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4.xml" ContentType="application/vnd.openxmlformats-officedocument.drawing+xml"/>
  <Override PartName="/xl/drawings/drawing5.xml" ContentType="application/vnd.openxmlformats-officedocument.drawing+xml"/>
  <Override PartName="/xl/drawings/drawing1.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4.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23.xml" ContentType="application/vnd.ms-excel.controlproperties+xml"/>
  <Override PartName="/xl/ctrlProps/ctrlProp22.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26.xml" ContentType="application/vnd.ms-excel.controlproperties+xml"/>
  <Override PartName="/xl/ctrlProps/ctrlProp12.xml" ContentType="application/vnd.ms-excel.controlproperties+xml"/>
  <Override PartName="/xl/ctrlProps/ctrlProp25.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updateLinks="never"/>
  <mc:AlternateContent xmlns:mc="http://schemas.openxmlformats.org/markup-compatibility/2006">
    <mc:Choice Requires="x15">
      <x15ac:absPath xmlns:x15ac="http://schemas.microsoft.com/office/spreadsheetml/2010/11/ac" url="C:\Users\kdhinton\Desktop\"/>
    </mc:Choice>
  </mc:AlternateContent>
  <xr:revisionPtr revIDLastSave="0" documentId="8_{C0FBD562-610F-4E69-AB7B-B99F188E9460}" xr6:coauthVersionLast="46" xr6:coauthVersionMax="46" xr10:uidLastSave="{00000000-0000-0000-0000-000000000000}"/>
  <bookViews>
    <workbookView xWindow="-23148" yWindow="-3840" windowWidth="23256" windowHeight="12576" tabRatio="934" activeTab="1" xr2:uid="{00000000-000D-0000-FFFF-FFFF00000000}"/>
  </bookViews>
  <sheets>
    <sheet name="Title Sheet" sheetId="15" r:id="rId1"/>
    <sheet name="Requirements for School Studies" sheetId="13" r:id="rId2"/>
    <sheet name="Site Plan Checklist" sheetId="10" r:id="rId3"/>
    <sheet name="Instructions" sheetId="7" r:id="rId4"/>
    <sheet name="Public" sheetId="1" r:id="rId5"/>
    <sheet name="Private - Non-urban Charter" sheetId="17" r:id="rId6"/>
    <sheet name="Urban Charter" sheetId="14" r:id="rId7"/>
    <sheet name="GS 136-18(29a)" sheetId="8" r:id="rId8"/>
    <sheet name="Temporary Rule" sheetId="20" r:id="rId9"/>
    <sheet name="GS 160A-307.1" sheetId="19" r:id="rId10"/>
    <sheet name="GS 136-18 (2)" sheetId="18" state="hidden" r:id="rId11"/>
    <sheet name="Gaston County 09" sheetId="11" state="hidden" r:id="rId12"/>
    <sheet name="All School Data" sheetId="2" state="hidden" r:id="rId13"/>
    <sheet name="Elementary Q" sheetId="3" state="hidden" r:id="rId14"/>
    <sheet name="Middle Q" sheetId="4" state="hidden" r:id="rId15"/>
    <sheet name="High School Q" sheetId="5" state="hidden" r:id="rId16"/>
    <sheet name="Private" sheetId="6" state="hidden" r:id="rId17"/>
    <sheet name="New Format Data" sheetId="16" state="hidden" r:id="rId18"/>
  </sheets>
  <definedNames>
    <definedName name="Home">Private!$A$1:$M$29</definedName>
    <definedName name="Kerr">Private!$O$42:$S$55</definedName>
    <definedName name="numbers" localSheetId="5">'Private - Non-urban Charter'!$Z$4</definedName>
    <definedName name="numbers" localSheetId="6">'Urban Charter'!$Z$4</definedName>
    <definedName name="numbers">Public!$Z$4</definedName>
    <definedName name="_xlnm.Print_Area" localSheetId="11">'Gaston County 09'!$A$1:$L$21</definedName>
    <definedName name="_xlnm.Print_Area" localSheetId="10">'GS 136-18 (2)'!$B$4:$I$38</definedName>
    <definedName name="_xlnm.Print_Area" localSheetId="7">'GS 136-18(29a)'!$B$6:$I$30</definedName>
    <definedName name="_xlnm.Print_Area" localSheetId="15">'High School Q'!$B$1:$M$23</definedName>
    <definedName name="_xlnm.Print_Area" localSheetId="3">Instructions!$A$1:$Q$87</definedName>
    <definedName name="_xlnm.Print_Area" localSheetId="14">'Middle Q'!$A$1:$L$22</definedName>
    <definedName name="_xlnm.Print_Area" localSheetId="5">'Private - Non-urban Charter'!$A$2:$S$50</definedName>
    <definedName name="_xlnm.Print_Area" localSheetId="4">Public!$A$2:$S$40</definedName>
    <definedName name="_xlnm.Print_Area" localSheetId="1">'Requirements for School Studies'!$B$1:$C$14</definedName>
    <definedName name="_xlnm.Print_Area" localSheetId="2">'Site Plan Checklist'!$B$1:$C$58</definedName>
    <definedName name="_xlnm.Print_Area" localSheetId="6">'Urban Charter'!$A$2:$S$40</definedName>
    <definedName name="Private">'All School Data'!$B$485</definedName>
    <definedName name="SchoolType">'New Format Data'!$B$40:$B$42</definedName>
    <definedName name="Site_Plan_Checklist">'Site Plan Checklist'!$C$2:$C$57</definedName>
    <definedName name="Traffic_Engineering_School_Planning">'Site Plan Checklist'!$B$61:$C$68</definedName>
    <definedName name="VALUES" localSheetId="10">Public!#REF!</definedName>
    <definedName name="VALUES" localSheetId="5">'Private - Non-urban Charter'!#REF!</definedName>
    <definedName name="VALUES" localSheetId="6">'Urban Charter'!#REF!</definedName>
    <definedName name="VALUES">Public!#REF!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4" l="1"/>
  <c r="G43" i="3"/>
  <c r="R480" i="2"/>
  <c r="G8" i="5"/>
  <c r="F24" i="5"/>
  <c r="K16" i="5"/>
  <c r="G37" i="5"/>
  <c r="F36" i="5"/>
  <c r="F34" i="5"/>
  <c r="F33" i="5"/>
  <c r="F32" i="5"/>
  <c r="F31" i="5"/>
  <c r="E30" i="5"/>
  <c r="F30" i="5" s="1"/>
  <c r="F28" i="5"/>
  <c r="F27" i="5"/>
  <c r="F26" i="5"/>
  <c r="F25" i="5"/>
  <c r="F37" i="5" l="1"/>
  <c r="J9" i="5" l="1"/>
  <c r="E10" i="5"/>
  <c r="I36" i="14" l="1"/>
  <c r="K34" i="14" s="1"/>
  <c r="I29" i="14"/>
  <c r="K27" i="14" s="1"/>
  <c r="J18" i="17" l="1"/>
  <c r="H13" i="1" l="1"/>
  <c r="H11" i="1"/>
  <c r="H9" i="1"/>
  <c r="P33" i="1"/>
  <c r="K33" i="1"/>
  <c r="K33" i="14"/>
  <c r="P26" i="14"/>
  <c r="P33" i="14"/>
  <c r="K26" i="14"/>
  <c r="K43" i="17"/>
  <c r="P43" i="17"/>
  <c r="P36" i="17"/>
  <c r="K36" i="17"/>
  <c r="F536" i="2" l="1"/>
  <c r="N493" i="2"/>
  <c r="F533" i="2"/>
  <c r="F535" i="2"/>
  <c r="N489" i="2"/>
  <c r="N491" i="2"/>
  <c r="N492" i="2"/>
  <c r="O493" i="2" s="1"/>
  <c r="N488" i="2"/>
  <c r="O489" i="2" s="1"/>
  <c r="F534" i="2"/>
  <c r="G536" i="2" s="1"/>
  <c r="F532" i="2"/>
  <c r="G533" i="2" s="1"/>
  <c r="O21" i="14" l="1"/>
  <c r="O24" i="17"/>
  <c r="N12" i="14"/>
  <c r="N14" i="14"/>
  <c r="O31" i="17"/>
  <c r="K30" i="17"/>
  <c r="J30" i="17"/>
  <c r="O38" i="17"/>
  <c r="O28" i="14"/>
  <c r="O45" i="17"/>
  <c r="O35" i="14"/>
  <c r="P35" i="14"/>
  <c r="P28" i="14"/>
  <c r="H9" i="14"/>
  <c r="H15" i="17"/>
  <c r="H13" i="17"/>
  <c r="H11" i="17"/>
  <c r="P35" i="1"/>
  <c r="N10" i="17"/>
  <c r="O10" i="17" s="1"/>
  <c r="N16" i="17"/>
  <c r="E15" i="17"/>
  <c r="D15" i="17"/>
  <c r="C15" i="17"/>
  <c r="S10" i="17" l="1"/>
  <c r="E13" i="17"/>
  <c r="N14" i="17" s="1"/>
  <c r="D13" i="17"/>
  <c r="C13" i="17"/>
  <c r="N10" i="14"/>
  <c r="J12" i="17"/>
  <c r="J10" i="14"/>
  <c r="L12" i="14"/>
  <c r="L14" i="14"/>
  <c r="L16" i="17"/>
  <c r="L14" i="17"/>
  <c r="J10" i="17"/>
  <c r="M9" i="14"/>
  <c r="N9" i="14" s="1"/>
  <c r="O9" i="14" s="1"/>
  <c r="J17" i="17" l="1"/>
  <c r="K17" i="17"/>
  <c r="B15" i="17"/>
  <c r="I14" i="17"/>
  <c r="S3" i="17"/>
  <c r="S3" i="14"/>
  <c r="I10" i="17"/>
  <c r="I10" i="14"/>
  <c r="M9" i="17"/>
  <c r="I23" i="17"/>
  <c r="I24" i="17"/>
  <c r="P45" i="17"/>
  <c r="P38" i="17"/>
  <c r="N31" i="17"/>
  <c r="N24" i="17"/>
  <c r="K23" i="17"/>
  <c r="J23" i="17"/>
  <c r="L20" i="17"/>
  <c r="L27" i="17"/>
  <c r="N9" i="17" l="1"/>
  <c r="M24" i="17"/>
  <c r="M23" i="17"/>
  <c r="O9" i="17" l="1"/>
  <c r="S9" i="17" s="1"/>
  <c r="I59" i="17"/>
  <c r="I60" i="17" s="1"/>
  <c r="J56" i="17"/>
  <c r="J59" i="17" s="1"/>
  <c r="J60" i="17" s="1"/>
  <c r="H55" i="17"/>
  <c r="I46" i="17"/>
  <c r="K44" i="17" s="1"/>
  <c r="H46" i="17"/>
  <c r="N45" i="17"/>
  <c r="J44" i="17"/>
  <c r="I44" i="17"/>
  <c r="I39" i="17"/>
  <c r="K37" i="17" s="1"/>
  <c r="H39" i="17"/>
  <c r="N38" i="17"/>
  <c r="J37" i="17"/>
  <c r="I37" i="17"/>
  <c r="L24" i="17"/>
  <c r="L17" i="17"/>
  <c r="I16" i="17"/>
  <c r="L41" i="17"/>
  <c r="O16" i="17"/>
  <c r="S16" i="17" s="1"/>
  <c r="O14" i="17"/>
  <c r="S14" i="17" s="1"/>
  <c r="L34" i="17"/>
  <c r="M13" i="17" l="1"/>
  <c r="N13" i="17" s="1"/>
  <c r="O13" i="17" s="1"/>
  <c r="S13" i="17" s="1"/>
  <c r="M15" i="17"/>
  <c r="N15" i="17" s="1"/>
  <c r="O15" i="17" s="1"/>
  <c r="S15" i="17" s="1"/>
  <c r="H44" i="17"/>
  <c r="H45" i="17" s="1"/>
  <c r="L45" i="17" s="1"/>
  <c r="J55" i="17"/>
  <c r="J57" i="17" s="1"/>
  <c r="L23" i="17"/>
  <c r="I55" i="17"/>
  <c r="I57" i="17" s="1"/>
  <c r="M37" i="17" l="1"/>
  <c r="Q37" i="17" s="1"/>
  <c r="M45" i="17"/>
  <c r="Q45" i="17" s="1"/>
  <c r="L44" i="17"/>
  <c r="L46" i="17" s="1"/>
  <c r="M38" i="17"/>
  <c r="Q38" i="17" s="1"/>
  <c r="L25" i="17"/>
  <c r="P9" i="17" s="1"/>
  <c r="M44" i="17"/>
  <c r="Q44" i="17" s="1"/>
  <c r="Q46" i="17" s="1"/>
  <c r="Q15" i="17" s="1"/>
  <c r="Q39" i="17" l="1"/>
  <c r="Q13" i="17" s="1"/>
  <c r="P15" i="17"/>
  <c r="S46" i="17"/>
  <c r="X21" i="16"/>
  <c r="X22" i="16"/>
  <c r="X23" i="16"/>
  <c r="X24" i="16"/>
  <c r="X25" i="16"/>
  <c r="X26" i="16"/>
  <c r="X27" i="16"/>
  <c r="X28" i="16"/>
  <c r="X29" i="16"/>
  <c r="X30" i="16"/>
  <c r="X4" i="16"/>
  <c r="X5" i="16"/>
  <c r="X6" i="16"/>
  <c r="X7" i="16"/>
  <c r="X8" i="16"/>
  <c r="X9" i="16"/>
  <c r="X10" i="16"/>
  <c r="X11" i="16"/>
  <c r="X12" i="16"/>
  <c r="X13" i="16"/>
  <c r="X14" i="16"/>
  <c r="X15" i="16"/>
  <c r="X16" i="16"/>
  <c r="X17" i="16"/>
  <c r="X18" i="16"/>
  <c r="X19" i="16"/>
  <c r="X20" i="16"/>
  <c r="X3" i="16"/>
  <c r="H36" i="14" l="1"/>
  <c r="H29" i="14"/>
  <c r="M11" i="14" s="1"/>
  <c r="N11" i="14" s="1"/>
  <c r="O11" i="14" s="1"/>
  <c r="M27" i="14" l="1"/>
  <c r="H34" i="14"/>
  <c r="M13" i="14"/>
  <c r="N13" i="14" s="1"/>
  <c r="O13" i="14" s="1"/>
  <c r="S13" i="14" s="1"/>
  <c r="T3" i="16"/>
  <c r="W30" i="16" l="1"/>
  <c r="V30" i="16"/>
  <c r="U30" i="16"/>
  <c r="T30" i="16"/>
  <c r="W29" i="16"/>
  <c r="V29" i="16"/>
  <c r="U29" i="16"/>
  <c r="T29" i="16"/>
  <c r="W28" i="16"/>
  <c r="V28" i="16"/>
  <c r="U28" i="16"/>
  <c r="T28" i="16"/>
  <c r="W27" i="16"/>
  <c r="V27" i="16"/>
  <c r="U27" i="16"/>
  <c r="T27" i="16"/>
  <c r="W26" i="16"/>
  <c r="V26" i="16"/>
  <c r="U26" i="16"/>
  <c r="T26" i="16"/>
  <c r="W25" i="16"/>
  <c r="V25" i="16"/>
  <c r="U25" i="16"/>
  <c r="T25" i="16"/>
  <c r="W24" i="16"/>
  <c r="V24" i="16"/>
  <c r="U24" i="16"/>
  <c r="T24" i="16"/>
  <c r="W23" i="16"/>
  <c r="V23" i="16"/>
  <c r="U23" i="16"/>
  <c r="T23" i="16"/>
  <c r="W22" i="16"/>
  <c r="V22" i="16"/>
  <c r="U22" i="16"/>
  <c r="T22" i="16"/>
  <c r="W21" i="16"/>
  <c r="V21" i="16"/>
  <c r="U21" i="16"/>
  <c r="T21" i="16"/>
  <c r="W20" i="16"/>
  <c r="V20" i="16"/>
  <c r="U20" i="16"/>
  <c r="T20" i="16"/>
  <c r="W19" i="16"/>
  <c r="V19" i="16"/>
  <c r="U19" i="16"/>
  <c r="T19" i="16"/>
  <c r="W18" i="16"/>
  <c r="V18" i="16"/>
  <c r="U18" i="16"/>
  <c r="T18" i="16"/>
  <c r="W17" i="16"/>
  <c r="V17" i="16"/>
  <c r="U17" i="16"/>
  <c r="T17" i="16"/>
  <c r="W16" i="16"/>
  <c r="V16" i="16"/>
  <c r="U16" i="16"/>
  <c r="T16" i="16"/>
  <c r="W15" i="16"/>
  <c r="V15" i="16"/>
  <c r="U15" i="16"/>
  <c r="T15" i="16"/>
  <c r="W14" i="16"/>
  <c r="V14" i="16"/>
  <c r="U14" i="16"/>
  <c r="T14" i="16"/>
  <c r="W13" i="16"/>
  <c r="V13" i="16"/>
  <c r="U13" i="16"/>
  <c r="T13" i="16"/>
  <c r="W12" i="16"/>
  <c r="V12" i="16"/>
  <c r="U12" i="16"/>
  <c r="T12" i="16"/>
  <c r="W11" i="16"/>
  <c r="V11" i="16"/>
  <c r="U11" i="16"/>
  <c r="T11" i="16"/>
  <c r="W10" i="16"/>
  <c r="V10" i="16"/>
  <c r="U10" i="16"/>
  <c r="T10" i="16"/>
  <c r="W9" i="16"/>
  <c r="V9" i="16"/>
  <c r="U9" i="16"/>
  <c r="T9" i="16"/>
  <c r="W8" i="16"/>
  <c r="V8" i="16"/>
  <c r="U8" i="16"/>
  <c r="T8" i="16"/>
  <c r="W7" i="16"/>
  <c r="V7" i="16"/>
  <c r="U7" i="16"/>
  <c r="T7" i="16"/>
  <c r="W6" i="16"/>
  <c r="V6" i="16"/>
  <c r="U6" i="16"/>
  <c r="T6" i="16"/>
  <c r="W5" i="16"/>
  <c r="V5" i="16"/>
  <c r="U5" i="16"/>
  <c r="T5" i="16"/>
  <c r="W4" i="16"/>
  <c r="V4" i="16"/>
  <c r="U4" i="16"/>
  <c r="Y8" i="16" s="1"/>
  <c r="T4" i="16"/>
  <c r="B11" i="14" l="1"/>
  <c r="W3" i="16"/>
  <c r="V3" i="16"/>
  <c r="U3" i="16"/>
  <c r="I21" i="14"/>
  <c r="I20" i="14"/>
  <c r="B13" i="17" l="1"/>
  <c r="H37" i="17" s="1"/>
  <c r="H27" i="14"/>
  <c r="H28" i="14"/>
  <c r="L28" i="14" s="1"/>
  <c r="L31" i="1"/>
  <c r="L24" i="1"/>
  <c r="L17" i="1"/>
  <c r="L31" i="14"/>
  <c r="L24" i="14"/>
  <c r="L17" i="14"/>
  <c r="I15" i="14"/>
  <c r="J15" i="14"/>
  <c r="L15" i="14"/>
  <c r="K15" i="14"/>
  <c r="H38" i="17" l="1"/>
  <c r="L38" i="17" s="1"/>
  <c r="L37" i="17"/>
  <c r="H35" i="14"/>
  <c r="L39" i="17" l="1"/>
  <c r="P13" i="17" s="1"/>
  <c r="J27" i="14"/>
  <c r="I27" i="14"/>
  <c r="S39" i="17" l="1"/>
  <c r="L27" i="14"/>
  <c r="P11" i="14" s="1"/>
  <c r="I49" i="14" l="1"/>
  <c r="I50" i="14" s="1"/>
  <c r="J46" i="14"/>
  <c r="J49" i="14" s="1"/>
  <c r="J50" i="14" s="1"/>
  <c r="H45" i="14"/>
  <c r="I45" i="14" s="1"/>
  <c r="I47" i="14" s="1"/>
  <c r="N35" i="14"/>
  <c r="J34" i="14"/>
  <c r="I34" i="14"/>
  <c r="N28" i="14"/>
  <c r="N21" i="14"/>
  <c r="K20" i="14"/>
  <c r="J20" i="14"/>
  <c r="I14" i="14"/>
  <c r="I12" i="14"/>
  <c r="L21" i="14"/>
  <c r="L34" i="14" l="1"/>
  <c r="O14" i="14"/>
  <c r="S14" i="14" s="1"/>
  <c r="O12" i="14"/>
  <c r="S12" i="14" s="1"/>
  <c r="O10" i="14"/>
  <c r="S10" i="14" s="1"/>
  <c r="J45" i="14"/>
  <c r="J47" i="14" s="1"/>
  <c r="L35" i="14"/>
  <c r="L39" i="14" s="1"/>
  <c r="L20" i="14"/>
  <c r="P9" i="14" s="1"/>
  <c r="L9" i="11"/>
  <c r="E11" i="11" s="1"/>
  <c r="E12" i="11" s="1"/>
  <c r="J17" i="11"/>
  <c r="H17" i="11"/>
  <c r="F17" i="11"/>
  <c r="D17" i="11"/>
  <c r="J3" i="11"/>
  <c r="J4" i="11"/>
  <c r="J5" i="11"/>
  <c r="J16" i="11" s="1"/>
  <c r="I16" i="11" s="1"/>
  <c r="J6" i="11"/>
  <c r="J7" i="11"/>
  <c r="H3" i="11"/>
  <c r="H4" i="11"/>
  <c r="H5" i="11"/>
  <c r="H6" i="11"/>
  <c r="H7" i="11"/>
  <c r="F3" i="11"/>
  <c r="F16" i="11" s="1"/>
  <c r="E16" i="11" s="1"/>
  <c r="F4" i="11"/>
  <c r="F5" i="11"/>
  <c r="F6" i="11"/>
  <c r="F7" i="11"/>
  <c r="K7" i="11" s="1"/>
  <c r="D3" i="11"/>
  <c r="D4" i="11"/>
  <c r="K4" i="11" s="1"/>
  <c r="D5" i="11"/>
  <c r="D16" i="11" s="1"/>
  <c r="C16" i="11" s="1"/>
  <c r="D6" i="11"/>
  <c r="D7" i="11"/>
  <c r="K3" i="11"/>
  <c r="I9" i="11"/>
  <c r="G9" i="11"/>
  <c r="E9" i="11"/>
  <c r="C9" i="11"/>
  <c r="E432" i="2"/>
  <c r="G492" i="2"/>
  <c r="G509" i="2"/>
  <c r="F498" i="2"/>
  <c r="D498" i="2"/>
  <c r="F456" i="2"/>
  <c r="D456" i="2"/>
  <c r="Q425" i="2"/>
  <c r="Q441" i="2"/>
  <c r="P406" i="2"/>
  <c r="P423" i="2"/>
  <c r="P439" i="2"/>
  <c r="H406" i="2"/>
  <c r="H430" i="2"/>
  <c r="H480" i="2" s="1"/>
  <c r="H451" i="2"/>
  <c r="H467" i="2"/>
  <c r="O405" i="2"/>
  <c r="O422" i="2"/>
  <c r="O438" i="2"/>
  <c r="G405" i="2"/>
  <c r="G429" i="2"/>
  <c r="G450" i="2"/>
  <c r="G466" i="2"/>
  <c r="Q408" i="2"/>
  <c r="O10" i="2"/>
  <c r="O26" i="2"/>
  <c r="O42" i="2"/>
  <c r="O58" i="2"/>
  <c r="O73" i="2"/>
  <c r="O89" i="2"/>
  <c r="O104" i="2"/>
  <c r="O120" i="2"/>
  <c r="O136" i="2"/>
  <c r="O151" i="2"/>
  <c r="O167" i="2"/>
  <c r="O183" i="2"/>
  <c r="H11" i="2"/>
  <c r="H27" i="2"/>
  <c r="H43" i="2"/>
  <c r="H59" i="2"/>
  <c r="H74" i="2"/>
  <c r="H90" i="2"/>
  <c r="H105" i="2"/>
  <c r="H121" i="2"/>
  <c r="H137" i="2"/>
  <c r="H152" i="2"/>
  <c r="H168" i="2"/>
  <c r="H184" i="2"/>
  <c r="H214" i="2"/>
  <c r="H229" i="2"/>
  <c r="H244" i="2"/>
  <c r="H274" i="2"/>
  <c r="P11" i="2"/>
  <c r="P27" i="2"/>
  <c r="P43" i="2"/>
  <c r="P59" i="2"/>
  <c r="P74" i="2"/>
  <c r="P90" i="2"/>
  <c r="P121" i="2"/>
  <c r="P137" i="2"/>
  <c r="P152" i="2"/>
  <c r="P168" i="2"/>
  <c r="P184" i="2"/>
  <c r="G10" i="2"/>
  <c r="G26" i="2"/>
  <c r="G42" i="2"/>
  <c r="G58" i="2"/>
  <c r="G73" i="2"/>
  <c r="G89" i="2"/>
  <c r="G104" i="2"/>
  <c r="G120" i="2"/>
  <c r="G136" i="2"/>
  <c r="G151" i="2"/>
  <c r="G167" i="2"/>
  <c r="G183" i="2"/>
  <c r="G213" i="2"/>
  <c r="G228" i="2"/>
  <c r="G243" i="2"/>
  <c r="G258" i="2"/>
  <c r="G273" i="2"/>
  <c r="X66" i="2"/>
  <c r="V66" i="2"/>
  <c r="Y64" i="2"/>
  <c r="W64" i="2"/>
  <c r="X50" i="2"/>
  <c r="V50" i="2"/>
  <c r="Y48" i="2"/>
  <c r="W48" i="2"/>
  <c r="X33" i="2"/>
  <c r="V33" i="2"/>
  <c r="Y31" i="2"/>
  <c r="W31" i="2"/>
  <c r="X17" i="2"/>
  <c r="V17" i="2"/>
  <c r="Y15" i="2"/>
  <c r="W15" i="2"/>
  <c r="H296" i="2"/>
  <c r="H311" i="2"/>
  <c r="H326" i="2"/>
  <c r="H341" i="2"/>
  <c r="H371" i="2"/>
  <c r="P296" i="2"/>
  <c r="P311" i="2"/>
  <c r="P326" i="2"/>
  <c r="P341" i="2"/>
  <c r="G295" i="2"/>
  <c r="G310" i="2"/>
  <c r="G325" i="2"/>
  <c r="G340" i="2"/>
  <c r="G370" i="2"/>
  <c r="G385" i="2"/>
  <c r="O295" i="2"/>
  <c r="O310" i="2"/>
  <c r="O325" i="2"/>
  <c r="O340" i="2"/>
  <c r="H386" i="2"/>
  <c r="N444" i="2"/>
  <c r="L444" i="2"/>
  <c r="N428" i="2"/>
  <c r="L428" i="2"/>
  <c r="N411" i="2"/>
  <c r="L411" i="2"/>
  <c r="N345" i="2"/>
  <c r="L345" i="2"/>
  <c r="N330" i="2"/>
  <c r="L330" i="2"/>
  <c r="N315" i="2"/>
  <c r="L315" i="2"/>
  <c r="M300" i="2"/>
  <c r="N300" i="2" s="1"/>
  <c r="L300" i="2"/>
  <c r="N188" i="2"/>
  <c r="L188" i="2"/>
  <c r="N172" i="2"/>
  <c r="L172" i="2"/>
  <c r="N156" i="2"/>
  <c r="L156" i="2"/>
  <c r="N141" i="2"/>
  <c r="L141" i="2"/>
  <c r="N125" i="2"/>
  <c r="L125" i="2"/>
  <c r="N109" i="2"/>
  <c r="L109" i="2"/>
  <c r="N94" i="2"/>
  <c r="L94" i="2"/>
  <c r="N78" i="2"/>
  <c r="L78" i="2"/>
  <c r="N63" i="2"/>
  <c r="L63" i="2"/>
  <c r="N47" i="2"/>
  <c r="L47" i="2"/>
  <c r="N31" i="2"/>
  <c r="L31" i="2"/>
  <c r="N15" i="2"/>
  <c r="L15" i="2"/>
  <c r="F435" i="2"/>
  <c r="D435" i="2"/>
  <c r="F330" i="2"/>
  <c r="D330" i="2"/>
  <c r="F411" i="2"/>
  <c r="D411" i="2"/>
  <c r="F315" i="2"/>
  <c r="D315" i="2"/>
  <c r="F125" i="2"/>
  <c r="D125" i="2"/>
  <c r="F109" i="2"/>
  <c r="D109" i="2"/>
  <c r="F94" i="2"/>
  <c r="D94" i="2"/>
  <c r="F78" i="2"/>
  <c r="D78" i="2"/>
  <c r="F300" i="2"/>
  <c r="D300" i="2"/>
  <c r="F47" i="2"/>
  <c r="D47" i="2"/>
  <c r="F31" i="2"/>
  <c r="D31" i="2"/>
  <c r="F15" i="2"/>
  <c r="D15" i="2"/>
  <c r="J34" i="1"/>
  <c r="E9" i="5"/>
  <c r="E16" i="5" s="1"/>
  <c r="B13" i="1" s="1"/>
  <c r="E12" i="5"/>
  <c r="E13" i="5"/>
  <c r="K34" i="1"/>
  <c r="I34" i="1"/>
  <c r="G9" i="5"/>
  <c r="G10" i="5"/>
  <c r="G13" i="5"/>
  <c r="N35" i="1"/>
  <c r="K27" i="1"/>
  <c r="E17" i="4"/>
  <c r="E18" i="4"/>
  <c r="E19" i="4" s="1"/>
  <c r="B11" i="1" s="1"/>
  <c r="J27" i="1"/>
  <c r="G10" i="4"/>
  <c r="G11" i="4"/>
  <c r="G14" i="4"/>
  <c r="C11" i="1" s="1"/>
  <c r="M11" i="1" s="1"/>
  <c r="G15" i="4"/>
  <c r="G16" i="4"/>
  <c r="N28" i="1"/>
  <c r="K20" i="1"/>
  <c r="E9" i="3"/>
  <c r="E11" i="3"/>
  <c r="E22" i="3"/>
  <c r="E23" i="3"/>
  <c r="E24" i="3"/>
  <c r="E30" i="3"/>
  <c r="E33" i="3"/>
  <c r="J20" i="1"/>
  <c r="G8" i="3"/>
  <c r="G9" i="3"/>
  <c r="G10" i="3"/>
  <c r="G11" i="3"/>
  <c r="G12" i="3"/>
  <c r="G13" i="3"/>
  <c r="G14" i="3"/>
  <c r="G15" i="3"/>
  <c r="G16" i="3"/>
  <c r="G17" i="3"/>
  <c r="G18" i="3"/>
  <c r="G19" i="3"/>
  <c r="G20" i="3"/>
  <c r="G21" i="3"/>
  <c r="G22" i="3"/>
  <c r="G23" i="3"/>
  <c r="G24" i="3"/>
  <c r="N21" i="1"/>
  <c r="K9" i="5"/>
  <c r="E13" i="1" s="1"/>
  <c r="N14" i="1" s="1"/>
  <c r="J16" i="5"/>
  <c r="D13" i="1" s="1"/>
  <c r="K8" i="3"/>
  <c r="K9" i="3"/>
  <c r="K12" i="3"/>
  <c r="K13" i="3"/>
  <c r="K14" i="3"/>
  <c r="K15" i="3"/>
  <c r="K16" i="3"/>
  <c r="K17" i="3"/>
  <c r="K18" i="3"/>
  <c r="K19" i="3"/>
  <c r="K20" i="3"/>
  <c r="K21" i="3"/>
  <c r="K22" i="3"/>
  <c r="K32" i="3"/>
  <c r="K33" i="3"/>
  <c r="K34" i="3"/>
  <c r="K35" i="3"/>
  <c r="K36" i="3"/>
  <c r="J8" i="3"/>
  <c r="J9" i="3"/>
  <c r="J12" i="3"/>
  <c r="J13" i="3"/>
  <c r="J14" i="3"/>
  <c r="J15" i="3"/>
  <c r="J16" i="3"/>
  <c r="J17" i="3"/>
  <c r="J18" i="3"/>
  <c r="J20" i="3"/>
  <c r="J21" i="3"/>
  <c r="J22" i="3"/>
  <c r="J25" i="3"/>
  <c r="J26" i="3"/>
  <c r="J27" i="3"/>
  <c r="J28" i="3"/>
  <c r="J29" i="3"/>
  <c r="J32" i="3"/>
  <c r="J33" i="3"/>
  <c r="J34" i="3"/>
  <c r="J36" i="3"/>
  <c r="K11" i="4"/>
  <c r="K14" i="4"/>
  <c r="K15" i="4"/>
  <c r="K16" i="4"/>
  <c r="I17" i="4"/>
  <c r="K17" i="4" s="1"/>
  <c r="K18" i="4"/>
  <c r="J11" i="4"/>
  <c r="J14" i="4"/>
  <c r="J15" i="4"/>
  <c r="J18" i="4"/>
  <c r="J10" i="1"/>
  <c r="J46" i="1"/>
  <c r="J49" i="1" s="1"/>
  <c r="J50" i="1" s="1"/>
  <c r="I49" i="1"/>
  <c r="I50" i="1" s="1"/>
  <c r="H45" i="1"/>
  <c r="I45" i="1" s="1"/>
  <c r="I47" i="1" s="1"/>
  <c r="G8" i="6"/>
  <c r="G10" i="6"/>
  <c r="I8" i="6"/>
  <c r="I10" i="6"/>
  <c r="M8" i="6"/>
  <c r="M10" i="6"/>
  <c r="L8" i="6"/>
  <c r="L9" i="6"/>
  <c r="L10" i="6"/>
  <c r="G31" i="3"/>
  <c r="G32" i="3"/>
  <c r="K37" i="3"/>
  <c r="K38" i="3"/>
  <c r="K39" i="3"/>
  <c r="K40" i="3"/>
  <c r="G38" i="3"/>
  <c r="G39" i="3"/>
  <c r="G40" i="3"/>
  <c r="G37" i="3"/>
  <c r="E38" i="3"/>
  <c r="E39" i="3"/>
  <c r="E40" i="3"/>
  <c r="E37" i="3"/>
  <c r="H38" i="3"/>
  <c r="H39" i="3"/>
  <c r="H40" i="3"/>
  <c r="H37" i="3"/>
  <c r="G35" i="3"/>
  <c r="G36" i="3"/>
  <c r="G34" i="3"/>
  <c r="G33" i="3"/>
  <c r="G18" i="4"/>
  <c r="S52" i="6"/>
  <c r="Q52" i="6"/>
  <c r="G11" i="11"/>
  <c r="G12" i="11" s="1"/>
  <c r="H35" i="1" l="1"/>
  <c r="H34" i="1"/>
  <c r="J19" i="4"/>
  <c r="D11" i="1" s="1"/>
  <c r="I27" i="1"/>
  <c r="L27" i="1" s="1"/>
  <c r="I28" i="1"/>
  <c r="L28" i="1" s="1"/>
  <c r="I11" i="11"/>
  <c r="I12" i="11" s="1"/>
  <c r="J41" i="3"/>
  <c r="D9" i="1" s="1"/>
  <c r="O10" i="1" s="1"/>
  <c r="C13" i="1"/>
  <c r="M13" i="1" s="1"/>
  <c r="N13" i="1" s="1"/>
  <c r="O13" i="1" s="1"/>
  <c r="C11" i="11"/>
  <c r="C12" i="11" s="1"/>
  <c r="H16" i="11"/>
  <c r="G16" i="11" s="1"/>
  <c r="I29" i="6"/>
  <c r="C11" i="17" s="1"/>
  <c r="M11" i="17" s="1"/>
  <c r="E41" i="3"/>
  <c r="B9" i="1" s="1"/>
  <c r="C9" i="1"/>
  <c r="K41" i="3"/>
  <c r="E9" i="1" s="1"/>
  <c r="N10" i="1" s="1"/>
  <c r="K6" i="11"/>
  <c r="O283" i="2"/>
  <c r="G283" i="2"/>
  <c r="O480" i="2"/>
  <c r="P395" i="2"/>
  <c r="G395" i="2"/>
  <c r="L29" i="6"/>
  <c r="G29" i="6"/>
  <c r="M29" i="6"/>
  <c r="H283" i="2"/>
  <c r="P283" i="2"/>
  <c r="O395" i="2"/>
  <c r="K396" i="2" s="1"/>
  <c r="K12" i="1" s="1"/>
  <c r="H395" i="2"/>
  <c r="G480" i="2"/>
  <c r="K483" i="2" s="1"/>
  <c r="K14" i="1" s="1"/>
  <c r="M483" i="2"/>
  <c r="L14" i="1" s="1"/>
  <c r="P480" i="2"/>
  <c r="L483" i="2" s="1"/>
  <c r="G521" i="2"/>
  <c r="K525" i="2" s="1"/>
  <c r="L38" i="14"/>
  <c r="M15" i="14"/>
  <c r="O14" i="1"/>
  <c r="P13" i="14"/>
  <c r="L22" i="14"/>
  <c r="L36" i="14"/>
  <c r="M21" i="14"/>
  <c r="P21" i="14" s="1"/>
  <c r="M20" i="14"/>
  <c r="P20" i="14" s="1"/>
  <c r="L29" i="14"/>
  <c r="S11" i="14"/>
  <c r="M28" i="14"/>
  <c r="Q28" i="14" s="1"/>
  <c r="Q27" i="14"/>
  <c r="M35" i="14"/>
  <c r="Q35" i="14" s="1"/>
  <c r="M34" i="14"/>
  <c r="Q34" i="14" s="1"/>
  <c r="L34" i="1"/>
  <c r="L35" i="1"/>
  <c r="K19" i="4"/>
  <c r="E11" i="1" s="1"/>
  <c r="N12" i="1" s="1"/>
  <c r="O12" i="1" s="1"/>
  <c r="I12" i="1"/>
  <c r="J45" i="1"/>
  <c r="J47" i="1" s="1"/>
  <c r="K5" i="11"/>
  <c r="K9" i="11" s="1"/>
  <c r="I14" i="1" l="1"/>
  <c r="G42" i="3"/>
  <c r="L285" i="2"/>
  <c r="I12" i="17"/>
  <c r="I17" i="17" s="1"/>
  <c r="C16" i="1"/>
  <c r="I10" i="1"/>
  <c r="M9" i="1"/>
  <c r="N9" i="1" s="1"/>
  <c r="O9" i="1" s="1"/>
  <c r="I21" i="1"/>
  <c r="L21" i="1" s="1"/>
  <c r="L39" i="1" s="1"/>
  <c r="I20" i="1"/>
  <c r="L20" i="1" s="1"/>
  <c r="L38" i="1" s="1"/>
  <c r="N11" i="1"/>
  <c r="O11" i="1" s="1"/>
  <c r="S11" i="1" s="1"/>
  <c r="L396" i="2"/>
  <c r="K285" i="2"/>
  <c r="K10" i="1" s="1"/>
  <c r="K12" i="17"/>
  <c r="K10" i="17"/>
  <c r="K536" i="2"/>
  <c r="K537" i="2"/>
  <c r="D16" i="1"/>
  <c r="D11" i="17"/>
  <c r="B16" i="1"/>
  <c r="B11" i="17"/>
  <c r="E16" i="1"/>
  <c r="E11" i="17"/>
  <c r="N12" i="17" s="1"/>
  <c r="O12" i="17" s="1"/>
  <c r="S12" i="17" s="1"/>
  <c r="N11" i="17"/>
  <c r="M17" i="17"/>
  <c r="M31" i="17"/>
  <c r="P31" i="17" s="1"/>
  <c r="M30" i="17"/>
  <c r="P30" i="17" s="1"/>
  <c r="J14" i="1"/>
  <c r="J14" i="14"/>
  <c r="J16" i="17"/>
  <c r="J12" i="1"/>
  <c r="J14" i="17"/>
  <c r="J12" i="14"/>
  <c r="K535" i="2"/>
  <c r="K545" i="2" s="1"/>
  <c r="K10" i="14" s="1"/>
  <c r="S9" i="14"/>
  <c r="S15" i="14" s="1"/>
  <c r="N15" i="14"/>
  <c r="Q38" i="14"/>
  <c r="Q39" i="14"/>
  <c r="Q29" i="14"/>
  <c r="S29" i="14" s="1"/>
  <c r="L36" i="1"/>
  <c r="P13" i="1" s="1"/>
  <c r="L40" i="14"/>
  <c r="Q36" i="14"/>
  <c r="S36" i="14" s="1"/>
  <c r="P22" i="14"/>
  <c r="S22" i="14" s="1"/>
  <c r="P15" i="14"/>
  <c r="K11" i="11"/>
  <c r="K12" i="11" s="1"/>
  <c r="G10" i="11"/>
  <c r="E10" i="11"/>
  <c r="K10" i="11"/>
  <c r="I10" i="11"/>
  <c r="C10" i="11"/>
  <c r="M27" i="1"/>
  <c r="P27" i="1" s="1"/>
  <c r="M28" i="1"/>
  <c r="P28" i="1" s="1"/>
  <c r="L29" i="1"/>
  <c r="P11" i="1" s="1"/>
  <c r="M35" i="1"/>
  <c r="Q35" i="1" s="1"/>
  <c r="M34" i="1"/>
  <c r="Q34" i="1" s="1"/>
  <c r="S13" i="1"/>
  <c r="M21" i="1" l="1"/>
  <c r="P21" i="1" s="1"/>
  <c r="M20" i="1"/>
  <c r="P20" i="1" s="1"/>
  <c r="Q38" i="1" s="1"/>
  <c r="L22" i="1"/>
  <c r="P9" i="1" s="1"/>
  <c r="P15" i="1" s="1"/>
  <c r="K546" i="2"/>
  <c r="K12" i="14" s="1"/>
  <c r="K526" i="2"/>
  <c r="K14" i="17" s="1"/>
  <c r="K547" i="2"/>
  <c r="K14" i="14" s="1"/>
  <c r="K527" i="2"/>
  <c r="K16" i="17" s="1"/>
  <c r="P32" i="17"/>
  <c r="Q11" i="17" s="1"/>
  <c r="I30" i="17"/>
  <c r="L30" i="17" s="1"/>
  <c r="I31" i="17"/>
  <c r="L31" i="17" s="1"/>
  <c r="L49" i="17" s="1"/>
  <c r="O11" i="17"/>
  <c r="N17" i="17"/>
  <c r="Q11" i="14"/>
  <c r="Q9" i="14"/>
  <c r="Q13" i="14"/>
  <c r="O15" i="14"/>
  <c r="S16" i="14" s="1"/>
  <c r="Q36" i="1"/>
  <c r="Q39" i="1"/>
  <c r="Q40" i="14"/>
  <c r="L40" i="1"/>
  <c r="P29" i="1"/>
  <c r="P22" i="1" l="1"/>
  <c r="O17" i="17"/>
  <c r="S11" i="17"/>
  <c r="L32" i="17"/>
  <c r="L48" i="17"/>
  <c r="L50" i="17" s="1"/>
  <c r="Q15" i="14"/>
  <c r="S36" i="1"/>
  <c r="Q13" i="1"/>
  <c r="S29" i="1"/>
  <c r="Q11" i="1"/>
  <c r="S22" i="1"/>
  <c r="Q9" i="1"/>
  <c r="S40" i="14"/>
  <c r="S9" i="1"/>
  <c r="S15" i="1" s="1"/>
  <c r="Q40" i="1"/>
  <c r="O15" i="1"/>
  <c r="S17" i="17" l="1"/>
  <c r="S18" i="17" s="1"/>
  <c r="P11" i="17"/>
  <c r="P17" i="17" s="1"/>
  <c r="S32" i="17"/>
  <c r="Q15" i="1"/>
  <c r="S40" i="1"/>
  <c r="S16" i="1"/>
  <c r="P24" i="17"/>
  <c r="Q49" i="17" s="1"/>
  <c r="P23" i="17"/>
  <c r="Q48" i="17" s="1"/>
  <c r="P25" i="17" l="1"/>
  <c r="Q50" i="17"/>
  <c r="S25" i="17" l="1"/>
  <c r="S50" i="17" s="1"/>
  <c r="Q9" i="17"/>
  <c r="Q17" i="17" s="1"/>
</calcChain>
</file>

<file path=xl/sharedStrings.xml><?xml version="1.0" encoding="utf-8"?>
<sst xmlns="http://schemas.openxmlformats.org/spreadsheetml/2006/main" count="2116" uniqueCount="617">
  <si>
    <t>At one</t>
  </si>
  <si>
    <t>Time</t>
  </si>
  <si>
    <t>Student</t>
  </si>
  <si>
    <t>Vehicles</t>
  </si>
  <si>
    <t>%</t>
  </si>
  <si>
    <t>Type School</t>
  </si>
  <si>
    <t>Population</t>
  </si>
  <si>
    <t>Queue</t>
  </si>
  <si>
    <t>Elementary</t>
  </si>
  <si>
    <t>Middle</t>
  </si>
  <si>
    <t>High</t>
  </si>
  <si>
    <t>Roadway</t>
  </si>
  <si>
    <t>Major</t>
  </si>
  <si>
    <t>Minor</t>
  </si>
  <si>
    <t>ADT</t>
  </si>
  <si>
    <t>Direction</t>
  </si>
  <si>
    <t>Cars / Min.</t>
  </si>
  <si>
    <t>Queue Summary</t>
  </si>
  <si>
    <t>North Carolina Schools</t>
  </si>
  <si>
    <t>School Name</t>
  </si>
  <si>
    <t>Rohanen Primary</t>
  </si>
  <si>
    <t>Student Type</t>
  </si>
  <si>
    <t>Elementary, Pre-K - 3rd</t>
  </si>
  <si>
    <t>School County</t>
  </si>
  <si>
    <t>Richmond</t>
  </si>
  <si>
    <t>School Division</t>
  </si>
  <si>
    <t>Student Population</t>
  </si>
  <si>
    <t>Faculty Members</t>
  </si>
  <si>
    <t>Bus Pick-up</t>
  </si>
  <si>
    <t>Bus Parking</t>
  </si>
  <si>
    <t>Loading Bays</t>
  </si>
  <si>
    <t>x</t>
  </si>
  <si>
    <t>AM</t>
  </si>
  <si>
    <t>PM</t>
  </si>
  <si>
    <t>Parents Loading</t>
  </si>
  <si>
    <t>Average Q by Length</t>
  </si>
  <si>
    <t>100'</t>
  </si>
  <si>
    <t>360'</t>
  </si>
  <si>
    <t>Max Q by Length</t>
  </si>
  <si>
    <t>180'</t>
  </si>
  <si>
    <t>540'</t>
  </si>
  <si>
    <t>Max Q by Car</t>
  </si>
  <si>
    <t>Wentworth</t>
  </si>
  <si>
    <t>Elementary/Middle, K - 8th</t>
  </si>
  <si>
    <t>Rockingham</t>
  </si>
  <si>
    <t>600 (K-5), 360 (6-8)</t>
  </si>
  <si>
    <t>10 + 3 handicapped</t>
  </si>
  <si>
    <t>Average Q by Length (E only)</t>
  </si>
  <si>
    <t>660'</t>
  </si>
  <si>
    <t>Max Q by Length (E only)</t>
  </si>
  <si>
    <t>800'</t>
  </si>
  <si>
    <t>880'</t>
  </si>
  <si>
    <t>Max Q by Car (E only)</t>
  </si>
  <si>
    <t>Alexander Wilson</t>
  </si>
  <si>
    <t>Elementary, K - 5th</t>
  </si>
  <si>
    <t>Alamance</t>
  </si>
  <si>
    <t>150'</t>
  </si>
  <si>
    <t>400'</t>
  </si>
  <si>
    <t>250'</t>
  </si>
  <si>
    <t>550'</t>
  </si>
  <si>
    <t>Archdale Elementary</t>
  </si>
  <si>
    <t>Randolph</t>
  </si>
  <si>
    <t>West Hoke</t>
  </si>
  <si>
    <t>Middle, 6th - 8th</t>
  </si>
  <si>
    <t>Hoke</t>
  </si>
  <si>
    <t>0 (although capacity &gt; 12)</t>
  </si>
  <si>
    <t>200'</t>
  </si>
  <si>
    <t>480'</t>
  </si>
  <si>
    <t>750'</t>
  </si>
  <si>
    <t xml:space="preserve">JS Waters </t>
  </si>
  <si>
    <t>Elementary, K - 6</t>
  </si>
  <si>
    <t>Chatham</t>
  </si>
  <si>
    <t>unorganized 4</t>
  </si>
  <si>
    <t>Silk Hope</t>
  </si>
  <si>
    <t>Elementary, K - 8</t>
  </si>
  <si>
    <t>Colfax</t>
  </si>
  <si>
    <t>Elementary, K - 5</t>
  </si>
  <si>
    <t>Guilford</t>
  </si>
  <si>
    <t xml:space="preserve">Farm Life </t>
  </si>
  <si>
    <t>Moore</t>
  </si>
  <si>
    <t>na</t>
  </si>
  <si>
    <t>Northwest Schools (**See Notes)</t>
  </si>
  <si>
    <t>Middle, 6th-8th</t>
  </si>
  <si>
    <t>Bus Pick-up (share w/HS below)</t>
  </si>
  <si>
    <t>Bus Parking (share w/HS below)</t>
  </si>
  <si>
    <t>High school, 9th-12th</t>
  </si>
  <si>
    <t>Bus Pick-up (share w/MS above)</t>
  </si>
  <si>
    <t>Bus Parking (share w/MS above)</t>
  </si>
  <si>
    <t>**NOTES FOR NORTHWEST SCHOOLS</t>
  </si>
  <si>
    <t xml:space="preserve">     1.  MS and HS are located side by side on a single campus</t>
  </si>
  <si>
    <t xml:space="preserve">     2.  HS student vehicles parking were about 500 (31% of population)</t>
  </si>
  <si>
    <t xml:space="preserve">     3.  Traffic in the area was almost exclusively for school (very low ADT)</t>
  </si>
  <si>
    <t xml:space="preserve">     4.  Queuing was partly caused by traffic between separate school drives</t>
  </si>
  <si>
    <t xml:space="preserve">     5.  Total vehicles (parent+faculty+student+bus) = 1000 within 20 minute period</t>
  </si>
  <si>
    <t>Southern (**See Notes)</t>
  </si>
  <si>
    <t>**NOTES FOR SOUTHERN MS/HS</t>
  </si>
  <si>
    <t xml:space="preserve">     2.  HS student vehicles parking were about 350 (37% of population)</t>
  </si>
  <si>
    <t>Southern Pines</t>
  </si>
  <si>
    <t>Middle, 4th-8th</t>
  </si>
  <si>
    <t>Episcopal Day School</t>
  </si>
  <si>
    <t>Elementary, Pre-K - 4th</t>
  </si>
  <si>
    <t>0 (No Buses Provided)</t>
  </si>
  <si>
    <t>n/a</t>
  </si>
  <si>
    <t xml:space="preserve">                       New Market</t>
  </si>
  <si>
    <t>Elementary, K-5</t>
  </si>
  <si>
    <t>Greenwood</t>
  </si>
  <si>
    <t>Lee</t>
  </si>
  <si>
    <t xml:space="preserve">                  Altamahaw-Ossipee</t>
  </si>
  <si>
    <r>
      <t xml:space="preserve">                 </t>
    </r>
    <r>
      <rPr>
        <b/>
        <sz val="10"/>
        <rFont val="Arial"/>
        <family val="2"/>
      </rPr>
      <t xml:space="preserve"> Trinity</t>
    </r>
  </si>
  <si>
    <t xml:space="preserve">High </t>
  </si>
  <si>
    <t>-</t>
  </si>
  <si>
    <r>
      <t xml:space="preserve">                 </t>
    </r>
    <r>
      <rPr>
        <b/>
        <sz val="10"/>
        <rFont val="Arial"/>
        <family val="2"/>
      </rPr>
      <t xml:space="preserve"> Lake Brandt</t>
    </r>
  </si>
  <si>
    <t>School designed for 100% bus ridership</t>
  </si>
  <si>
    <t>Higher car riders in AM, Vans in PM</t>
  </si>
  <si>
    <t>High faculty assistance in loading area</t>
  </si>
  <si>
    <t>Union Pines</t>
  </si>
  <si>
    <t>Southern Randolph</t>
  </si>
  <si>
    <t xml:space="preserve">Heritage </t>
  </si>
  <si>
    <t>Burke</t>
  </si>
  <si>
    <t>Wendell</t>
  </si>
  <si>
    <t>Wake</t>
  </si>
  <si>
    <t>Bunn</t>
  </si>
  <si>
    <t>Franklin</t>
  </si>
  <si>
    <t>Icard</t>
  </si>
  <si>
    <t>Marion</t>
  </si>
  <si>
    <t>McDowell</t>
  </si>
  <si>
    <t>1 (also church van)</t>
  </si>
  <si>
    <t>Sandhill-Veneable</t>
  </si>
  <si>
    <t>Buncombe</t>
  </si>
  <si>
    <t>Elementary School Queue Statistics</t>
  </si>
  <si>
    <t>Acrosss the State</t>
  </si>
  <si>
    <t>Parents</t>
  </si>
  <si>
    <t>Max</t>
  </si>
  <si>
    <t>Max Queue as</t>
  </si>
  <si>
    <t>School</t>
  </si>
  <si>
    <t>Loading</t>
  </si>
  <si>
    <t>% of Parents</t>
  </si>
  <si>
    <t>(number)</t>
  </si>
  <si>
    <t>(% of Pop.)</t>
  </si>
  <si>
    <t>(feet)</t>
  </si>
  <si>
    <t>(cars)</t>
  </si>
  <si>
    <t>--</t>
  </si>
  <si>
    <t>J.S. Waters</t>
  </si>
  <si>
    <t>New Market</t>
  </si>
  <si>
    <t>SouthWood</t>
  </si>
  <si>
    <t>Altamahaw-Ossipee</t>
  </si>
  <si>
    <t>Lake Brandt</t>
  </si>
  <si>
    <t>West Lake, Wake Co.</t>
  </si>
  <si>
    <t>AVERAGE VALUES:</t>
  </si>
  <si>
    <t>Middle School Queue Statistics</t>
  </si>
  <si>
    <t>Northwest</t>
  </si>
  <si>
    <t>Southern</t>
  </si>
  <si>
    <t>West Lake Middle</t>
  </si>
  <si>
    <t>High School Queue Statistics</t>
  </si>
  <si>
    <t>Trinity</t>
  </si>
  <si>
    <t>Ledford</t>
  </si>
  <si>
    <t>Ledford Middle</t>
  </si>
  <si>
    <t>Davidson</t>
  </si>
  <si>
    <t>NA</t>
  </si>
  <si>
    <t>Estimated or adjusted numbers</t>
  </si>
  <si>
    <t>Cars</t>
  </si>
  <si>
    <t>of</t>
  </si>
  <si>
    <t>Pop.</t>
  </si>
  <si>
    <t>Avg. Car</t>
  </si>
  <si>
    <t>Length</t>
  </si>
  <si>
    <t>Avg.</t>
  </si>
  <si>
    <t>Car</t>
  </si>
  <si>
    <t>Cars /</t>
  </si>
  <si>
    <t>Private North Carolina Schools</t>
  </si>
  <si>
    <t>Kerr-Vance Academy</t>
  </si>
  <si>
    <t>Vance</t>
  </si>
  <si>
    <t>3 lanes (2 for loading &amp; 1 for thru-traffic)</t>
  </si>
  <si>
    <t>?</t>
  </si>
  <si>
    <t>Pre-K - 12th</t>
  </si>
  <si>
    <t>Number</t>
  </si>
  <si>
    <t>of Student</t>
  </si>
  <si>
    <t>Drivers</t>
  </si>
  <si>
    <t>Student Drivers</t>
  </si>
  <si>
    <t>AM Trips Generated</t>
  </si>
  <si>
    <t>Buses</t>
  </si>
  <si>
    <t>Faculty</t>
  </si>
  <si>
    <t>IN</t>
  </si>
  <si>
    <t>OUT</t>
  </si>
  <si>
    <t>PM Trips Generated</t>
  </si>
  <si>
    <t>Number of Buses</t>
  </si>
  <si>
    <t>MSTA School Queue Input</t>
  </si>
  <si>
    <t xml:space="preserve"> Calculations</t>
  </si>
  <si>
    <t>Carver Elementary</t>
  </si>
  <si>
    <t>Edgecombe</t>
  </si>
  <si>
    <t>Ephesus Road</t>
  </si>
  <si>
    <t>Orange</t>
  </si>
  <si>
    <t>Elementary, K-5th</t>
  </si>
  <si>
    <t>Ephesus Road Elementary</t>
  </si>
  <si>
    <t>Elementary, K-3rd</t>
  </si>
  <si>
    <t>Aberdeen Elementary</t>
  </si>
  <si>
    <t>E.M. Holt Elementary</t>
  </si>
  <si>
    <t>Yadkinville</t>
  </si>
  <si>
    <t>Yadkin</t>
  </si>
  <si>
    <t>Elementary/Middle, K-8th</t>
  </si>
  <si>
    <t>Yadkinville Elementary</t>
  </si>
  <si>
    <t>Dillard Elementary</t>
  </si>
  <si>
    <t>Primary, K-2</t>
  </si>
  <si>
    <t>Elementary Pre K -5</t>
  </si>
  <si>
    <t>34 (Shared with West Lake Middle)</t>
  </si>
  <si>
    <t>Monroeton Elementary</t>
  </si>
  <si>
    <t>Elementary K-6</t>
  </si>
  <si>
    <t>Florence Elementary</t>
  </si>
  <si>
    <t xml:space="preserve">Florence </t>
  </si>
  <si>
    <t>Elementary K-5</t>
  </si>
  <si>
    <t xml:space="preserve">Monroeton </t>
  </si>
  <si>
    <t xml:space="preserve">West Lake </t>
  </si>
  <si>
    <t xml:space="preserve">E.M. Holt </t>
  </si>
  <si>
    <t xml:space="preserve">Aberdeen </t>
  </si>
  <si>
    <t xml:space="preserve">Carver </t>
  </si>
  <si>
    <t>Private School Estimates</t>
  </si>
  <si>
    <t>Southwood</t>
  </si>
  <si>
    <t>Davidison</t>
  </si>
  <si>
    <t>Baileywick Elementary</t>
  </si>
  <si>
    <t>Butner-Stem Elementary</t>
  </si>
  <si>
    <t>Butner-Stem</t>
  </si>
  <si>
    <t>Granville</t>
  </si>
  <si>
    <t>Baileywick</t>
  </si>
  <si>
    <t>Beaufort</t>
  </si>
  <si>
    <t>Carteret</t>
  </si>
  <si>
    <t>E. Lawson Brown</t>
  </si>
  <si>
    <t xml:space="preserve">Davidson </t>
  </si>
  <si>
    <t xml:space="preserve">Eastman </t>
  </si>
  <si>
    <t>Halifax</t>
  </si>
  <si>
    <t>Southern Nash</t>
  </si>
  <si>
    <t>Nash</t>
  </si>
  <si>
    <t>Bus Parking (share MS )</t>
  </si>
  <si>
    <t>Bus Pick-up (share MS )</t>
  </si>
  <si>
    <t xml:space="preserve">Bus Pick-up </t>
  </si>
  <si>
    <t xml:space="preserve">Bus Parking </t>
  </si>
  <si>
    <t>West Carteret</t>
  </si>
  <si>
    <t>Private School Queue Statistics</t>
  </si>
  <si>
    <t>Scotland</t>
  </si>
  <si>
    <t>Scotland County</t>
  </si>
  <si>
    <t>St. Timothy's</t>
  </si>
  <si>
    <t>Kerr Vance Academy</t>
  </si>
  <si>
    <t>Private</t>
  </si>
  <si>
    <t>Extreme Numbers not used in Average</t>
  </si>
  <si>
    <t xml:space="preserve"> Trips</t>
  </si>
  <si>
    <t>Total AM Trips</t>
  </si>
  <si>
    <t>Total PM Trips</t>
  </si>
  <si>
    <t>Trips</t>
  </si>
  <si>
    <t xml:space="preserve">Total AM Trips </t>
  </si>
  <si>
    <t xml:space="preserve">Total PM Trips </t>
  </si>
  <si>
    <t>Sum</t>
  </si>
  <si>
    <t>Average Values</t>
  </si>
  <si>
    <t xml:space="preserve">Averages </t>
  </si>
  <si>
    <t>Bus</t>
  </si>
  <si>
    <t>Students</t>
  </si>
  <si>
    <t>Greenway Park(Charlotte)</t>
  </si>
  <si>
    <t>Olde Providence(Charlotte)</t>
  </si>
  <si>
    <t>Smithfield(Charlotte)</t>
  </si>
  <si>
    <t>Elizabeth Lane(Charlotte)</t>
  </si>
  <si>
    <t>Sample Data from Charlotte</t>
  </si>
  <si>
    <t>Greenway Park</t>
  </si>
  <si>
    <t>Mecklenburg(Charlotte)</t>
  </si>
  <si>
    <t>Olde Providence</t>
  </si>
  <si>
    <t># on campus/no count of street backup</t>
  </si>
  <si>
    <t>Smithfield</t>
  </si>
  <si>
    <t>E;izabeth :ane</t>
  </si>
  <si>
    <t>In</t>
  </si>
  <si>
    <t>Out</t>
  </si>
  <si>
    <t>Total</t>
  </si>
  <si>
    <t>Version:</t>
  </si>
  <si>
    <t>It is the responsibility of the local school officials to contain all school generated traffic on campus and</t>
  </si>
  <si>
    <t>Municipal and School Transportation Assistance</t>
  </si>
  <si>
    <t>The MSTA School Traffic Calculator</t>
  </si>
  <si>
    <t>North Carolina Department of Transportation</t>
  </si>
  <si>
    <t>Provided by:</t>
  </si>
  <si>
    <t>Division of Highways</t>
  </si>
  <si>
    <t>Calculations are based on averaging traffic volume and vehicle queue</t>
  </si>
  <si>
    <t>INSTRUCTIONS</t>
  </si>
  <si>
    <t>School Name:</t>
  </si>
  <si>
    <t>P</t>
  </si>
  <si>
    <t>-  Student Population</t>
  </si>
  <si>
    <t>-  Number of Buses</t>
  </si>
  <si>
    <t>Calculations</t>
  </si>
  <si>
    <t>PM Total Number of Vehicles</t>
  </si>
  <si>
    <t>AM Middle Trips</t>
  </si>
  <si>
    <t>AM Elementary Trips</t>
  </si>
  <si>
    <t>PM Elementary Trips</t>
  </si>
  <si>
    <t>PM Middle Trips</t>
  </si>
  <si>
    <t>On rural roads with average fluctuation in traffic flow, the 30th highest</t>
  </si>
  <si>
    <t>percentages for all school types</t>
  </si>
  <si>
    <t>(elementary, middle, &amp; high).</t>
  </si>
  <si>
    <t>Middle School</t>
  </si>
  <si>
    <t>+ 3 handicapped</t>
  </si>
  <si>
    <t>300 students</t>
  </si>
  <si>
    <t>Student Ratio with</t>
  </si>
  <si>
    <t>High School</t>
  </si>
  <si>
    <t xml:space="preserve">Bus </t>
  </si>
  <si>
    <t>Elem School</t>
  </si>
  <si>
    <t>Numbers used in calculator are in green</t>
  </si>
  <si>
    <t>of ADT</t>
  </si>
  <si>
    <t xml:space="preserve">         Peak-Hour Traffic Volumes</t>
  </si>
  <si>
    <t>to maintain a safe and efficient student loading operation. The intent of this calculator is to provide a</t>
  </si>
  <si>
    <t>1. Insert the school name. (You can use the TAB key to move to the next input space)</t>
  </si>
  <si>
    <t xml:space="preserve">DEPARTMENT OF TRANSPORTATION TO EVALUATE THE LOCATIONS </t>
  </si>
  <si>
    <t xml:space="preserve">OF PROPOSED PUBLIC AND PRIVATE SCHOOLS TO ENHANCE TRAFFIC </t>
  </si>
  <si>
    <t>OPERATIONS AND SAFETY</t>
  </si>
  <si>
    <t>SECTION 27.27. G.S.136-18 reads as rewritten:</t>
  </si>
  <si>
    <t>“§ 136-18.  Powers of Department of Transportation.</t>
  </si>
  <si>
    <t>The said Department of Transportation shall be vested with the following powers:</t>
  </si>
  <si>
    <t>(29a)</t>
  </si>
  <si>
    <t xml:space="preserve">To coordinate with all public and private entities planning schools to </t>
  </si>
  <si>
    <t xml:space="preserve">provide written recommendations and evaluations of driveway access and </t>
  </si>
  <si>
    <t xml:space="preserve">traffic operational and safety impacts on the State Highway system resulting </t>
  </si>
  <si>
    <t xml:space="preserve">from the development of the proposed sites. All public and private entities </t>
  </si>
  <si>
    <t xml:space="preserve">shall, upon acquiring land for a new school or prior to beginning </t>
  </si>
  <si>
    <t xml:space="preserve">construction of a new school, relocating a school, or expanding an existing </t>
  </si>
  <si>
    <t xml:space="preserve">school, request from the Department a written evaluation and written </t>
  </si>
  <si>
    <t xml:space="preserve">recommendations to ensure that all proposed access points comply with the </t>
  </si>
  <si>
    <t xml:space="preserve">criteria in the current North Carolina Department of Transportation ‘Policy </t>
  </si>
  <si>
    <t xml:space="preserve">on Street and Driveway Access’. The Department shall provide the written </t>
  </si>
  <si>
    <t xml:space="preserve">evaluation and recommendations within a reasonable time, which shall not </t>
  </si>
  <si>
    <t xml:space="preserve">exceed 60 days. This subdivision shall not be construed to require the public </t>
  </si>
  <si>
    <t xml:space="preserve">or private entities planning schools to meet the recommendations made by </t>
  </si>
  <si>
    <t>For further information go to the NC statute lookup at:</t>
  </si>
  <si>
    <t xml:space="preserve">4. In the Type School information area, open cells are provided to input buses going to other locations.  </t>
  </si>
  <si>
    <t>Split</t>
  </si>
  <si>
    <t>Use a 60/40 split unless additional information is available.</t>
  </si>
  <si>
    <t>Peak</t>
  </si>
  <si>
    <t>PM Peak Vehicles</t>
  </si>
  <si>
    <t>The peak number of vehicles that will be on campus at one time during the PM student pick-up.</t>
  </si>
  <si>
    <t>The average number of vehicle trips expected during the peak AM school traffic period.</t>
  </si>
  <si>
    <t>The average number of vehicle trips expected during the peak PM school traffic period.</t>
  </si>
  <si>
    <t>A conservative number of total PM vehicles expected to pick up students on an average day.</t>
  </si>
  <si>
    <t>NOTES</t>
  </si>
  <si>
    <t>Peak traffic volumes at schools</t>
  </si>
  <si>
    <t>normally occur within a 30-minute</t>
  </si>
  <si>
    <t>Staff Members</t>
  </si>
  <si>
    <t>Staff</t>
  </si>
  <si>
    <t>SCHOOL SITE PLAN REVIEW CHECKLIST</t>
  </si>
  <si>
    <t>WHAT MSTA LOOKS FOR?</t>
  </si>
  <si>
    <t>General Information</t>
  </si>
  <si>
    <t>Traffic Operations</t>
  </si>
  <si>
    <t>Parking</t>
  </si>
  <si>
    <t>Pedestrians and Bicycles</t>
  </si>
  <si>
    <t xml:space="preserve"> Traffic Engineering In School Planning</t>
  </si>
  <si>
    <t>Educational Facility Planners should share decision-making authority with recognized local, regional, state and federal regional planning agencies that will consider multi-modal (pedestrian, bicycle, vehicular) and a connected transportation system. From a traffic engineer's viewpoint, a school facility should provide and support an integrated transportation system that will enhance the state's well being. This can be achieved by integrating transportation and land-use planning into the school district's needs. The school site should consider all modes of transportation and promote the safety and health of employees, students, and community.</t>
  </si>
  <si>
    <t>In locating a school site, existing traffic generators and peak hour traffic patterns should be considered. The site should avoid high traffic demand areas such as major thoroughfare routes and commercial areas. If a school is to be located on an existing or proposed high vehicle route, or near an urban area, the driveway designs should reduce drivers' options by limiting on-campus traffic conflicts and driveway access points. Driveway designs should also incorporate features such as counter clockwise one-way traffic flow for parent vehicles and a shared vehicle/bus exit.</t>
  </si>
  <si>
    <t>Design features should include sidewalks that provide direct access to major building entrances while avoiding on-campus vehicle travel routes. Driveways, parking lots, and student loading areas should easily accommodate all traffic generated by the facility with alternative operation designs and policies for special events and other high traffic demand periods. Student loading operations should be organized and defined with loading bays located along a sidewalk near a building entrance that can be easily supervised by school staff. If student membership growth and future building construction is likely, driveway and parking lot designs should address additional transportation needs by incorporating the possibility of expandability.</t>
  </si>
  <si>
    <t>Policies and procedures should be written to ensure the safety and security of the AM and PM student loading operations. These policies should be encouraged by school officials by providing information to parents, students, and faculty and strictly enforcing if necessary.</t>
  </si>
  <si>
    <r>
      <t>Driveway Manual</t>
    </r>
    <r>
      <rPr>
        <sz val="8"/>
        <rFont val="Arial"/>
        <family val="2"/>
      </rPr>
      <t xml:space="preserve"> - 2003 NCDOT publication </t>
    </r>
    <r>
      <rPr>
        <u/>
        <sz val="8"/>
        <rFont val="Arial"/>
        <family val="2"/>
      </rPr>
      <t>Policy on Street and Driveway Access to North Carolina Highways</t>
    </r>
  </si>
  <si>
    <t>Maximum student population for proposed school, number of faculty/staff, number of buses</t>
  </si>
  <si>
    <t>Program Type: Traditional, Year Round</t>
  </si>
  <si>
    <t>Are there any plans to increase the student population (future construction or install mobile units)?</t>
  </si>
  <si>
    <t>How many driveways are proposed? Are they full access, right-in/right-out, one-way, etc.?</t>
  </si>
  <si>
    <t>Is there enough parking for faculty, staff, and buses?</t>
  </si>
  <si>
    <t xml:space="preserve">Do cars, buses, and WB-40 vehicles have proper turning radii at appropriate locations? </t>
  </si>
  <si>
    <t>Does the school have a “School Walk Route Plan” and Established School Crossings (MUTCD 7A-3)?</t>
  </si>
  <si>
    <t>Are appropriate bicycle stands available?</t>
  </si>
  <si>
    <r>
      <t xml:space="preserve">Are appropriate driveway turning radii provided (including internal) </t>
    </r>
    <r>
      <rPr>
        <i/>
        <sz val="10"/>
        <rFont val="Arial"/>
        <family val="2"/>
      </rPr>
      <t>Driveway Manual</t>
    </r>
    <r>
      <rPr>
        <sz val="10"/>
        <rFont val="Arial"/>
        <family val="2"/>
      </rPr>
      <t xml:space="preserve"> (pg. 34,51)?</t>
    </r>
  </si>
  <si>
    <r>
      <t xml:space="preserve">Are turn lanes into the school provided? If so, are storage lengths and tapers in accordance to the </t>
    </r>
    <r>
      <rPr>
        <i/>
        <sz val="10"/>
        <rFont val="Arial"/>
        <family val="2"/>
      </rPr>
      <t>Driveway Manual</t>
    </r>
    <r>
      <rPr>
        <sz val="10"/>
        <rFont val="Arial"/>
        <family val="2"/>
      </rPr>
      <t xml:space="preserve"> (pg. 49)?</t>
    </r>
  </si>
  <si>
    <t>the Department, except those highway improvements that are required for</t>
  </si>
  <si>
    <t>safe ingress and egress to the State highway system."</t>
  </si>
  <si>
    <t xml:space="preserve">Input student population into the MSTA Calculator to determine peak AM and PM traffic volumes and vehicle queues. </t>
  </si>
  <si>
    <t xml:space="preserve">Are parking stall widths minimum 9-ft wide with isle widths: 90 deg. two-way = 24-ft, 45 deg. one-way = 10-ft-3-in? </t>
  </si>
  <si>
    <t>VEHICLE COUNTS by SCHOOL</t>
  </si>
  <si>
    <t>SCHOOL</t>
  </si>
  <si>
    <t>COUNT</t>
  </si>
  <si>
    <t>ARRIVAL BY BUS</t>
  </si>
  <si>
    <t>DROP OFF</t>
  </si>
  <si>
    <t>STUDENT PARKING</t>
  </si>
  <si>
    <t>STAFF</t>
  </si>
  <si>
    <t>ROW TOTAL (Veh Count)</t>
  </si>
  <si>
    <t>Forestview HS</t>
  </si>
  <si>
    <t>Number of Vehicles</t>
  </si>
  <si>
    <t>South Point</t>
  </si>
  <si>
    <t>East Gaston</t>
  </si>
  <si>
    <t>Ashbrook HS</t>
  </si>
  <si>
    <t>BC Senior</t>
  </si>
  <si>
    <t>TOTAL of COLUMN</t>
  </si>
  <si>
    <t>OVERALL PERCENTS (of Vehicle Counts)</t>
  </si>
  <si>
    <t>OVERALL VEHICLES per 1000 STUDENTS</t>
  </si>
  <si>
    <t>PROJECTED - VEHICLES per 1,500 STUDENTS</t>
  </si>
  <si>
    <t>These counts were performed by Gaston County Schools at the request of Jim Parks 3-4-2009</t>
  </si>
  <si>
    <t>MSTA Calculation by Average Percent</t>
  </si>
  <si>
    <t>MSTA Calculator</t>
  </si>
  <si>
    <t>PLANNED TRAFFIC COUNTS per GCS</t>
  </si>
  <si>
    <t>NO PM traffic studies were performed</t>
  </si>
  <si>
    <t>ACT. STD POPULATION</t>
  </si>
  <si>
    <t>AASHTO:</t>
  </si>
  <si>
    <t>Requirements for</t>
  </si>
  <si>
    <t>School Traffic Operations Studies</t>
  </si>
  <si>
    <t>If there is joint use of property, between two or more schools, will they operate at the same time or be offset?                                   (typical offset is a minimum of 30 min)</t>
  </si>
  <si>
    <t>Check for sight distance. Are the driveways located in a curve (horizontal or vertical)?                                                                            (minimum rule of thumb: sight distance (feet) = 10 x Posted Speed Limit, i.e. 10 x 35 mph = 350 feet)</t>
  </si>
  <si>
    <t>conservative estimate of the traffic generated, on an average school day, based on the maximum build out</t>
  </si>
  <si>
    <r>
      <t xml:space="preserve">3. Select your "Type School" and insert the following data with </t>
    </r>
    <r>
      <rPr>
        <b/>
        <sz val="10"/>
        <rFont val="Arial"/>
        <family val="2"/>
      </rPr>
      <t>MAXIMUM</t>
    </r>
    <r>
      <rPr>
        <sz val="10"/>
        <rFont val="Arial"/>
        <family val="2"/>
      </rPr>
      <t xml:space="preserve"> build out numbers:</t>
    </r>
  </si>
  <si>
    <t>hourly volume is typically 15 percent of the ADT.</t>
  </si>
  <si>
    <t>Loading Operations (Indicate on the site plan)</t>
  </si>
  <si>
    <t>Provide a current Annual Average Daily Traffic (AADT) and proposed traffic breakout. (The following link is provided.)</t>
  </si>
  <si>
    <t>Determine the origin and destination (percent breakout) for the school traffic.</t>
  </si>
  <si>
    <t>Check for any internal traffic conflicts and identify pedestrian safety concerns by separating pedestrians from vehicles.</t>
  </si>
  <si>
    <t xml:space="preserve">Are sidewalks provided on campus and adjacent to school property? Are widths appropriate for ped. volume (5-ft min.)? </t>
  </si>
  <si>
    <t>Are crosswalks provided on campus and adjacent to school property?</t>
  </si>
  <si>
    <t>Are sidewalks provided in the parking lots separating vehicle from pedestrian traffic and minimizing potential risks?</t>
  </si>
  <si>
    <t>If there different traffic patterns for staff, parents, bus and student drivers, describe each in the TIA and show on the site plan.</t>
  </si>
  <si>
    <t>5. You have completed the required input data. A brief description of the output is provided below:</t>
  </si>
  <si>
    <t>Private &amp; Charter school data is based</t>
  </si>
  <si>
    <t>on few to no buses and uses the same</t>
  </si>
  <si>
    <r>
      <rPr>
        <b/>
        <sz val="10"/>
        <rFont val="Arial"/>
        <family val="2"/>
      </rPr>
      <t>Define the Parent Loading Zone</t>
    </r>
    <r>
      <rPr>
        <sz val="10"/>
        <rFont val="Arial"/>
        <family val="2"/>
      </rPr>
      <t xml:space="preserve"> for student pickup/drop-off. It should be located near the main building entrance and provide wider sidewalks and covered walkways. Identify 5 to 7 loading bays with proper dimensions (8-ft wide with lengths of 20-ft end and others 28-ft to 30-ft). Is a lane available for vehicles to pass when necessary?</t>
    </r>
  </si>
  <si>
    <r>
      <t xml:space="preserve">Do the driveways have appropriate spacing? For full movement the </t>
    </r>
    <r>
      <rPr>
        <i/>
        <sz val="10"/>
        <rFont val="Arial"/>
        <family val="2"/>
      </rPr>
      <t xml:space="preserve">Driveway Manual </t>
    </r>
    <r>
      <rPr>
        <sz val="10"/>
        <rFont val="Arial"/>
        <family val="2"/>
      </rPr>
      <t xml:space="preserve">(pg. 42) recommends </t>
    </r>
    <r>
      <rPr>
        <b/>
        <sz val="10"/>
        <rFont val="Arial"/>
        <family val="2"/>
      </rPr>
      <t>at least 600 feet</t>
    </r>
    <r>
      <rPr>
        <sz val="10"/>
        <rFont val="Arial"/>
        <family val="2"/>
      </rPr>
      <t>; however, engineering judgment may be necessary.</t>
    </r>
  </si>
  <si>
    <t>Can faculty, visitors, and students walk from parking lot to building safely and out of vehicle travelways?</t>
  </si>
  <si>
    <t>At a High School are the proper amount of student spaces provided? Are sidewalks provided for students to safely walk?</t>
  </si>
  <si>
    <t>Average</t>
  </si>
  <si>
    <t>Average Queue Length</t>
  </si>
  <si>
    <t>The driveway length expected on an average day to contain the "PM Peak Vehicles."</t>
  </si>
  <si>
    <t>Are sidewalks provided for students to safely walk, out of the vehicle travelway, through parking lot to building?</t>
  </si>
  <si>
    <t>include the Student Loading Zone.</t>
  </si>
  <si>
    <r>
      <t xml:space="preserve">Average Queue Length </t>
    </r>
    <r>
      <rPr>
        <b/>
        <u/>
        <sz val="10"/>
        <rFont val="Arial"/>
        <family val="2"/>
      </rPr>
      <t>does not</t>
    </r>
  </si>
  <si>
    <r>
      <rPr>
        <b/>
        <sz val="10"/>
        <rFont val="Arial"/>
        <family val="2"/>
      </rPr>
      <t>Average Queue Length</t>
    </r>
    <r>
      <rPr>
        <sz val="10"/>
        <rFont val="Arial"/>
        <family val="2"/>
      </rPr>
      <t xml:space="preserve"> </t>
    </r>
    <r>
      <rPr>
        <b/>
        <u/>
        <sz val="10"/>
        <rFont val="Arial"/>
        <family val="2"/>
      </rPr>
      <t>does not</t>
    </r>
  </si>
  <si>
    <t>include an alternative traffic pattern</t>
  </si>
  <si>
    <t>time period. (justifying a PHF of 0.5)</t>
  </si>
  <si>
    <t>ENTER NUMBERS IN WHITE SPACES</t>
  </si>
  <si>
    <t xml:space="preserve">Insure the TIA provides for the student loading delays and associated vehicle platooning.  </t>
  </si>
  <si>
    <t>Provide an Electronic copy of the TIA report, traffic count files (ppd) and synchro files (syn, sim and jpg (aerial))</t>
  </si>
  <si>
    <r>
      <rPr>
        <b/>
        <u/>
        <sz val="12"/>
        <rFont val="Times New Roman"/>
        <family val="1"/>
      </rPr>
      <t>Confirm that the school generated traffic can be contained in the campus driveway(s) on average school days and during high traffic demand days</t>
    </r>
    <r>
      <rPr>
        <b/>
        <sz val="12"/>
        <rFont val="Times New Roman"/>
        <family val="1"/>
      </rPr>
      <t xml:space="preserve"> </t>
    </r>
    <r>
      <rPr>
        <sz val="12"/>
        <rFont val="Times New Roman"/>
        <family val="1"/>
      </rPr>
      <t>without negatively affecting the safety and integrity of nearby intersections and roadways. (The loading zone is not considered part of the queue length.) A method to obtain additional queue length for high traffic demands must be identified in the TIA and on the site plan. Determine the average school trip generation by performing actual traffic counts or calculations from the MSTA School Traffic Calculator, whichever is greatest.</t>
    </r>
  </si>
  <si>
    <t>School Traffic Operations Studies require distinctive analysis different from an average intersection type Traffic Impact Analysis. The school report analysis must include a detailed on-campus analysis identifying all student loading operations as well as encompass school related traffic congestion and related safety concerns with pedestrian/vehicle operations on and off campus. (NCDOT has always analyzed these items but now requires consultants to perform these tasks as part of their TIA reports.)</t>
  </si>
  <si>
    <t>Transportation Mobility and Safety</t>
  </si>
  <si>
    <t>Traffic Management Unit</t>
  </si>
  <si>
    <t>Urban Charter</t>
  </si>
  <si>
    <t>Thank you for your part in helping NCDOT continue to provide “Safe Roads to Safe Schools”</t>
  </si>
  <si>
    <r>
      <t xml:space="preserve">Help expedite your school's review process by reading and providing the items indicated on tab </t>
    </r>
    <r>
      <rPr>
        <sz val="14"/>
        <color rgb="FFFF0000"/>
        <rFont val="Arial"/>
        <family val="2"/>
      </rPr>
      <t>Requirements for School Studies</t>
    </r>
  </si>
  <si>
    <t>IMPORTANT UPDATE</t>
  </si>
  <si>
    <t xml:space="preserve">percentage of parents driving their student to and from school. </t>
  </si>
  <si>
    <t>High Demand Length</t>
  </si>
  <si>
    <r>
      <t xml:space="preserve">If you have a Charter School in a higher populated urban area use tab </t>
    </r>
    <r>
      <rPr>
        <sz val="14"/>
        <color rgb="FFFF0000"/>
        <rFont val="Arial"/>
        <family val="2"/>
      </rPr>
      <t>Urban Charter</t>
    </r>
  </si>
  <si>
    <r>
      <t xml:space="preserve">You can check your Charter School location using the </t>
    </r>
    <r>
      <rPr>
        <i/>
        <sz val="14"/>
        <rFont val="Arial"/>
        <family val="2"/>
      </rPr>
      <t>NC Urbanized Area Boundaries</t>
    </r>
    <r>
      <rPr>
        <sz val="14"/>
        <rFont val="Arial"/>
        <family val="2"/>
      </rPr>
      <t xml:space="preserve"> map located at this link:</t>
    </r>
  </si>
  <si>
    <r>
      <t xml:space="preserve">If you feel your school site is in an area that will have a higher number of parents please use tab </t>
    </r>
    <r>
      <rPr>
        <sz val="14"/>
        <color rgb="FFFF0000"/>
        <rFont val="Arial"/>
        <family val="2"/>
      </rPr>
      <t>Urban Charter</t>
    </r>
  </si>
  <si>
    <t>Following these procedures will help your review to be processed in a more timely manner.</t>
  </si>
  <si>
    <r>
      <rPr>
        <b/>
        <u/>
        <sz val="12"/>
        <rFont val="Times New Roman"/>
        <family val="1"/>
      </rPr>
      <t>Traffic Counts,</t>
    </r>
    <r>
      <rPr>
        <sz val="12"/>
        <rFont val="Times New Roman"/>
        <family val="1"/>
      </rPr>
      <t xml:space="preserve"> if collected, must be in </t>
    </r>
    <r>
      <rPr>
        <sz val="12"/>
        <color rgb="FFFF0000"/>
        <rFont val="Times New Roman"/>
        <family val="1"/>
      </rPr>
      <t>five (5) minute intervals</t>
    </r>
    <r>
      <rPr>
        <sz val="12"/>
        <rFont val="Times New Roman"/>
        <family val="1"/>
      </rPr>
      <t>, taken on an average school day and indicate they are within the school peak hour time period.</t>
    </r>
  </si>
  <si>
    <t>The school study must identify the unique analysis requirements for on-campus and off-campus activities and include school generated traffic at nearby roadway intersections and possible school crosswalks. The school’s unique transportation characteristics must take into consideration staff, parents, buses, student drivers, pedestrians and bicyclists by using data based on a statewide average or site specific information.</t>
  </si>
  <si>
    <r>
      <rPr>
        <b/>
        <u/>
        <sz val="12"/>
        <rFont val="Times New Roman"/>
        <family val="1"/>
      </rPr>
      <t>Off-campus school traffic operations</t>
    </r>
    <r>
      <rPr>
        <b/>
        <sz val="12"/>
        <rFont val="Times New Roman"/>
        <family val="1"/>
      </rPr>
      <t xml:space="preserve"> </t>
    </r>
    <r>
      <rPr>
        <sz val="12"/>
        <rFont val="Times New Roman"/>
        <family val="1"/>
      </rPr>
      <t>must include the school traffic operations (pedestrian and vehicular) as it relates to the school driveway(s) and nearby intersections. Intersection designs should incorporate ways to maximize pedestrian/vehicle safety while minimizing traffic delays and the need for a traffic director or traffic signal.</t>
    </r>
  </si>
  <si>
    <r>
      <rPr>
        <b/>
        <u/>
        <sz val="12"/>
        <rFont val="Times New Roman"/>
        <family val="1"/>
      </rPr>
      <t>On-campus school traffic operations</t>
    </r>
    <r>
      <rPr>
        <sz val="12"/>
        <rFont val="Times New Roman"/>
        <family val="1"/>
      </rPr>
      <t xml:space="preserve"> must identify, but is not limited to, the following items: </t>
    </r>
  </si>
  <si>
    <t>At most schools this distance is an additional 30 percent.</t>
  </si>
  <si>
    <t>The driveway length expected for High Demand Days to contain the "PM Peak Vehicles."</t>
  </si>
  <si>
    <t xml:space="preserve">NOTE:   </t>
  </si>
  <si>
    <t xml:space="preserve">engineering judgment must be used to determine additional driveway length and/or other accommodations </t>
  </si>
  <si>
    <t>The calculator recommends an additional 30% of vehicle queue length for High Demand Days; even so,</t>
  </si>
  <si>
    <t xml:space="preserve">   (If the following numbers are unknown, estimates are provided below the input cell)</t>
  </si>
  <si>
    <t>Current data indicates Charter Schools in the higher populated urban areas of North Carolina have a significantly higher</t>
  </si>
  <si>
    <r>
      <t xml:space="preserve">More accurate calculations are provided by using the tab </t>
    </r>
    <r>
      <rPr>
        <b/>
        <sz val="14"/>
        <color rgb="FFFF0000"/>
        <rFont val="Arial"/>
        <family val="2"/>
      </rPr>
      <t>Urban Charter</t>
    </r>
  </si>
  <si>
    <t>Sum &gt;&gt;</t>
  </si>
  <si>
    <t>County</t>
  </si>
  <si>
    <t>Division</t>
  </si>
  <si>
    <t>Max Q Length</t>
  </si>
  <si>
    <t>School Type</t>
  </si>
  <si>
    <t>Public</t>
  </si>
  <si>
    <t>Avg Q Length</t>
  </si>
  <si>
    <t>Max Q Total Cars</t>
  </si>
  <si>
    <t>AM Avg Car Length</t>
  </si>
  <si>
    <t>PM Avg Car Length</t>
  </si>
  <si>
    <t>PM Cars Load</t>
  </si>
  <si>
    <t>AM Cars Load</t>
  </si>
  <si>
    <t>Elem</t>
  </si>
  <si>
    <t>Grade Level(s)</t>
  </si>
  <si>
    <t>PK-3</t>
  </si>
  <si>
    <t>U Charter</t>
  </si>
  <si>
    <t>Research Triangle Academy</t>
  </si>
  <si>
    <t xml:space="preserve">Langtree Charter Academy </t>
  </si>
  <si>
    <t>Research Triangle High</t>
  </si>
  <si>
    <t>Bradford Preparatory</t>
  </si>
  <si>
    <t>Langtree Charter Academy</t>
  </si>
  <si>
    <t>Concord Charter School</t>
  </si>
  <si>
    <t>K-8</t>
  </si>
  <si>
    <t>9-11</t>
  </si>
  <si>
    <t>Iredell</t>
  </si>
  <si>
    <t>Durham</t>
  </si>
  <si>
    <t>Mecklenburg</t>
  </si>
  <si>
    <t>Cabarrus</t>
  </si>
  <si>
    <t>NA Research Tri High</t>
  </si>
  <si>
    <t>AM K-10 Trips</t>
  </si>
  <si>
    <t>PM K-10 Trips</t>
  </si>
  <si>
    <t>AM 11 Trips</t>
  </si>
  <si>
    <t>PM 11 Trips</t>
  </si>
  <si>
    <t>AM 12 Trips</t>
  </si>
  <si>
    <t>PM 12 Trips</t>
  </si>
  <si>
    <t>PM Peak</t>
  </si>
  <si>
    <t xml:space="preserve">                        Calculations</t>
  </si>
  <si>
    <t>All AM    TRIPS</t>
  </si>
  <si>
    <t>All PM    TRIPS</t>
  </si>
  <si>
    <t>http://www.ncga.state.nc.us/gascripts/statutes/statutelookup.pl?statute=136-18</t>
  </si>
  <si>
    <t>Provide a chart indicating the MSTA School Calculator requirements and design provisions (see chart to the right).</t>
  </si>
  <si>
    <t>Three key traffic engineering items MSTA considers when analyzing a school site:</t>
  </si>
  <si>
    <t>Grade Level: Elementary (including Pre-K and K), Middle, High (number of students in each grade level)</t>
  </si>
  <si>
    <t>Does the site promote walkable communities (sidewalks) and/or take advantage of existing transit systems?</t>
  </si>
  <si>
    <t xml:space="preserve">School hours of operation (make considerations for any stagger times, pre-school and/or after-school programs ) </t>
  </si>
  <si>
    <t>Indicate how additional driveway length for high traffic demand days will be obtained. School is responsible for full buildout.</t>
  </si>
  <si>
    <r>
      <t>Determine the traffic volumes along roads adjacent to school property (</t>
    </r>
    <r>
      <rPr>
        <sz val="10"/>
        <color rgb="FFFF0000"/>
        <rFont val="Arial"/>
        <family val="2"/>
      </rPr>
      <t>All school counts should be in 5-minute intervals</t>
    </r>
    <r>
      <rPr>
        <sz val="10"/>
        <rFont val="Arial"/>
        <family val="2"/>
      </rPr>
      <t>).</t>
    </r>
  </si>
  <si>
    <r>
      <t xml:space="preserve">Are the driveway stems adequate (minimum 100 feet edge of right-of-way to edge of internal conflict)? </t>
    </r>
    <r>
      <rPr>
        <i/>
        <sz val="10"/>
        <rFont val="Arial"/>
        <family val="2"/>
      </rPr>
      <t xml:space="preserve">Driveway Manual </t>
    </r>
    <r>
      <rPr>
        <sz val="10"/>
        <rFont val="Arial"/>
        <family val="2"/>
      </rPr>
      <t>(pg. 33).</t>
    </r>
  </si>
  <si>
    <t>Delineate, with a line, the proposed traffic pattern that provides the Average Queue Length (100-foot stations are helpful).             Note: The Parent Loading Zone is not included in the queue length.</t>
  </si>
  <si>
    <t>Indicate Short Term Parking, past the parent loading zone, for parents to park when extended loading time is needed.</t>
  </si>
  <si>
    <t>Identify the Parent Loading Zone and Bus Loading Zone and bus praking in separate areas.</t>
  </si>
  <si>
    <t>Is "Short Term Parking” provided and identified with appropriate pavement markings and/or signs?                                                     (MSTA recommends between 5 to 15 spaces to be placed beyond the parent loading zone and marked "Visitor Parking.")</t>
  </si>
  <si>
    <t>Pre-K &amp; K</t>
  </si>
  <si>
    <t>AM Pre-K-K Trips</t>
  </si>
  <si>
    <t>PM PK-K Trips</t>
  </si>
  <si>
    <t>Private / Non-urban Charter</t>
  </si>
  <si>
    <t>number of parking spaces needed.</t>
  </si>
  <si>
    <t>adjustments for student drivers.</t>
  </si>
  <si>
    <r>
      <rPr>
        <u/>
        <sz val="10"/>
        <rFont val="Arial"/>
        <family val="2"/>
      </rPr>
      <t>Pre-K &amp; K</t>
    </r>
    <r>
      <rPr>
        <sz val="10"/>
        <rFont val="Arial"/>
      </rPr>
      <t xml:space="preserve"> loading is usually park and walk</t>
    </r>
  </si>
  <si>
    <r>
      <rPr>
        <u/>
        <sz val="10"/>
        <rFont val="Arial"/>
        <family val="2"/>
      </rPr>
      <t>Private &amp; Non-Urban Charter</t>
    </r>
    <r>
      <rPr>
        <sz val="10"/>
        <rFont val="Arial"/>
      </rPr>
      <t xml:space="preserve"> data is based</t>
    </r>
  </si>
  <si>
    <t>percentages for all school types except</t>
  </si>
  <si>
    <t>11th and 12th grades which makes</t>
  </si>
  <si>
    <t>required for high traffic demand days</t>
  </si>
  <si>
    <t>which is usually 30% additional length.</t>
  </si>
  <si>
    <t>"PM Peak Vehicles" indicates minimum</t>
  </si>
  <si>
    <t>Private School</t>
  </si>
  <si>
    <t>12th</t>
  </si>
  <si>
    <t>11th</t>
  </si>
  <si>
    <t>All Others</t>
  </si>
  <si>
    <t>These two school types operate similar to each other</t>
  </si>
  <si>
    <t>These schools operate similar to an average between Private and Public</t>
  </si>
  <si>
    <t>Average Calculations</t>
  </si>
  <si>
    <t>Charter School</t>
  </si>
  <si>
    <t>Grade Level</t>
  </si>
  <si>
    <t>PM 11th Trips</t>
  </si>
  <si>
    <t>AM 11th Trips</t>
  </si>
  <si>
    <t>AM 12th Trips</t>
  </si>
  <si>
    <t>PM 12th Trips</t>
  </si>
  <si>
    <t>K-9</t>
  </si>
  <si>
    <t>Estimated from Average between Elementary and Private (+11.5%)</t>
  </si>
  <si>
    <t>Public Middle + 11.5%</t>
  </si>
  <si>
    <t>Public High + 11.5%</t>
  </si>
  <si>
    <t>Grades</t>
  </si>
  <si>
    <t>K - 12</t>
  </si>
  <si>
    <t>PK - 4</t>
  </si>
  <si>
    <t>Staff Calculations</t>
  </si>
  <si>
    <t>Charlotte Charter High</t>
  </si>
  <si>
    <t>Grade</t>
  </si>
  <si>
    <t>Percent</t>
  </si>
  <si>
    <t>Franklin Sch of Inovation</t>
  </si>
  <si>
    <t>6-12</t>
  </si>
  <si>
    <t>Oxfor Prep High</t>
  </si>
  <si>
    <t>9-12</t>
  </si>
  <si>
    <t>Falls Lake Academy</t>
  </si>
  <si>
    <t>7-11</t>
  </si>
  <si>
    <t>S Brunswick Charter</t>
  </si>
  <si>
    <t>K-5</t>
  </si>
  <si>
    <t>Wilson Prep</t>
  </si>
  <si>
    <t>K-12</t>
  </si>
  <si>
    <t>Envision Science Academy</t>
  </si>
  <si>
    <t>Heritage Collegiate Leadership</t>
  </si>
  <si>
    <t>K-7</t>
  </si>
  <si>
    <t>Pinnacle Classical</t>
  </si>
  <si>
    <t>K-10</t>
  </si>
  <si>
    <t>Entrepeneur High</t>
  </si>
  <si>
    <t>To coordinate with all public and private entities planning schools to provide written recommendations and evaluations of driveway access and traffic operational and safety impacts on the State highway system resulting from the development of the proposed sites. All public and private entities shall, upon acquiring land for a new school or prior to beginning construction of a new school, relocating a school, or expanding an existing school, request from the Department a written evaluation and written recommendations to ensure that all proposed access points comply with the criteria in the current North Carolina Department of Transportation "Policy on Street and Driveway Access". The Department shall provide the written evaluation and recommendations within a reasonable time, which shall not exceed 60 days.</t>
  </si>
  <si>
    <t>reimbursed by the Department. Any agreement between a school and the Department to make improvements to the State highway system shall not include a requirement for acquisition of right-of-way by the school, unless the school is owned by an entity that has eminent domain power. Nothing in this subdivision shall preclude the Department from entering into an agreement with the school, providing that the school installs the agreed upon improvements and the Department provides full reimbursement for the associated costs incurred by the school, including design fees and any costs of right-of-way or easements. The term "school," as used in this subdivision, means any facility engaged in the educational instruction of children in any grade or combination of grades from kindergarten through the twelfth grade at which attendance satisfies the compulsory attendance law, and includes public charter schools. The term "improvements" as used in this subdivision refers to all facilities within the right-of-way required to be installed to satisfy the road cross-section requirements depicted upon the approved plans. These facilities shall include, but not be limited to, roadway construction, including pavement installation and medians; ditches and shoulders; storm drainage pipes, culverts, and related appurtenances; and, where required, curb and gutter; signals, including pedestrian safety signals; street lights; sidewalks; and design fees. Improvements shall not include any costs for public utilities.</t>
  </si>
  <si>
    <t>This subdivision applies to improvements that are not located on the school property. For purposes of this subdivision, the Department shall have the power to grant final approval of any project design. To facilitate completion of the evaluation and recommendations within the required 60 days, in lieu of the evaluation by the Department, schools may engage their own independent traffic engineer. The resulting evaluation and recommendations from the independent traffic engineer shall also fulfill any similar requirements imposed by a unit of local government. This subdivision shall not be construed to require the public or private entities planning schools to meet the recommendations made by the Department or the independent traffic engineer, except those highway improvements that are required for safe ingress and egress to the State highway system, pursuant to subdivision (29) of this section, and that are physically connected to a driveway on the school site. The total cost of any improvements to the State highway system provided by a school pursuant to this subdivision, including those improvements pursuant to subdivision (29) of this section, shall be</t>
  </si>
  <si>
    <r>
      <t xml:space="preserve">If you have a Public School use the tab </t>
    </r>
    <r>
      <rPr>
        <sz val="14"/>
        <color rgb="FFFF0000"/>
        <rFont val="Arial"/>
        <family val="2"/>
      </rPr>
      <t>Public</t>
    </r>
  </si>
  <si>
    <t>All calculators now provide an estimated vehicle queue length for High Demand days.</t>
  </si>
  <si>
    <t>2. Identify your type school and select proper tab.</t>
  </si>
  <si>
    <r>
      <t xml:space="preserve">If you have a Private or Charter School in a low populated non-urban area use the tab </t>
    </r>
    <r>
      <rPr>
        <sz val="14"/>
        <color rgb="FFFF0000"/>
        <rFont val="Arial"/>
        <family val="2"/>
      </rPr>
      <t>Private - Non-urban Charter</t>
    </r>
  </si>
  <si>
    <t>School Type: Select proper tab for Public, Private - Non-urban Charter, or Urban Charter</t>
  </si>
  <si>
    <t>Provide a scalable electronic copy of the site plan with transportation routes and parent loading zone(s) identified</t>
  </si>
  <si>
    <t xml:space="preserve">Type: </t>
  </si>
  <si>
    <t>Public with buses</t>
  </si>
  <si>
    <t>Typical</t>
  </si>
  <si>
    <t>AM High Trips</t>
  </si>
  <si>
    <t>PM High Trips</t>
  </si>
  <si>
    <t>North Carolina Urbanized Area (UZA) Boundaries</t>
  </si>
  <si>
    <t>-  Number of Staff Members including teacher assistants and other part time personnel</t>
  </si>
  <si>
    <t>-  Number of High School Student Drivers on an average day</t>
  </si>
  <si>
    <t>This vehicle queue length does not have to be utilized every day but must be available when necessary.</t>
  </si>
  <si>
    <t>Name of School</t>
  </si>
  <si>
    <t>Student Enrollment - day of Data Collection</t>
  </si>
  <si>
    <t>PM Peak Hour</t>
  </si>
  <si>
    <t xml:space="preserve">North Brunswick High </t>
  </si>
  <si>
    <t>Brunswick</t>
  </si>
  <si>
    <t>West Brunswick High</t>
  </si>
  <si>
    <t>North Duplin High School</t>
  </si>
  <si>
    <t>Duplin</t>
  </si>
  <si>
    <t xml:space="preserve">Wallace-Rose Hill HS </t>
  </si>
  <si>
    <t>Apex Friendship HS</t>
  </si>
  <si>
    <t xml:space="preserve">Wake </t>
  </si>
  <si>
    <t xml:space="preserve">Weddington Rd Cabarrus HS </t>
  </si>
  <si>
    <t xml:space="preserve">Cabarrus </t>
  </si>
  <si>
    <t>Apex High School</t>
  </si>
  <si>
    <t>Southern Alamance HS</t>
  </si>
  <si>
    <t xml:space="preserve">Alamance </t>
  </si>
  <si>
    <t>Northern Durham HS</t>
  </si>
  <si>
    <t>Cedar Ridge HS</t>
  </si>
  <si>
    <t>Northern Guilford HS</t>
  </si>
  <si>
    <t>Swain HS</t>
  </si>
  <si>
    <t>Swain</t>
  </si>
  <si>
    <t xml:space="preserve">Jacksonville HS </t>
  </si>
  <si>
    <t>Onslow</t>
  </si>
  <si>
    <t>04012021</t>
  </si>
  <si>
    <t>https://www.ncleg.gov/EnactedLegislation/Statutes/PDF/BySection/Chapter_160A/GS_160A-307.1.pdf</t>
  </si>
  <si>
    <t>http://reports.oah.state.nc.us/ncac/title%2019a%20-%20transportation/chapter%2002%20-%20division%20of%20highways/subchapter%20c/19a%20ncac%2002c%20.0116.pdf</t>
  </si>
  <si>
    <t>For further information go to the Office of Administrative Hearings lookup at:</t>
  </si>
  <si>
    <t>§ 136-18. Powers of Department of Transportation. The Department of Transportation has the following powers:</t>
  </si>
  <si>
    <t>ROAD IMPROVEMENTS ADJACENT TO SCHOOLS  SECTION 34.6A.(a) G.S. 136-18(29a) reads as rewritten:</t>
  </si>
  <si>
    <t>DEPARTMENT OF TRANSPORTATION TO EVALUATE THE LOCATIONS OF PROPOSED PUBLIC AND PRIVATE SCHOOLS   TO ENHANCE TRAFFIC OPERATIONS AND SAFETY</t>
  </si>
  <si>
    <t xml:space="preserve">Update to the MSTA School Traffic Calculator reflects contemporary data for the Public schools.  This update uses  Pre-COVID-19 data for its bases, so as traffic patterns resume back to normalcy this update will remain. Deviations from the calculator may be discussed during scoping.   </t>
  </si>
  <si>
    <r>
      <rPr>
        <b/>
        <u/>
        <sz val="12"/>
        <rFont val="Times New Roman"/>
        <family val="1"/>
      </rPr>
      <t>Address the school vehicle loading delays and platooning</t>
    </r>
    <r>
      <rPr>
        <sz val="12"/>
        <rFont val="Times New Roman"/>
        <family val="1"/>
      </rPr>
      <t xml:space="preserve"> (grouping) created by the student loading zone operations. This can be simulated by installing a traffic signal at the first loading bay, defining the loading zone length (number of vehicles being loaded at one time), apply the average loading time per cycle (normally 150 feet for 5 loading bays with a 20-second loading and 20-second exiting delay for a 40-second cycle length.  Red time set to 5 sec. Yellow time set to 2 sec. No lag time). On-campus speed limits will generally be 10 mph. This will affect the LOS of the intersections in the study area and must be included in the TIA analysis. </t>
    </r>
  </si>
  <si>
    <t xml:space="preserve">• The parking and driving route for student drivers
• The bus loading zone, parking area and vehicle travel route
• Pedestrian walking route(s) in parking lot(s) and campus (sidewalks and crosswalks)                                                             • Staggering of Bell schedules minimum 30 minutes separation, should consult MSTA
</t>
  </si>
  <si>
    <t>https://connect.ncdot.gov/resources/State-Mapping/Pages/Traffic-Volume-Maps.aspx</t>
  </si>
  <si>
    <t>https://ncdot.maps.arcgis.com/apps/webappviewer/index.html?id=5f6fe58c1d90482ab9107ccc03026280</t>
  </si>
  <si>
    <t>https://connect.ncdot.gov/projects/Roadway/RoadwayDesignAdministrativeDocuments/Policy%20on%20Street%20and%20Driveway%20Access.pdf</t>
  </si>
  <si>
    <t>of the school student capacity. Calculations reflect the average number of vehicles expected and does</t>
  </si>
  <si>
    <t>Calculations reflect the average number of vehicles expected and does not take into consideration high traffic demand days and/or special events. To provide maximum safety for pedestrians plan that will prevent school related vehicles from presenting a hazard along nearby public streets.and motorists during peak demands, the school is expected to have an alternative traffic flow</t>
  </si>
  <si>
    <t>data collected at public, private and charter schools across North Carolina</t>
  </si>
  <si>
    <t>necessary for high traffic demand days (assemblies, inclement weather, security and/or special events).</t>
  </si>
  <si>
    <t>page</t>
  </si>
  <si>
    <t>down</t>
  </si>
  <si>
    <t>Thank you for your part in helping NCDOT to continue providing “Safe Roads to Safe Schools.”</t>
  </si>
  <si>
    <r>
      <rPr>
        <b/>
        <u/>
        <sz val="12"/>
        <rFont val="Times New Roman"/>
        <family val="1"/>
      </rPr>
      <t>Using Synchro 10, adjust the Peak Hour Factor (PHF) for school related traffic</t>
    </r>
    <r>
      <rPr>
        <sz val="12"/>
        <rFont val="Times New Roman"/>
        <family val="1"/>
      </rPr>
      <t xml:space="preserve"> (normally </t>
    </r>
    <r>
      <rPr>
        <b/>
        <sz val="12"/>
        <color rgb="FFFF0000"/>
        <rFont val="Times New Roman"/>
        <family val="1"/>
      </rPr>
      <t>0.50 PHF</t>
    </r>
    <r>
      <rPr>
        <sz val="12"/>
        <rFont val="Times New Roman"/>
        <family val="1"/>
      </rPr>
      <t>) in the analysis calculations. To ensure the analysis area operates at an acceptable level of service (LOS) with minimal traffic delays this PHF adjustment must be applied to the school related traffic entering and exiting at all school driveways and affected nearby intersections. This adjustment will account for the higher concentration of school traffic introduced in a shorter time period, often thirty-minute or less. In SimTraffic, be sure to set and observe the "</t>
    </r>
    <r>
      <rPr>
        <i/>
        <sz val="12"/>
        <rFont val="Times New Roman"/>
        <family val="1"/>
      </rPr>
      <t>SimTraffic Parameters</t>
    </r>
    <r>
      <rPr>
        <sz val="12"/>
        <rFont val="Times New Roman"/>
        <family val="1"/>
      </rPr>
      <t xml:space="preserve">" at:  </t>
    </r>
    <r>
      <rPr>
        <b/>
        <sz val="12"/>
        <rFont val="Times New Roman"/>
        <family val="1"/>
      </rPr>
      <t>Duration (min)</t>
    </r>
    <r>
      <rPr>
        <sz val="12"/>
        <rFont val="Times New Roman"/>
        <family val="1"/>
      </rPr>
      <t xml:space="preserve"> at </t>
    </r>
    <r>
      <rPr>
        <b/>
        <sz val="12"/>
        <color rgb="FFFF0000"/>
        <rFont val="Times New Roman"/>
        <family val="1"/>
      </rPr>
      <t>10</t>
    </r>
    <r>
      <rPr>
        <sz val="12"/>
        <rFont val="Times New Roman"/>
        <family val="1"/>
      </rPr>
      <t xml:space="preserve"> Seeding, </t>
    </r>
    <r>
      <rPr>
        <b/>
        <sz val="12"/>
        <color rgb="FFFF0000"/>
        <rFont val="Times New Roman"/>
        <family val="1"/>
      </rPr>
      <t>30</t>
    </r>
    <r>
      <rPr>
        <sz val="12"/>
        <rFont val="Times New Roman"/>
        <family val="1"/>
      </rPr>
      <t xml:space="preserve"> Recording and turn the </t>
    </r>
    <r>
      <rPr>
        <b/>
        <sz val="12"/>
        <rFont val="Times New Roman"/>
        <family val="1"/>
      </rPr>
      <t>PHF Adjust</t>
    </r>
    <r>
      <rPr>
        <sz val="12"/>
        <rFont val="Times New Roman"/>
        <family val="1"/>
      </rPr>
      <t xml:space="preserve"> to </t>
    </r>
    <r>
      <rPr>
        <b/>
        <sz val="12"/>
        <color rgb="FFFF0000"/>
        <rFont val="Times New Roman"/>
        <family val="1"/>
      </rPr>
      <t>Yes</t>
    </r>
    <r>
      <rPr>
        <sz val="12"/>
        <color rgb="FFFF0000"/>
        <rFont val="Times New Roman"/>
        <family val="1"/>
      </rPr>
      <t xml:space="preserve"> </t>
    </r>
    <r>
      <rPr>
        <sz val="12"/>
        <rFont val="Times New Roman"/>
        <family val="1"/>
      </rPr>
      <t xml:space="preserve">Seeding and </t>
    </r>
    <r>
      <rPr>
        <b/>
        <sz val="12"/>
        <color rgb="FFFF0000"/>
        <rFont val="Times New Roman"/>
        <family val="1"/>
      </rPr>
      <t>Yes</t>
    </r>
    <r>
      <rPr>
        <sz val="12"/>
        <rFont val="Times New Roman"/>
        <family val="1"/>
      </rPr>
      <t xml:space="preserve"> Recording (see figure to the right). SimTraffic reports for on-campus queue stacking lanes are not effective.  </t>
    </r>
  </si>
  <si>
    <r>
      <t xml:space="preserve">Please review this information and understand that MSTA is expecting these standards to be met in School Studies reports. As part of our review, an electronic copy of the TIA report, site plan map, associated </t>
    </r>
    <r>
      <rPr>
        <u/>
        <sz val="12"/>
        <rFont val="Times New Roman"/>
        <family val="1"/>
      </rPr>
      <t>5 minute interval</t>
    </r>
    <r>
      <rPr>
        <sz val="12"/>
        <rFont val="Times New Roman"/>
        <family val="1"/>
      </rPr>
      <t xml:space="preserve"> traffic counts (ppd-preferred or xls file), and Synchro files (syn, sim and jpg) are needed. MSTA will evaluate each study not by firm but will identify the firm’s engineer(s). </t>
    </r>
  </si>
  <si>
    <t xml:space="preserve">NCDOT Capacity Analysis Guidelines best practices prepared by Congestion Management Section for using Synchro/SimTraffic software should be executed in School Studies to ensure consistent traffic analysis. NCDOT "Policy for Street and Driveway Access on North Carolina Highways" standards and guidelines should also be applied. Traffic analysis for School Studies requires an understanding of traffic engineering principles and the ability to make sound engineering judgments.  </t>
  </si>
  <si>
    <t xml:space="preserve">• The Parent Loading Zone(s) and number of loading bays
• Parent vehicle parking if used as a student loading area 
• Short term parking to be used by parents during the student loading process
• The parent vehicle travel route associated with the student loading process                                                                             • Provide a Transportation Management Plan (TMP) for school traffic logistics and operations, when necessary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</si>
</sst>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0"/>
    <numFmt numFmtId="165" formatCode="0.0000"/>
    <numFmt numFmtId="166" formatCode="0.0%"/>
    <numFmt numFmtId="167" formatCode="_(* #,##0_);_(* \(#,##0\);_(* &quot;-&quot;??_);_(@_)"/>
    <numFmt numFmtId="168" formatCode=";;;"/>
    <numFmt numFmtId="169" formatCode="0.00000"/>
  </numFmts>
  <fonts count="58" x14ac:knownFonts="1">
    <font>
      <sz val="10"/>
      <name val="Arial"/>
    </font>
    <font>
      <b/>
      <sz val="10"/>
      <name val="Arial"/>
      <family val="2"/>
    </font>
    <font>
      <b/>
      <i/>
      <sz val="10"/>
      <name val="Arial"/>
      <family val="2"/>
    </font>
    <font>
      <sz val="10"/>
      <name val="Arial"/>
      <family val="2"/>
    </font>
    <font>
      <b/>
      <i/>
      <sz val="10"/>
      <name val="Arial"/>
      <family val="2"/>
    </font>
    <font>
      <sz val="10"/>
      <name val="Arial"/>
      <family val="2"/>
    </font>
    <font>
      <b/>
      <i/>
      <sz val="14"/>
      <name val="Arial"/>
      <family val="2"/>
    </font>
    <font>
      <i/>
      <sz val="10"/>
      <name val="Arial"/>
      <family val="2"/>
    </font>
    <font>
      <b/>
      <sz val="14"/>
      <name val="Arial"/>
      <family val="2"/>
    </font>
    <font>
      <b/>
      <sz val="10"/>
      <name val="Arial"/>
      <family val="2"/>
    </font>
    <font>
      <sz val="14"/>
      <name val="Arial"/>
      <family val="2"/>
    </font>
    <font>
      <b/>
      <sz val="9"/>
      <name val="Arial"/>
      <family val="2"/>
    </font>
    <font>
      <b/>
      <sz val="10"/>
      <color indexed="8"/>
      <name val="Arial"/>
      <family val="2"/>
    </font>
    <font>
      <b/>
      <sz val="12"/>
      <color indexed="13"/>
      <name val="Arial"/>
      <family val="2"/>
    </font>
    <font>
      <sz val="10"/>
      <color indexed="13"/>
      <name val="Arial"/>
      <family val="2"/>
    </font>
    <font>
      <b/>
      <sz val="10"/>
      <color indexed="10"/>
      <name val="Arial"/>
      <family val="2"/>
    </font>
    <font>
      <b/>
      <sz val="14"/>
      <name val="Arial"/>
      <family val="2"/>
    </font>
    <font>
      <b/>
      <sz val="12"/>
      <name val="Arial"/>
      <family val="2"/>
    </font>
    <font>
      <b/>
      <sz val="16"/>
      <name val="Times New Roman"/>
      <family val="1"/>
    </font>
    <font>
      <b/>
      <u/>
      <sz val="16"/>
      <name val="Arial Narrow"/>
      <family val="2"/>
    </font>
    <font>
      <b/>
      <sz val="20"/>
      <name val="Arial"/>
      <family val="2"/>
    </font>
    <font>
      <sz val="10"/>
      <color indexed="48"/>
      <name val="Arial"/>
      <family val="2"/>
    </font>
    <font>
      <b/>
      <u/>
      <sz val="10"/>
      <name val="Arial"/>
      <family val="2"/>
    </font>
    <font>
      <sz val="11"/>
      <name val="Arial"/>
      <family val="2"/>
    </font>
    <font>
      <b/>
      <sz val="11"/>
      <name val="Arial"/>
      <family val="2"/>
    </font>
    <font>
      <sz val="8"/>
      <name val="Arial"/>
      <family val="2"/>
    </font>
    <font>
      <u/>
      <sz val="8"/>
      <name val="Arial"/>
      <family val="2"/>
    </font>
    <font>
      <i/>
      <sz val="8"/>
      <name val="Arial"/>
      <family val="2"/>
    </font>
    <font>
      <b/>
      <sz val="16"/>
      <name val="Arial"/>
      <family val="2"/>
    </font>
    <font>
      <sz val="8"/>
      <name val="Arial"/>
      <family val="2"/>
    </font>
    <font>
      <b/>
      <sz val="16"/>
      <color indexed="8"/>
      <name val="Calibri"/>
      <family val="2"/>
    </font>
    <font>
      <b/>
      <sz val="12"/>
      <color indexed="8"/>
      <name val="Calibri"/>
      <family val="2"/>
    </font>
    <font>
      <b/>
      <sz val="10"/>
      <color indexed="8"/>
      <name val="Calibri"/>
      <family val="2"/>
    </font>
    <font>
      <b/>
      <sz val="18"/>
      <name val="Times New Roman"/>
      <family val="1"/>
    </font>
    <font>
      <sz val="12"/>
      <name val="Times New Roman"/>
      <family val="1"/>
    </font>
    <font>
      <b/>
      <sz val="12"/>
      <name val="Times New Roman"/>
      <family val="1"/>
    </font>
    <font>
      <b/>
      <u/>
      <sz val="12"/>
      <name val="Times New Roman"/>
      <family val="1"/>
    </font>
    <font>
      <u/>
      <sz val="10"/>
      <color theme="10"/>
      <name val="Arial"/>
      <family val="2"/>
    </font>
    <font>
      <u/>
      <sz val="12"/>
      <name val="Times New Roman"/>
      <family val="1"/>
    </font>
    <font>
      <u/>
      <sz val="10"/>
      <name val="Arial"/>
      <family val="2"/>
    </font>
    <font>
      <sz val="14"/>
      <color rgb="FFFF0000"/>
      <name val="Arial"/>
      <family val="2"/>
    </font>
    <font>
      <b/>
      <sz val="36"/>
      <name val="Arial"/>
      <family val="2"/>
    </font>
    <font>
      <b/>
      <sz val="14"/>
      <color rgb="FFFF0000"/>
      <name val="Arial"/>
      <family val="2"/>
    </font>
    <font>
      <i/>
      <sz val="14"/>
      <name val="Arial"/>
      <family val="2"/>
    </font>
    <font>
      <sz val="12"/>
      <color rgb="FFFF0000"/>
      <name val="Times New Roman"/>
      <family val="1"/>
    </font>
    <font>
      <sz val="9"/>
      <name val="Arial"/>
      <family val="2"/>
    </font>
    <font>
      <i/>
      <sz val="12"/>
      <name val="Times New Roman"/>
      <family val="1"/>
    </font>
    <font>
      <b/>
      <sz val="12"/>
      <color rgb="FFFF0000"/>
      <name val="Times New Roman"/>
      <family val="1"/>
    </font>
    <font>
      <u/>
      <sz val="14"/>
      <color theme="10"/>
      <name val="Arial"/>
      <family val="2"/>
    </font>
    <font>
      <sz val="10"/>
      <color rgb="FFFF0000"/>
      <name val="Arial"/>
      <family val="2"/>
    </font>
    <font>
      <sz val="10"/>
      <color theme="3" tint="0.39997558519241921"/>
      <name val="Arial"/>
      <family val="2"/>
    </font>
    <font>
      <sz val="11"/>
      <name val="Calibri"/>
      <family val="2"/>
    </font>
    <font>
      <sz val="10"/>
      <color theme="0" tint="-0.14999847407452621"/>
      <name val="Arial"/>
      <family val="2"/>
    </font>
    <font>
      <b/>
      <sz val="11"/>
      <color theme="1"/>
      <name val="Calibri"/>
      <family val="2"/>
      <scheme val="minor"/>
    </font>
    <font>
      <sz val="12"/>
      <name val="Calibri"/>
      <family val="2"/>
    </font>
    <font>
      <sz val="10"/>
      <name val="Calibri"/>
      <family val="2"/>
      <scheme val="minor"/>
    </font>
    <font>
      <u/>
      <sz val="10"/>
      <color theme="10"/>
      <name val="Calibri"/>
      <family val="2"/>
      <scheme val="minor"/>
    </font>
    <font>
      <u/>
      <sz val="8"/>
      <color theme="10"/>
      <name val="Arial"/>
      <family val="2"/>
    </font>
  </fonts>
  <fills count="3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1"/>
        <bgColor indexed="64"/>
      </patternFill>
    </fill>
    <fill>
      <patternFill patternType="solid">
        <fgColor indexed="40"/>
        <bgColor indexed="64"/>
      </patternFill>
    </fill>
    <fill>
      <patternFill patternType="solid">
        <fgColor indexed="46"/>
        <bgColor indexed="64"/>
      </patternFill>
    </fill>
    <fill>
      <patternFill patternType="solid">
        <fgColor indexed="26"/>
        <bgColor indexed="64"/>
      </patternFill>
    </fill>
    <fill>
      <patternFill patternType="solid">
        <fgColor indexed="12"/>
        <bgColor indexed="64"/>
      </patternFill>
    </fill>
    <fill>
      <patternFill patternType="solid">
        <fgColor indexed="15"/>
        <bgColor indexed="64"/>
      </patternFill>
    </fill>
    <fill>
      <patternFill patternType="solid">
        <fgColor indexed="10"/>
        <bgColor indexed="64"/>
      </patternFill>
    </fill>
    <fill>
      <patternFill patternType="solid">
        <fgColor indexed="51"/>
        <bgColor indexed="64"/>
      </patternFill>
    </fill>
    <fill>
      <patternFill patternType="solid">
        <fgColor theme="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rgb="FF88C846"/>
        <bgColor indexed="64"/>
      </patternFill>
    </fill>
    <fill>
      <patternFill patternType="solid">
        <fgColor rgb="FFFFFFDD"/>
        <bgColor indexed="64"/>
      </patternFill>
    </fill>
    <fill>
      <patternFill patternType="solid">
        <fgColor theme="8"/>
        <bgColor indexed="64"/>
      </patternFill>
    </fill>
    <fill>
      <patternFill patternType="solid">
        <fgColor theme="9"/>
        <bgColor indexed="64"/>
      </patternFill>
    </fill>
  </fills>
  <borders count="93">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medium">
        <color rgb="FFFF0000"/>
      </left>
      <right/>
      <top/>
      <bottom/>
      <diagonal/>
    </border>
    <border>
      <left/>
      <right style="medium">
        <color rgb="FFFF0000"/>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cellStyleXfs>
  <cellXfs count="1029">
    <xf numFmtId="0" fontId="0" fillId="0" borderId="0" xfId="0"/>
    <xf numFmtId="0" fontId="5" fillId="0" borderId="0" xfId="0" applyFont="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5" fillId="0" borderId="0" xfId="0" applyFont="1" applyFill="1" applyAlignment="1">
      <alignment horizontal="center"/>
    </xf>
    <xf numFmtId="0" fontId="0" fillId="0" borderId="1" xfId="0" applyFill="1" applyBorder="1"/>
    <xf numFmtId="0" fontId="1" fillId="0" borderId="2" xfId="0" applyFont="1" applyFill="1" applyBorder="1" applyAlignment="1" applyProtection="1">
      <alignment horizontal="centerContinuous"/>
      <protection locked="0"/>
    </xf>
    <xf numFmtId="0" fontId="0" fillId="0" borderId="3" xfId="0" applyFill="1" applyBorder="1" applyAlignment="1" applyProtection="1">
      <alignment horizontal="centerContinuous"/>
      <protection locked="0"/>
    </xf>
    <xf numFmtId="0" fontId="0" fillId="0" borderId="4" xfId="0" applyFill="1" applyBorder="1" applyAlignment="1" applyProtection="1">
      <alignment horizontal="centerContinuous"/>
      <protection locked="0"/>
    </xf>
    <xf numFmtId="0" fontId="0" fillId="0" borderId="5" xfId="0" applyFill="1" applyBorder="1"/>
    <xf numFmtId="0" fontId="0" fillId="0" borderId="6" xfId="0" applyFill="1" applyBorder="1" applyAlignment="1" applyProtection="1">
      <alignment horizontal="centerContinuous"/>
      <protection locked="0"/>
    </xf>
    <xf numFmtId="0" fontId="0" fillId="0" borderId="7" xfId="0" applyFill="1" applyBorder="1" applyAlignment="1" applyProtection="1">
      <alignment horizontal="centerContinuous"/>
      <protection locked="0"/>
    </xf>
    <xf numFmtId="0" fontId="0" fillId="0" borderId="8" xfId="0" applyFill="1" applyBorder="1" applyAlignment="1" applyProtection="1">
      <alignment horizontal="centerContinuous"/>
      <protection locked="0"/>
    </xf>
    <xf numFmtId="0" fontId="0" fillId="0" borderId="9" xfId="0" quotePrefix="1" applyFill="1" applyBorder="1" applyAlignment="1">
      <alignment horizontal="left"/>
    </xf>
    <xf numFmtId="0" fontId="0" fillId="0" borderId="0" xfId="0" applyFill="1"/>
    <xf numFmtId="0" fontId="0" fillId="0" borderId="6" xfId="0" applyFill="1" applyBorder="1" applyAlignment="1">
      <alignment horizontal="left"/>
    </xf>
    <xf numFmtId="0" fontId="0" fillId="0" borderId="10" xfId="0" applyFill="1" applyBorder="1" applyAlignment="1" applyProtection="1">
      <alignment horizontal="centerContinuous"/>
      <protection locked="0"/>
    </xf>
    <xf numFmtId="0" fontId="0" fillId="0" borderId="0" xfId="0" applyFill="1" applyBorder="1" applyAlignment="1" applyProtection="1">
      <alignment horizontal="centerContinuous"/>
      <protection locked="0"/>
    </xf>
    <xf numFmtId="0" fontId="0" fillId="0" borderId="11" xfId="0" applyFill="1" applyBorder="1" applyAlignment="1" applyProtection="1">
      <alignment horizontal="centerContinuous"/>
      <protection locked="0"/>
    </xf>
    <xf numFmtId="0" fontId="0" fillId="0" borderId="9" xfId="0" applyFill="1" applyBorder="1"/>
    <xf numFmtId="0" fontId="0" fillId="0" borderId="12" xfId="0" applyFill="1" applyBorder="1"/>
    <xf numFmtId="0" fontId="1" fillId="0" borderId="13" xfId="0" applyFont="1" applyFill="1" applyBorder="1" applyAlignment="1" applyProtection="1">
      <alignment horizontal="centerContinuous"/>
      <protection locked="0"/>
    </xf>
    <xf numFmtId="0" fontId="0" fillId="0" borderId="14" xfId="0" applyFill="1" applyBorder="1" applyAlignment="1" applyProtection="1">
      <alignment horizontal="centerContinuous"/>
      <protection locked="0"/>
    </xf>
    <xf numFmtId="0" fontId="1" fillId="0" borderId="15" xfId="0" applyFont="1" applyFill="1" applyBorder="1" applyAlignment="1" applyProtection="1">
      <alignment horizontal="centerContinuous"/>
      <protection locked="0"/>
    </xf>
    <xf numFmtId="0" fontId="0" fillId="0" borderId="16" xfId="0" applyFill="1" applyBorder="1" applyAlignment="1" applyProtection="1">
      <alignment horizontal="centerContinuous"/>
      <protection locked="0"/>
    </xf>
    <xf numFmtId="0" fontId="0" fillId="0" borderId="7" xfId="0" applyFill="1" applyBorder="1" applyAlignment="1">
      <alignment horizontal="centerContinuous"/>
    </xf>
    <xf numFmtId="0" fontId="0" fillId="0" borderId="8" xfId="0" applyFill="1" applyBorder="1" applyAlignment="1">
      <alignment horizontal="centerContinuous"/>
    </xf>
    <xf numFmtId="0" fontId="0" fillId="0" borderId="9" xfId="0" applyFill="1" applyBorder="1" applyAlignment="1">
      <alignment horizontal="left"/>
    </xf>
    <xf numFmtId="0" fontId="0" fillId="0" borderId="17" xfId="0" applyFill="1" applyBorder="1"/>
    <xf numFmtId="0" fontId="0" fillId="0" borderId="18" xfId="0" applyFill="1" applyBorder="1" applyAlignment="1">
      <alignment horizontal="centerContinuous"/>
    </xf>
    <xf numFmtId="0" fontId="0" fillId="0" borderId="19" xfId="0" applyFill="1" applyBorder="1" applyAlignment="1">
      <alignment horizontal="centerContinuous"/>
    </xf>
    <xf numFmtId="0" fontId="0" fillId="0" borderId="20" xfId="0" applyFill="1" applyBorder="1" applyAlignment="1" applyProtection="1">
      <alignment horizontal="center"/>
      <protection locked="0"/>
    </xf>
    <xf numFmtId="164" fontId="0" fillId="0" borderId="6" xfId="0" applyNumberFormat="1" applyFill="1" applyBorder="1" applyAlignment="1">
      <alignment horizontal="center"/>
    </xf>
    <xf numFmtId="1" fontId="0" fillId="0" borderId="17" xfId="0" applyNumberFormat="1" applyFill="1" applyBorder="1" applyAlignment="1">
      <alignment horizontal="center"/>
    </xf>
    <xf numFmtId="0" fontId="0" fillId="0" borderId="21" xfId="0" applyFill="1" applyBorder="1" applyAlignment="1" applyProtection="1">
      <alignment horizontal="center"/>
      <protection locked="0"/>
    </xf>
    <xf numFmtId="0" fontId="0" fillId="0" borderId="22" xfId="0" applyFill="1" applyBorder="1" applyAlignment="1">
      <alignment horizontal="center"/>
    </xf>
    <xf numFmtId="0" fontId="0" fillId="0" borderId="23" xfId="0" applyFill="1" applyBorder="1" applyAlignment="1">
      <alignment horizontal="center"/>
    </xf>
    <xf numFmtId="9" fontId="0" fillId="0" borderId="24" xfId="0" applyNumberFormat="1" applyFill="1" applyBorder="1" applyAlignment="1" applyProtection="1">
      <alignment horizontal="centerContinuous"/>
      <protection locked="0"/>
    </xf>
    <xf numFmtId="9" fontId="0" fillId="0" borderId="25" xfId="0" applyNumberFormat="1" applyFill="1" applyBorder="1" applyAlignment="1" applyProtection="1">
      <alignment horizontal="centerContinuous"/>
      <protection locked="0"/>
    </xf>
    <xf numFmtId="0" fontId="0" fillId="0" borderId="26" xfId="0" applyFill="1" applyBorder="1" applyAlignment="1" applyProtection="1">
      <alignment horizontal="center"/>
      <protection locked="0"/>
    </xf>
    <xf numFmtId="9" fontId="0" fillId="0" borderId="27" xfId="0" applyNumberFormat="1" applyFill="1" applyBorder="1" applyAlignment="1" applyProtection="1">
      <alignment horizontal="centerContinuous"/>
      <protection locked="0"/>
    </xf>
    <xf numFmtId="0" fontId="0" fillId="0" borderId="28" xfId="0" applyFill="1" applyBorder="1" applyAlignment="1" applyProtection="1">
      <alignment horizontal="center"/>
      <protection locked="0"/>
    </xf>
    <xf numFmtId="9" fontId="0" fillId="0" borderId="29" xfId="0" applyNumberFormat="1" applyFill="1" applyBorder="1" applyAlignment="1" applyProtection="1">
      <alignment horizontal="centerContinuous"/>
      <protection locked="0"/>
    </xf>
    <xf numFmtId="0" fontId="0" fillId="0" borderId="24" xfId="0" applyFill="1" applyBorder="1" applyAlignment="1" applyProtection="1">
      <alignment horizontal="center"/>
      <protection locked="0"/>
    </xf>
    <xf numFmtId="0" fontId="0" fillId="0" borderId="7" xfId="0" applyFill="1" applyBorder="1" applyAlignment="1">
      <alignment horizontal="center"/>
    </xf>
    <xf numFmtId="0" fontId="0" fillId="0" borderId="18" xfId="0" applyFill="1" applyBorder="1" applyAlignment="1">
      <alignment horizontal="center"/>
    </xf>
    <xf numFmtId="0" fontId="0" fillId="0" borderId="25" xfId="0" applyFill="1" applyBorder="1" applyAlignment="1" applyProtection="1">
      <alignment horizontal="center"/>
      <protection locked="0"/>
    </xf>
    <xf numFmtId="0" fontId="0" fillId="0" borderId="8" xfId="0" applyFill="1" applyBorder="1" applyAlignment="1">
      <alignment horizontal="center"/>
    </xf>
    <xf numFmtId="0" fontId="0" fillId="0" borderId="19" xfId="0" applyFill="1" applyBorder="1" applyAlignment="1">
      <alignment horizontal="center"/>
    </xf>
    <xf numFmtId="9" fontId="0" fillId="0" borderId="27" xfId="0" applyNumberFormat="1" applyFill="1" applyBorder="1" applyAlignment="1" applyProtection="1">
      <alignment horizontal="center"/>
      <protection locked="0"/>
    </xf>
    <xf numFmtId="9" fontId="0" fillId="0" borderId="29" xfId="0" applyNumberFormat="1" applyFill="1" applyBorder="1" applyAlignment="1" applyProtection="1">
      <alignment horizontal="center"/>
      <protection locked="0"/>
    </xf>
    <xf numFmtId="0" fontId="0" fillId="0" borderId="17" xfId="0" quotePrefix="1" applyFill="1" applyBorder="1" applyAlignment="1">
      <alignment horizontal="left"/>
    </xf>
    <xf numFmtId="0" fontId="0" fillId="0" borderId="30" xfId="0" applyFill="1" applyBorder="1"/>
    <xf numFmtId="1" fontId="0" fillId="0" borderId="6" xfId="0" applyNumberFormat="1" applyFill="1" applyBorder="1" applyAlignment="1">
      <alignment horizontal="center"/>
    </xf>
    <xf numFmtId="1" fontId="0" fillId="0" borderId="10" xfId="0" applyNumberFormat="1" applyFill="1" applyBorder="1" applyAlignment="1" applyProtection="1">
      <alignment horizontal="centerContinuous"/>
      <protection locked="0"/>
    </xf>
    <xf numFmtId="0" fontId="1" fillId="0" borderId="0" xfId="0" applyFont="1" applyFill="1" applyAlignment="1">
      <alignment horizontal="left"/>
    </xf>
    <xf numFmtId="0" fontId="0" fillId="0" borderId="0" xfId="0" applyAlignment="1">
      <alignment horizontal="center"/>
    </xf>
    <xf numFmtId="0" fontId="0" fillId="0" borderId="0" xfId="0"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0" fillId="0" borderId="31" xfId="0" applyBorder="1" applyAlignment="1">
      <alignment horizontal="center"/>
    </xf>
    <xf numFmtId="9" fontId="0" fillId="0" borderId="31" xfId="0" applyNumberFormat="1" applyBorder="1" applyAlignment="1">
      <alignment horizontal="center"/>
    </xf>
    <xf numFmtId="1" fontId="0" fillId="0" borderId="31" xfId="0" applyNumberFormat="1" applyBorder="1" applyAlignment="1">
      <alignment horizontal="center"/>
    </xf>
    <xf numFmtId="0" fontId="0" fillId="0" borderId="31" xfId="0" quotePrefix="1" applyBorder="1" applyAlignment="1">
      <alignment horizontal="center"/>
    </xf>
    <xf numFmtId="9" fontId="0" fillId="0" borderId="32" xfId="0" applyNumberFormat="1" applyBorder="1" applyAlignment="1">
      <alignment horizontal="center"/>
    </xf>
    <xf numFmtId="0" fontId="0" fillId="0" borderId="9" xfId="0" applyBorder="1"/>
    <xf numFmtId="0" fontId="2" fillId="2" borderId="12" xfId="0" applyFont="1" applyFill="1" applyBorder="1"/>
    <xf numFmtId="0" fontId="0" fillId="2" borderId="33" xfId="0" applyFill="1" applyBorder="1" applyAlignment="1">
      <alignment horizontal="center"/>
    </xf>
    <xf numFmtId="1" fontId="1" fillId="2" borderId="33" xfId="0" applyNumberFormat="1" applyFont="1" applyFill="1" applyBorder="1" applyAlignment="1">
      <alignment horizontal="center"/>
    </xf>
    <xf numFmtId="0" fontId="0" fillId="0" borderId="0" xfId="0" applyBorder="1"/>
    <xf numFmtId="0" fontId="0" fillId="4" borderId="34" xfId="0" applyFill="1" applyBorder="1" applyAlignment="1" applyProtection="1">
      <alignment horizontal="center"/>
      <protection locked="0"/>
    </xf>
    <xf numFmtId="0" fontId="0" fillId="0" borderId="0" xfId="0" applyFill="1" applyBorder="1"/>
    <xf numFmtId="0" fontId="0" fillId="0" borderId="0" xfId="0" applyFill="1" applyBorder="1" applyAlignment="1">
      <alignment horizontal="center"/>
    </xf>
    <xf numFmtId="0" fontId="1" fillId="0" borderId="0" xfId="0" applyFont="1" applyFill="1" applyBorder="1" applyAlignment="1">
      <alignment horizontal="center"/>
    </xf>
    <xf numFmtId="10" fontId="1" fillId="2" borderId="33" xfId="0" applyNumberFormat="1" applyFont="1" applyFill="1" applyBorder="1" applyAlignment="1">
      <alignment horizontal="center"/>
    </xf>
    <xf numFmtId="10" fontId="1" fillId="2" borderId="35" xfId="0" applyNumberFormat="1" applyFont="1" applyFill="1" applyBorder="1" applyAlignment="1">
      <alignment horizontal="center"/>
    </xf>
    <xf numFmtId="0" fontId="0" fillId="0" borderId="3" xfId="0" applyFill="1" applyBorder="1" applyAlignment="1" applyProtection="1">
      <protection locked="0"/>
    </xf>
    <xf numFmtId="0" fontId="0" fillId="0" borderId="4" xfId="0" applyFill="1" applyBorder="1" applyAlignment="1" applyProtection="1">
      <protection locked="0"/>
    </xf>
    <xf numFmtId="0" fontId="1" fillId="0" borderId="2" xfId="0" applyFont="1" applyFill="1" applyBorder="1" applyAlignment="1" applyProtection="1">
      <alignment horizontal="left"/>
      <protection locked="0"/>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3" xfId="0" applyFill="1" applyBorder="1" applyAlignment="1" applyProtection="1">
      <alignment horizontal="right"/>
      <protection locked="0"/>
    </xf>
    <xf numFmtId="0" fontId="5" fillId="0" borderId="0" xfId="0" applyFont="1" applyAlignment="1">
      <alignment horizontal="left"/>
    </xf>
    <xf numFmtId="0" fontId="1" fillId="0" borderId="3" xfId="0" applyFont="1" applyFill="1" applyBorder="1" applyAlignment="1" applyProtection="1">
      <alignment horizontal="right"/>
      <protection locked="0"/>
    </xf>
    <xf numFmtId="0" fontId="1" fillId="0" borderId="2"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28" xfId="0" applyFill="1" applyBorder="1" applyAlignment="1" applyProtection="1">
      <alignment horizontal="centerContinuous"/>
      <protection locked="0"/>
    </xf>
    <xf numFmtId="0" fontId="0" fillId="0" borderId="29" xfId="0" applyFill="1" applyBorder="1" applyAlignment="1" applyProtection="1">
      <alignment horizontal="centerContinuous"/>
      <protection locked="0"/>
    </xf>
    <xf numFmtId="0" fontId="0" fillId="0" borderId="22" xfId="0" applyFill="1" applyBorder="1" applyAlignment="1">
      <alignment horizontal="centerContinuous"/>
    </xf>
    <xf numFmtId="0" fontId="0" fillId="0" borderId="36" xfId="0" applyFill="1" applyBorder="1" applyAlignment="1">
      <alignment horizontal="centerContinuous"/>
    </xf>
    <xf numFmtId="0" fontId="0" fillId="0" borderId="37" xfId="0" applyFill="1" applyBorder="1" applyAlignment="1">
      <alignment horizontal="centerContinuous"/>
    </xf>
    <xf numFmtId="0" fontId="0" fillId="0" borderId="26" xfId="0" applyFill="1" applyBorder="1" applyAlignment="1" applyProtection="1">
      <alignment horizontal="centerContinuous"/>
      <protection locked="0"/>
    </xf>
    <xf numFmtId="0" fontId="0" fillId="0" borderId="38" xfId="0" applyFill="1" applyBorder="1" applyAlignment="1" applyProtection="1">
      <alignment horizontal="centerContinuous"/>
      <protection locked="0"/>
    </xf>
    <xf numFmtId="164" fontId="0" fillId="0" borderId="6" xfId="0" applyNumberFormat="1" applyFill="1" applyBorder="1" applyAlignment="1">
      <alignment horizontal="centerContinuous"/>
    </xf>
    <xf numFmtId="164" fontId="0" fillId="0" borderId="39" xfId="0" applyNumberFormat="1" applyFill="1" applyBorder="1" applyAlignment="1">
      <alignment horizontal="centerContinuous"/>
    </xf>
    <xf numFmtId="1" fontId="0" fillId="0" borderId="40" xfId="0" applyNumberFormat="1" applyFill="1" applyBorder="1" applyAlignment="1">
      <alignment horizontal="centerContinuous"/>
    </xf>
    <xf numFmtId="1" fontId="0" fillId="0" borderId="41" xfId="0" applyNumberFormat="1" applyFill="1" applyBorder="1" applyAlignment="1">
      <alignment horizontal="centerContinuous"/>
    </xf>
    <xf numFmtId="0" fontId="9" fillId="5" borderId="31" xfId="0" applyFont="1" applyFill="1" applyBorder="1" applyAlignment="1">
      <alignment horizontal="center"/>
    </xf>
    <xf numFmtId="0" fontId="0" fillId="5" borderId="0" xfId="0" applyFill="1"/>
    <xf numFmtId="0" fontId="0" fillId="0" borderId="10" xfId="0" applyBorder="1"/>
    <xf numFmtId="0" fontId="5" fillId="0" borderId="9" xfId="0" applyFont="1" applyFill="1" applyBorder="1" applyAlignment="1" applyProtection="1">
      <alignment horizontal="left"/>
      <protection locked="0"/>
    </xf>
    <xf numFmtId="0" fontId="2" fillId="2" borderId="42" xfId="0" applyFont="1" applyFill="1" applyBorder="1"/>
    <xf numFmtId="0" fontId="0" fillId="2" borderId="43" xfId="0" applyFill="1" applyBorder="1"/>
    <xf numFmtId="10" fontId="1" fillId="2" borderId="43" xfId="0" applyNumberFormat="1" applyFont="1" applyFill="1" applyBorder="1" applyAlignment="1">
      <alignment horizontal="center"/>
    </xf>
    <xf numFmtId="0" fontId="0" fillId="2" borderId="43" xfId="0" applyFill="1" applyBorder="1" applyAlignment="1">
      <alignment horizontal="center"/>
    </xf>
    <xf numFmtId="1" fontId="1" fillId="2" borderId="43" xfId="0" applyNumberFormat="1" applyFont="1" applyFill="1" applyBorder="1" applyAlignment="1">
      <alignment horizontal="center"/>
    </xf>
    <xf numFmtId="10" fontId="1" fillId="2" borderId="44" xfId="0" applyNumberFormat="1" applyFont="1" applyFill="1" applyBorder="1" applyAlignment="1">
      <alignment horizontal="center"/>
    </xf>
    <xf numFmtId="0" fontId="6" fillId="5" borderId="0" xfId="0" applyFont="1" applyFill="1" applyAlignment="1">
      <alignment horizontal="left"/>
    </xf>
    <xf numFmtId="0" fontId="5" fillId="5" borderId="0" xfId="0" applyFont="1" applyFill="1" applyAlignment="1">
      <alignment horizontal="centerContinuous"/>
    </xf>
    <xf numFmtId="0" fontId="5" fillId="5" borderId="0" xfId="0" applyFont="1" applyFill="1" applyAlignment="1">
      <alignment horizontal="center"/>
    </xf>
    <xf numFmtId="1" fontId="0" fillId="0" borderId="0" xfId="0" applyNumberFormat="1" applyFill="1" applyBorder="1" applyAlignment="1">
      <alignment horizontal="center"/>
    </xf>
    <xf numFmtId="0" fontId="0" fillId="0" borderId="0" xfId="0" applyFill="1" applyBorder="1" applyAlignment="1">
      <alignment horizontal="centerContinuous"/>
    </xf>
    <xf numFmtId="1" fontId="0" fillId="6" borderId="31" xfId="0" applyNumberFormat="1" applyFill="1" applyBorder="1" applyAlignment="1">
      <alignment horizontal="center"/>
    </xf>
    <xf numFmtId="1" fontId="0" fillId="7" borderId="31" xfId="0" applyNumberFormat="1" applyFill="1" applyBorder="1" applyAlignment="1">
      <alignment horizontal="center"/>
    </xf>
    <xf numFmtId="9" fontId="0" fillId="6" borderId="32" xfId="0" quotePrefix="1" applyNumberFormat="1" applyFill="1" applyBorder="1" applyAlignment="1">
      <alignment horizontal="center"/>
    </xf>
    <xf numFmtId="9" fontId="0" fillId="6" borderId="32" xfId="0" applyNumberFormat="1" applyFill="1" applyBorder="1" applyAlignment="1">
      <alignment horizontal="center"/>
    </xf>
    <xf numFmtId="9" fontId="0" fillId="6" borderId="31" xfId="0" quotePrefix="1" applyNumberFormat="1" applyFill="1" applyBorder="1" applyAlignment="1">
      <alignment horizontal="center"/>
    </xf>
    <xf numFmtId="9" fontId="0" fillId="6" borderId="31" xfId="0" applyNumberFormat="1" applyFill="1" applyBorder="1" applyAlignment="1">
      <alignment horizontal="center"/>
    </xf>
    <xf numFmtId="0" fontId="0" fillId="6" borderId="31" xfId="0" applyFill="1" applyBorder="1" applyAlignment="1">
      <alignment horizontal="center"/>
    </xf>
    <xf numFmtId="1" fontId="0" fillId="6" borderId="31" xfId="0" quotePrefix="1" applyNumberFormat="1" applyFill="1" applyBorder="1" applyAlignment="1">
      <alignment horizontal="center"/>
    </xf>
    <xf numFmtId="0" fontId="1" fillId="0" borderId="0" xfId="0" applyFont="1" applyFill="1" applyBorder="1" applyAlignment="1" applyProtection="1">
      <alignment horizontal="centerContinuous"/>
      <protection locked="0"/>
    </xf>
    <xf numFmtId="0" fontId="0" fillId="0" borderId="26" xfId="0" applyFill="1" applyBorder="1"/>
    <xf numFmtId="0" fontId="5" fillId="0" borderId="0" xfId="0" applyFont="1" applyBorder="1" applyAlignment="1">
      <alignment horizontal="center"/>
    </xf>
    <xf numFmtId="0" fontId="0" fillId="0" borderId="20" xfId="0" applyFill="1" applyBorder="1" applyAlignment="1" applyProtection="1">
      <alignment horizontal="centerContinuous"/>
      <protection locked="0"/>
    </xf>
    <xf numFmtId="0" fontId="0" fillId="0" borderId="24" xfId="0" applyFill="1" applyBorder="1" applyAlignment="1" applyProtection="1">
      <alignment horizontal="centerContinuous"/>
      <protection locked="0"/>
    </xf>
    <xf numFmtId="0" fontId="0" fillId="0" borderId="20" xfId="0" applyFill="1" applyBorder="1"/>
    <xf numFmtId="0" fontId="0" fillId="0" borderId="6" xfId="0" quotePrefix="1" applyFill="1" applyBorder="1" applyAlignment="1">
      <alignment horizontal="left"/>
    </xf>
    <xf numFmtId="0" fontId="0" fillId="0" borderId="6" xfId="0" applyFill="1" applyBorder="1"/>
    <xf numFmtId="0" fontId="0" fillId="0" borderId="10" xfId="0" applyFill="1" applyBorder="1"/>
    <xf numFmtId="0" fontId="0" fillId="0" borderId="17" xfId="0" applyFill="1" applyBorder="1" applyAlignment="1" applyProtection="1">
      <alignment horizontal="centerContinuous"/>
      <protection locked="0"/>
    </xf>
    <xf numFmtId="0" fontId="0" fillId="0" borderId="18" xfId="0" applyFill="1" applyBorder="1" applyAlignment="1" applyProtection="1">
      <alignment horizontal="centerContinuous"/>
      <protection locked="0"/>
    </xf>
    <xf numFmtId="0" fontId="0" fillId="0" borderId="19" xfId="0" applyFill="1" applyBorder="1" applyAlignment="1" applyProtection="1">
      <alignment horizontal="centerContinuous"/>
      <protection locked="0"/>
    </xf>
    <xf numFmtId="9" fontId="0" fillId="0" borderId="0" xfId="0" applyNumberFormat="1"/>
    <xf numFmtId="10" fontId="1" fillId="0" borderId="0" xfId="0" applyNumberFormat="1" applyFont="1" applyFill="1" applyBorder="1" applyAlignment="1">
      <alignment horizontal="center"/>
    </xf>
    <xf numFmtId="0" fontId="0" fillId="0" borderId="5" xfId="0" applyBorder="1"/>
    <xf numFmtId="0" fontId="0" fillId="0" borderId="45" xfId="0" applyBorder="1" applyAlignment="1">
      <alignment horizontal="center"/>
    </xf>
    <xf numFmtId="9" fontId="0" fillId="6" borderId="45" xfId="0" quotePrefix="1" applyNumberFormat="1" applyFill="1" applyBorder="1" applyAlignment="1">
      <alignment horizontal="center"/>
    </xf>
    <xf numFmtId="1" fontId="0" fillId="6" borderId="45" xfId="0" applyNumberFormat="1" applyFill="1" applyBorder="1" applyAlignment="1">
      <alignment horizontal="center"/>
    </xf>
    <xf numFmtId="9" fontId="0" fillId="6" borderId="46" xfId="0" quotePrefix="1" applyNumberFormat="1" applyFill="1" applyBorder="1" applyAlignment="1">
      <alignment horizontal="center"/>
    </xf>
    <xf numFmtId="0" fontId="9" fillId="2" borderId="0" xfId="0" applyFont="1" applyFill="1" applyBorder="1" applyAlignment="1">
      <alignment horizontal="center"/>
    </xf>
    <xf numFmtId="0" fontId="9" fillId="2" borderId="18" xfId="0" applyFont="1" applyFill="1" applyBorder="1" applyAlignment="1">
      <alignment horizontal="center"/>
    </xf>
    <xf numFmtId="0" fontId="0" fillId="2" borderId="2" xfId="0" applyFill="1" applyBorder="1"/>
    <xf numFmtId="0" fontId="0" fillId="2" borderId="47" xfId="0" applyFill="1" applyBorder="1"/>
    <xf numFmtId="0" fontId="9" fillId="2" borderId="17" xfId="0" applyFont="1" applyFill="1" applyBorder="1" applyAlignment="1">
      <alignment horizontal="center"/>
    </xf>
    <xf numFmtId="0" fontId="9" fillId="2" borderId="44" xfId="0" applyFont="1" applyFill="1" applyBorder="1" applyAlignment="1">
      <alignment horizontal="center"/>
    </xf>
    <xf numFmtId="0" fontId="9" fillId="2" borderId="1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9" fillId="2" borderId="50" xfId="0" applyFont="1" applyFill="1" applyBorder="1" applyAlignment="1">
      <alignment horizontal="center"/>
    </xf>
    <xf numFmtId="0" fontId="9" fillId="2" borderId="11" xfId="0" applyFont="1" applyFill="1" applyBorder="1" applyAlignment="1">
      <alignment horizontal="center"/>
    </xf>
    <xf numFmtId="0" fontId="9" fillId="2" borderId="51" xfId="0" applyFont="1" applyFill="1" applyBorder="1" applyAlignment="1">
      <alignment horizontal="center"/>
    </xf>
    <xf numFmtId="0" fontId="9" fillId="2" borderId="43" xfId="0" applyFont="1" applyFill="1" applyBorder="1" applyAlignment="1">
      <alignment horizontal="center"/>
    </xf>
    <xf numFmtId="0" fontId="9" fillId="2" borderId="19" xfId="0"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52" xfId="0" quotePrefix="1" applyBorder="1" applyAlignment="1">
      <alignment horizontal="center"/>
    </xf>
    <xf numFmtId="0" fontId="0" fillId="0" borderId="39" xfId="0" quotePrefix="1" applyBorder="1" applyAlignment="1">
      <alignment horizontal="center"/>
    </xf>
    <xf numFmtId="0" fontId="0" fillId="0" borderId="39"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6" borderId="32" xfId="0" applyFill="1" applyBorder="1" applyAlignment="1">
      <alignment horizontal="center"/>
    </xf>
    <xf numFmtId="0" fontId="0" fillId="0" borderId="53" xfId="0" applyBorder="1" applyAlignment="1">
      <alignment horizontal="center"/>
    </xf>
    <xf numFmtId="0" fontId="0" fillId="2" borderId="15" xfId="0" applyFill="1" applyBorder="1"/>
    <xf numFmtId="0" fontId="0" fillId="2" borderId="54" xfId="0" applyFill="1" applyBorder="1"/>
    <xf numFmtId="0" fontId="0" fillId="2" borderId="12" xfId="0" applyFill="1" applyBorder="1"/>
    <xf numFmtId="0" fontId="9" fillId="2" borderId="26" xfId="0" applyFont="1" applyFill="1" applyBorder="1" applyAlignment="1">
      <alignment horizontal="right"/>
    </xf>
    <xf numFmtId="0" fontId="0" fillId="2" borderId="29" xfId="0" applyFill="1" applyBorder="1"/>
    <xf numFmtId="0" fontId="0" fillId="2" borderId="26" xfId="0" applyFill="1" applyBorder="1"/>
    <xf numFmtId="0" fontId="0" fillId="2" borderId="27" xfId="0" applyFill="1" applyBorder="1"/>
    <xf numFmtId="0" fontId="9" fillId="2" borderId="27" xfId="0" applyFont="1" applyFill="1" applyBorder="1"/>
    <xf numFmtId="164" fontId="1" fillId="2" borderId="43" xfId="0" applyNumberFormat="1" applyFont="1" applyFill="1" applyBorder="1" applyAlignment="1">
      <alignment horizontal="center"/>
    </xf>
    <xf numFmtId="164" fontId="0" fillId="5" borderId="31" xfId="0" applyNumberFormat="1" applyFill="1" applyBorder="1" applyAlignment="1">
      <alignment horizontal="center"/>
    </xf>
    <xf numFmtId="0" fontId="0" fillId="0" borderId="1" xfId="0" applyBorder="1"/>
    <xf numFmtId="0" fontId="0" fillId="0" borderId="55" xfId="0" applyBorder="1" applyAlignment="1">
      <alignment horizontal="center"/>
    </xf>
    <xf numFmtId="9" fontId="0" fillId="0" borderId="55" xfId="0" applyNumberFormat="1" applyBorder="1" applyAlignment="1">
      <alignment horizontal="center"/>
    </xf>
    <xf numFmtId="0" fontId="0" fillId="0" borderId="55" xfId="0" quotePrefix="1" applyBorder="1" applyAlignment="1">
      <alignment horizontal="center"/>
    </xf>
    <xf numFmtId="1" fontId="0" fillId="0" borderId="55" xfId="0" quotePrefix="1" applyNumberFormat="1" applyBorder="1" applyAlignment="1">
      <alignment horizontal="center"/>
    </xf>
    <xf numFmtId="9" fontId="0" fillId="0" borderId="56" xfId="0" quotePrefix="1" applyNumberFormat="1" applyBorder="1" applyAlignment="1">
      <alignment horizontal="center"/>
    </xf>
    <xf numFmtId="0" fontId="0" fillId="0" borderId="53" xfId="0" applyBorder="1"/>
    <xf numFmtId="0" fontId="0" fillId="0" borderId="57" xfId="0" applyBorder="1" applyAlignment="1">
      <alignment horizontal="center"/>
    </xf>
    <xf numFmtId="1" fontId="0" fillId="0" borderId="57" xfId="0" applyNumberFormat="1" applyBorder="1" applyAlignment="1">
      <alignment horizontal="center"/>
    </xf>
    <xf numFmtId="9" fontId="0" fillId="0" borderId="58" xfId="0" applyNumberFormat="1" applyBorder="1" applyAlignment="1">
      <alignment horizontal="center"/>
    </xf>
    <xf numFmtId="0" fontId="0" fillId="0" borderId="55" xfId="0" applyFill="1" applyBorder="1" applyAlignment="1">
      <alignment horizontal="center"/>
    </xf>
    <xf numFmtId="0" fontId="0" fillId="0" borderId="31" xfId="0" applyFill="1" applyBorder="1" applyAlignment="1">
      <alignment horizontal="center"/>
    </xf>
    <xf numFmtId="9" fontId="0" fillId="0" borderId="31" xfId="0" applyNumberFormat="1" applyFill="1" applyBorder="1" applyAlignment="1">
      <alignment horizontal="center"/>
    </xf>
    <xf numFmtId="0" fontId="0" fillId="0" borderId="57" xfId="0" applyFill="1" applyBorder="1" applyAlignment="1">
      <alignment horizontal="center"/>
    </xf>
    <xf numFmtId="0" fontId="10" fillId="0" borderId="0" xfId="0" applyFont="1"/>
    <xf numFmtId="0" fontId="9" fillId="4" borderId="31" xfId="0" applyFont="1" applyFill="1" applyBorder="1" applyAlignment="1">
      <alignment horizontal="center"/>
    </xf>
    <xf numFmtId="166" fontId="0" fillId="0" borderId="0" xfId="0" applyNumberFormat="1"/>
    <xf numFmtId="0" fontId="0" fillId="0" borderId="12" xfId="0" applyBorder="1"/>
    <xf numFmtId="0" fontId="0" fillId="0" borderId="33" xfId="0" applyBorder="1" applyAlignment="1">
      <alignment horizontal="center"/>
    </xf>
    <xf numFmtId="0" fontId="0" fillId="4" borderId="0" xfId="0" applyFill="1" applyAlignment="1">
      <alignment horizontal="center"/>
    </xf>
    <xf numFmtId="0" fontId="0" fillId="4" borderId="0" xfId="0" applyFill="1"/>
    <xf numFmtId="0" fontId="0" fillId="4" borderId="0" xfId="0" applyFill="1" applyAlignment="1" applyProtection="1">
      <alignment horizontal="center"/>
      <protection hidden="1"/>
    </xf>
    <xf numFmtId="0" fontId="0" fillId="4" borderId="0" xfId="0" applyFill="1" applyAlignment="1" applyProtection="1">
      <alignment horizontal="center"/>
    </xf>
    <xf numFmtId="0" fontId="0" fillId="4" borderId="0" xfId="0" applyFill="1" applyBorder="1" applyAlignment="1" applyProtection="1">
      <alignment horizontal="center"/>
    </xf>
    <xf numFmtId="0" fontId="0" fillId="4" borderId="34" xfId="0" applyFill="1" applyBorder="1" applyAlignment="1" applyProtection="1">
      <alignment horizontal="center" vertical="center"/>
      <protection locked="0"/>
    </xf>
    <xf numFmtId="0" fontId="0" fillId="0" borderId="9" xfId="0" applyFill="1" applyBorder="1" applyAlignment="1">
      <alignment shrinkToFit="1"/>
    </xf>
    <xf numFmtId="0" fontId="0" fillId="0" borderId="32" xfId="0" applyNumberFormat="1" applyBorder="1" applyAlignment="1">
      <alignment horizontal="center"/>
    </xf>
    <xf numFmtId="0" fontId="0" fillId="0" borderId="56" xfId="0" quotePrefix="1" applyNumberFormat="1" applyBorder="1" applyAlignment="1">
      <alignment horizontal="center"/>
    </xf>
    <xf numFmtId="0" fontId="0" fillId="0" borderId="58" xfId="0" applyNumberFormat="1" applyBorder="1" applyAlignment="1">
      <alignment horizontal="center"/>
    </xf>
    <xf numFmtId="166" fontId="5" fillId="0" borderId="0" xfId="0" applyNumberFormat="1" applyFont="1" applyAlignment="1">
      <alignment horizontal="center"/>
    </xf>
    <xf numFmtId="2" fontId="1" fillId="2" borderId="33" xfId="0" applyNumberFormat="1" applyFont="1" applyFill="1" applyBorder="1" applyAlignment="1">
      <alignment horizontal="center"/>
    </xf>
    <xf numFmtId="10" fontId="0" fillId="6" borderId="56" xfId="0" applyNumberFormat="1" applyFill="1" applyBorder="1" applyAlignment="1">
      <alignment horizontal="center"/>
    </xf>
    <xf numFmtId="0" fontId="0" fillId="2" borderId="42" xfId="0" applyFill="1" applyBorder="1"/>
    <xf numFmtId="9" fontId="0" fillId="8" borderId="31" xfId="0" applyNumberFormat="1" applyFill="1" applyBorder="1" applyAlignment="1">
      <alignment horizontal="center"/>
    </xf>
    <xf numFmtId="0" fontId="0" fillId="8" borderId="0" xfId="0" applyFill="1"/>
    <xf numFmtId="0" fontId="0" fillId="9" borderId="9" xfId="0" applyFill="1" applyBorder="1"/>
    <xf numFmtId="0" fontId="0" fillId="9" borderId="22" xfId="0" applyFill="1" applyBorder="1" applyAlignment="1">
      <alignment horizontal="center"/>
    </xf>
    <xf numFmtId="1" fontId="0" fillId="9" borderId="17" xfId="0" applyNumberFormat="1" applyFill="1" applyBorder="1" applyAlignment="1">
      <alignment horizontal="center"/>
    </xf>
    <xf numFmtId="0" fontId="0" fillId="9" borderId="23" xfId="0" applyFill="1" applyBorder="1" applyAlignment="1">
      <alignment horizontal="center"/>
    </xf>
    <xf numFmtId="164" fontId="0" fillId="3" borderId="0" xfId="0" applyNumberFormat="1" applyFill="1" applyBorder="1" applyAlignment="1" applyProtection="1">
      <alignment horizontal="center"/>
    </xf>
    <xf numFmtId="0" fontId="5" fillId="10" borderId="0" xfId="0" applyFont="1" applyFill="1" applyAlignment="1">
      <alignment horizontal="center"/>
    </xf>
    <xf numFmtId="0" fontId="1" fillId="0" borderId="0" xfId="0" applyFont="1" applyAlignment="1" applyProtection="1">
      <alignment horizontal="center"/>
    </xf>
    <xf numFmtId="0" fontId="15" fillId="11" borderId="0" xfId="0" applyFont="1" applyFill="1" applyAlignment="1" applyProtection="1">
      <alignment horizontal="center"/>
    </xf>
    <xf numFmtId="0" fontId="0" fillId="9" borderId="31" xfId="0" applyFill="1" applyBorder="1" applyAlignment="1">
      <alignment horizontal="center"/>
    </xf>
    <xf numFmtId="9" fontId="0" fillId="9" borderId="31" xfId="0" applyNumberFormat="1" applyFill="1" applyBorder="1" applyAlignment="1">
      <alignment horizontal="center"/>
    </xf>
    <xf numFmtId="0" fontId="0" fillId="9" borderId="39" xfId="0" applyFill="1" applyBorder="1" applyAlignment="1">
      <alignment horizontal="center"/>
    </xf>
    <xf numFmtId="1" fontId="0" fillId="9" borderId="31" xfId="0" applyNumberFormat="1" applyFill="1" applyBorder="1" applyAlignment="1">
      <alignment horizontal="center"/>
    </xf>
    <xf numFmtId="9" fontId="0" fillId="9" borderId="32" xfId="0" applyNumberFormat="1" applyFill="1" applyBorder="1" applyAlignment="1">
      <alignment horizontal="center"/>
    </xf>
    <xf numFmtId="0" fontId="0" fillId="9" borderId="0" xfId="0" applyFill="1"/>
    <xf numFmtId="1" fontId="0" fillId="0" borderId="22" xfId="0" applyNumberFormat="1" applyFill="1" applyBorder="1" applyAlignment="1">
      <alignment horizontal="center"/>
    </xf>
    <xf numFmtId="0" fontId="0" fillId="4" borderId="0" xfId="0" applyFill="1" applyAlignment="1" applyProtection="1">
      <alignment horizontal="right"/>
    </xf>
    <xf numFmtId="0" fontId="5" fillId="4" borderId="0" xfId="0" applyNumberFormat="1" applyFont="1" applyFill="1" applyAlignment="1" applyProtection="1">
      <alignment horizontal="left"/>
    </xf>
    <xf numFmtId="0" fontId="0" fillId="4" borderId="0" xfId="0" applyFill="1" applyAlignment="1" applyProtection="1">
      <alignment horizontal="left"/>
    </xf>
    <xf numFmtId="10" fontId="0" fillId="0" borderId="0" xfId="0" applyNumberFormat="1" applyFill="1" applyAlignment="1" applyProtection="1">
      <alignment horizontal="center"/>
      <protection hidden="1"/>
    </xf>
    <xf numFmtId="10" fontId="9" fillId="10" borderId="10" xfId="0" applyNumberFormat="1" applyFont="1" applyFill="1" applyBorder="1" applyAlignment="1" applyProtection="1">
      <alignment horizontal="center"/>
      <protection hidden="1"/>
    </xf>
    <xf numFmtId="0" fontId="0" fillId="7" borderId="0" xfId="0" applyFill="1"/>
    <xf numFmtId="0" fontId="17" fillId="7" borderId="0" xfId="0" applyFont="1" applyFill="1"/>
    <xf numFmtId="0" fontId="0" fillId="4" borderId="0" xfId="0" applyFill="1" applyProtection="1"/>
    <xf numFmtId="10" fontId="9" fillId="10" borderId="14" xfId="0" applyNumberFormat="1" applyFont="1" applyFill="1" applyBorder="1" applyAlignment="1" applyProtection="1">
      <alignment horizontal="center"/>
      <protection hidden="1"/>
    </xf>
    <xf numFmtId="0" fontId="5" fillId="7" borderId="28" xfId="0" applyFont="1" applyFill="1" applyBorder="1" applyAlignment="1" applyProtection="1">
      <alignment horizontal="center"/>
      <protection hidden="1"/>
    </xf>
    <xf numFmtId="1" fontId="0" fillId="7" borderId="38" xfId="0" applyNumberFormat="1" applyFill="1" applyBorder="1" applyAlignment="1" applyProtection="1">
      <alignment horizontal="center"/>
      <protection hidden="1"/>
    </xf>
    <xf numFmtId="1" fontId="0" fillId="7" borderId="41" xfId="0" applyNumberFormat="1" applyFill="1" applyBorder="1" applyAlignment="1" applyProtection="1">
      <alignment horizontal="center"/>
      <protection hidden="1"/>
    </xf>
    <xf numFmtId="0" fontId="5" fillId="7" borderId="57" xfId="0" applyFont="1" applyFill="1" applyBorder="1" applyAlignment="1" applyProtection="1">
      <alignment horizontal="center"/>
      <protection hidden="1"/>
    </xf>
    <xf numFmtId="0" fontId="5" fillId="7" borderId="55" xfId="0" applyFont="1"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11" borderId="0" xfId="0" applyFill="1" applyProtection="1"/>
    <xf numFmtId="0" fontId="14" fillId="11" borderId="0" xfId="0" applyFont="1" applyFill="1" applyAlignment="1" applyProtection="1"/>
    <xf numFmtId="0" fontId="0" fillId="11" borderId="0" xfId="0" applyFill="1" applyAlignment="1" applyProtection="1">
      <alignment horizontal="center"/>
    </xf>
    <xf numFmtId="0" fontId="0" fillId="3" borderId="0" xfId="0" applyFill="1" applyBorder="1" applyProtection="1"/>
    <xf numFmtId="0" fontId="0" fillId="0" borderId="0" xfId="0" applyProtection="1"/>
    <xf numFmtId="0" fontId="13" fillId="11" borderId="0" xfId="0" applyFont="1" applyFill="1" applyAlignment="1" applyProtection="1">
      <alignment horizontal="left"/>
    </xf>
    <xf numFmtId="0" fontId="1" fillId="0" borderId="0" xfId="0" applyFont="1" applyFill="1" applyAlignment="1" applyProtection="1">
      <alignment horizontal="center"/>
    </xf>
    <xf numFmtId="0" fontId="0" fillId="0" borderId="0" xfId="0" applyFill="1" applyProtection="1"/>
    <xf numFmtId="0" fontId="0" fillId="0" borderId="0" xfId="0" applyFill="1" applyAlignment="1" applyProtection="1">
      <alignment horizontal="center"/>
    </xf>
    <xf numFmtId="0" fontId="0" fillId="0" borderId="0" xfId="0" applyFill="1" applyBorder="1" applyAlignment="1" applyProtection="1">
      <alignment horizontal="center"/>
    </xf>
    <xf numFmtId="0" fontId="0" fillId="0" borderId="0" xfId="0" applyAlignment="1" applyProtection="1">
      <alignment horizontal="center"/>
    </xf>
    <xf numFmtId="1" fontId="5" fillId="6" borderId="62" xfId="0" applyNumberFormat="1" applyFont="1" applyFill="1" applyBorder="1" applyAlignment="1" applyProtection="1">
      <alignment horizontal="center"/>
      <protection hidden="1"/>
    </xf>
    <xf numFmtId="1" fontId="5" fillId="6" borderId="64" xfId="0" applyNumberFormat="1" applyFont="1" applyFill="1" applyBorder="1" applyAlignment="1" applyProtection="1">
      <alignment horizontal="center"/>
      <protection hidden="1"/>
    </xf>
    <xf numFmtId="0" fontId="0" fillId="7" borderId="28" xfId="0" applyFill="1" applyBorder="1" applyAlignment="1" applyProtection="1">
      <alignment horizontal="center"/>
      <protection hidden="1"/>
    </xf>
    <xf numFmtId="1" fontId="5" fillId="6" borderId="51" xfId="0" applyNumberFormat="1" applyFont="1" applyFill="1" applyBorder="1" applyAlignment="1" applyProtection="1">
      <alignment horizontal="center"/>
      <protection hidden="1"/>
    </xf>
    <xf numFmtId="0" fontId="0" fillId="5" borderId="0" xfId="0" applyFill="1" applyBorder="1" applyAlignment="1">
      <alignment horizontal="centerContinuous"/>
    </xf>
    <xf numFmtId="0" fontId="0" fillId="0" borderId="7" xfId="0" quotePrefix="1" applyFill="1" applyBorder="1" applyAlignment="1" applyProtection="1">
      <alignment horizontal="left"/>
      <protection locked="0"/>
    </xf>
    <xf numFmtId="0" fontId="0" fillId="5" borderId="7" xfId="0" applyFill="1" applyBorder="1" applyAlignment="1">
      <alignment horizontal="centerContinuous"/>
    </xf>
    <xf numFmtId="0" fontId="5" fillId="5" borderId="7" xfId="0" applyFont="1" applyFill="1" applyBorder="1" applyAlignment="1">
      <alignment horizontal="center"/>
    </xf>
    <xf numFmtId="0" fontId="5" fillId="0" borderId="7" xfId="0" applyFont="1" applyBorder="1" applyAlignment="1">
      <alignment horizontal="center"/>
    </xf>
    <xf numFmtId="0" fontId="5" fillId="0" borderId="7" xfId="0" applyFont="1" applyFill="1" applyBorder="1" applyAlignment="1">
      <alignment horizontal="center"/>
    </xf>
    <xf numFmtId="0" fontId="5" fillId="0" borderId="60" xfId="0" applyFont="1" applyFill="1" applyBorder="1" applyAlignment="1">
      <alignment horizontal="center"/>
    </xf>
    <xf numFmtId="0" fontId="5" fillId="0" borderId="0" xfId="0" applyFont="1" applyFill="1" applyBorder="1" applyAlignment="1">
      <alignment horizontal="center"/>
    </xf>
    <xf numFmtId="0" fontId="0" fillId="0" borderId="0" xfId="0" quotePrefix="1" applyFill="1" applyBorder="1" applyAlignment="1">
      <alignment horizontal="left"/>
    </xf>
    <xf numFmtId="0" fontId="0" fillId="0" borderId="0" xfId="0" applyFill="1" applyBorder="1" applyAlignment="1">
      <alignment horizontal="left"/>
    </xf>
    <xf numFmtId="9" fontId="0" fillId="0" borderId="0" xfId="0" applyNumberFormat="1" applyFill="1" applyBorder="1" applyAlignment="1" applyProtection="1">
      <alignment horizontal="centerContinuous"/>
      <protection locked="0"/>
    </xf>
    <xf numFmtId="164" fontId="0" fillId="0" borderId="0" xfId="0" applyNumberFormat="1" applyFill="1" applyBorder="1" applyAlignment="1">
      <alignment horizontal="center"/>
    </xf>
    <xf numFmtId="0" fontId="0" fillId="7" borderId="31" xfId="0" applyFill="1" applyBorder="1" applyAlignment="1">
      <alignment horizontal="center"/>
    </xf>
    <xf numFmtId="0" fontId="0" fillId="0" borderId="6" xfId="0" applyFill="1" applyBorder="1" applyAlignment="1" applyProtection="1">
      <alignment horizontal="left"/>
      <protection locked="0"/>
    </xf>
    <xf numFmtId="0" fontId="0" fillId="0" borderId="10" xfId="0" applyFill="1" applyBorder="1" applyAlignment="1" applyProtection="1">
      <alignment horizontal="left"/>
      <protection locked="0"/>
    </xf>
    <xf numFmtId="9" fontId="0" fillId="7" borderId="32" xfId="0" applyNumberFormat="1" applyFill="1" applyBorder="1" applyAlignment="1">
      <alignment horizontal="center"/>
    </xf>
    <xf numFmtId="0" fontId="0" fillId="0" borderId="7" xfId="0" applyFill="1" applyBorder="1" applyAlignment="1" applyProtection="1">
      <alignment horizontal="left"/>
      <protection locked="0"/>
    </xf>
    <xf numFmtId="10" fontId="0" fillId="0" borderId="7" xfId="0" applyNumberFormat="1" applyFill="1" applyBorder="1" applyAlignment="1" applyProtection="1">
      <alignment horizontal="right"/>
      <protection locked="0"/>
    </xf>
    <xf numFmtId="9" fontId="0" fillId="7" borderId="57" xfId="0" applyNumberFormat="1" applyFill="1" applyBorder="1" applyAlignment="1">
      <alignment horizontal="center"/>
    </xf>
    <xf numFmtId="0" fontId="5" fillId="8" borderId="2"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8" borderId="17" xfId="0" applyFont="1" applyFill="1" applyBorder="1" applyAlignment="1">
      <alignment horizontal="center"/>
    </xf>
    <xf numFmtId="0" fontId="5" fillId="8" borderId="18" xfId="0" applyFont="1" applyFill="1" applyBorder="1" applyAlignment="1">
      <alignment horizontal="center"/>
    </xf>
    <xf numFmtId="0" fontId="5" fillId="8" borderId="19" xfId="0" applyFont="1" applyFill="1" applyBorder="1" applyAlignment="1">
      <alignment horizontal="center"/>
    </xf>
    <xf numFmtId="0" fontId="4" fillId="8" borderId="0" xfId="0" applyFont="1" applyFill="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4" fillId="8" borderId="0" xfId="0" applyFont="1" applyFill="1" applyAlignment="1">
      <alignment horizontal="left"/>
    </xf>
    <xf numFmtId="0" fontId="5" fillId="8" borderId="0" xfId="0" applyFont="1" applyFill="1" applyAlignment="1">
      <alignment horizontal="center"/>
    </xf>
    <xf numFmtId="0" fontId="0" fillId="4" borderId="13" xfId="0" applyFill="1" applyBorder="1" applyAlignment="1" applyProtection="1">
      <alignment horizontal="center" vertical="center"/>
      <protection locked="0"/>
    </xf>
    <xf numFmtId="0" fontId="5" fillId="4" borderId="10" xfId="0" applyFont="1" applyFill="1" applyBorder="1" applyAlignment="1" applyProtection="1">
      <alignment horizontal="center"/>
      <protection locked="0"/>
    </xf>
    <xf numFmtId="1" fontId="9" fillId="5" borderId="63" xfId="0" applyNumberFormat="1" applyFont="1" applyFill="1" applyBorder="1" applyAlignment="1" applyProtection="1">
      <alignment horizontal="center"/>
      <protection hidden="1"/>
    </xf>
    <xf numFmtId="1" fontId="5" fillId="8" borderId="39" xfId="0" applyNumberFormat="1" applyFont="1" applyFill="1" applyBorder="1" applyAlignment="1" applyProtection="1">
      <alignment horizontal="center"/>
      <protection hidden="1"/>
    </xf>
    <xf numFmtId="1" fontId="5" fillId="8" borderId="32" xfId="0" applyNumberFormat="1" applyFont="1" applyFill="1" applyBorder="1" applyAlignment="1" applyProtection="1">
      <alignment horizontal="center"/>
      <protection hidden="1"/>
    </xf>
    <xf numFmtId="0" fontId="5" fillId="4" borderId="17" xfId="0" applyFont="1" applyFill="1" applyBorder="1" applyAlignment="1" applyProtection="1">
      <alignment horizontal="center"/>
      <protection locked="0"/>
    </xf>
    <xf numFmtId="1" fontId="9" fillId="7" borderId="51" xfId="0" applyNumberFormat="1" applyFont="1" applyFill="1" applyBorder="1" applyAlignment="1" applyProtection="1">
      <alignment horizontal="center"/>
      <protection hidden="1"/>
    </xf>
    <xf numFmtId="2" fontId="1" fillId="5" borderId="33" xfId="0" applyNumberFormat="1" applyFont="1" applyFill="1" applyBorder="1" applyAlignment="1">
      <alignment horizontal="center"/>
    </xf>
    <xf numFmtId="1" fontId="0" fillId="5" borderId="31" xfId="0" applyNumberFormat="1" applyFill="1" applyBorder="1" applyAlignment="1">
      <alignment horizontal="center"/>
    </xf>
    <xf numFmtId="9" fontId="1" fillId="4" borderId="48" xfId="0" applyNumberFormat="1"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0" fillId="7" borderId="56" xfId="0" applyFill="1" applyBorder="1" applyAlignment="1" applyProtection="1">
      <alignment horizontal="center"/>
    </xf>
    <xf numFmtId="0" fontId="3" fillId="9" borderId="62" xfId="0" applyFont="1" applyFill="1" applyBorder="1" applyAlignment="1" applyProtection="1">
      <alignment horizontal="center"/>
    </xf>
    <xf numFmtId="0" fontId="0" fillId="10" borderId="38" xfId="0" applyFill="1" applyBorder="1" applyAlignment="1" applyProtection="1">
      <alignment horizontal="center"/>
    </xf>
    <xf numFmtId="0" fontId="0" fillId="10" borderId="56" xfId="0" applyFill="1" applyBorder="1" applyAlignment="1" applyProtection="1">
      <alignment horizontal="center"/>
    </xf>
    <xf numFmtId="164" fontId="0" fillId="10" borderId="58" xfId="0" applyNumberFormat="1" applyFill="1" applyBorder="1" applyAlignment="1" applyProtection="1">
      <alignment horizontal="center"/>
    </xf>
    <xf numFmtId="164" fontId="0" fillId="10" borderId="41" xfId="0" applyNumberFormat="1" applyFill="1" applyBorder="1" applyAlignment="1" applyProtection="1">
      <alignment horizontal="center"/>
    </xf>
    <xf numFmtId="0" fontId="3" fillId="5" borderId="48" xfId="0" applyFont="1" applyFill="1" applyBorder="1" applyAlignment="1" applyProtection="1">
      <alignment horizontal="left"/>
    </xf>
    <xf numFmtId="9" fontId="3" fillId="4" borderId="0" xfId="0" quotePrefix="1" applyNumberFormat="1" applyFont="1" applyFill="1" applyBorder="1" applyAlignment="1" applyProtection="1">
      <alignment horizontal="center"/>
      <protection locked="0"/>
    </xf>
    <xf numFmtId="0" fontId="23" fillId="0" borderId="0" xfId="0" applyFont="1"/>
    <xf numFmtId="0" fontId="5" fillId="4" borderId="0" xfId="0" applyFont="1" applyFill="1" applyBorder="1" applyAlignment="1" applyProtection="1">
      <alignment horizontal="center"/>
    </xf>
    <xf numFmtId="1" fontId="0" fillId="4" borderId="0" xfId="0" applyNumberFormat="1" applyFill="1" applyBorder="1" applyAlignment="1" applyProtection="1">
      <alignment horizontal="center"/>
      <protection hidden="1"/>
    </xf>
    <xf numFmtId="1" fontId="21" fillId="4" borderId="0" xfId="0" applyNumberFormat="1" applyFont="1" applyFill="1" applyBorder="1" applyAlignment="1" applyProtection="1">
      <alignment horizontal="center"/>
      <protection hidden="1"/>
    </xf>
    <xf numFmtId="1" fontId="5" fillId="4" borderId="0" xfId="0" applyNumberFormat="1" applyFont="1" applyFill="1" applyBorder="1" applyAlignment="1" applyProtection="1">
      <alignment horizontal="center"/>
      <protection hidden="1"/>
    </xf>
    <xf numFmtId="0" fontId="0" fillId="11" borderId="0" xfId="0" applyFill="1"/>
    <xf numFmtId="0" fontId="0" fillId="13" borderId="0" xfId="0" applyFill="1"/>
    <xf numFmtId="0" fontId="0" fillId="13" borderId="0" xfId="0" applyFill="1" applyAlignment="1">
      <alignment wrapText="1"/>
    </xf>
    <xf numFmtId="0" fontId="0" fillId="4" borderId="0" xfId="0" applyFill="1" applyAlignment="1">
      <alignment wrapText="1"/>
    </xf>
    <xf numFmtId="0" fontId="10" fillId="13" borderId="0" xfId="0" applyFont="1" applyFill="1"/>
    <xf numFmtId="0" fontId="0" fillId="4" borderId="0" xfId="0" applyFill="1" applyBorder="1"/>
    <xf numFmtId="0" fontId="0" fillId="0" borderId="9" xfId="0" applyBorder="1"/>
    <xf numFmtId="167" fontId="0" fillId="0" borderId="32" xfId="1" applyNumberFormat="1" applyFont="1" applyBorder="1"/>
    <xf numFmtId="0" fontId="0" fillId="0" borderId="5" xfId="0" applyBorder="1"/>
    <xf numFmtId="167" fontId="0" fillId="0" borderId="46" xfId="1" applyNumberFormat="1" applyFont="1" applyBorder="1"/>
    <xf numFmtId="167" fontId="0" fillId="5" borderId="13" xfId="1" applyNumberFormat="1" applyFont="1" applyFill="1" applyBorder="1"/>
    <xf numFmtId="167" fontId="0" fillId="5" borderId="34" xfId="1" applyNumberFormat="1" applyFont="1" applyFill="1" applyBorder="1"/>
    <xf numFmtId="167" fontId="0" fillId="0" borderId="32" xfId="0" applyNumberFormat="1" applyBorder="1"/>
    <xf numFmtId="0" fontId="0" fillId="0" borderId="32" xfId="0" applyBorder="1"/>
    <xf numFmtId="0" fontId="0" fillId="0" borderId="58" xfId="0" applyBorder="1"/>
    <xf numFmtId="0" fontId="0" fillId="0" borderId="0" xfId="0" applyBorder="1" applyAlignment="1">
      <alignment horizontal="center"/>
    </xf>
    <xf numFmtId="43" fontId="0" fillId="0" borderId="0" xfId="0" applyNumberFormat="1" applyBorder="1"/>
    <xf numFmtId="0" fontId="0" fillId="0" borderId="0" xfId="0" applyBorder="1"/>
    <xf numFmtId="167" fontId="31" fillId="3" borderId="15" xfId="0" applyNumberFormat="1" applyFont="1" applyFill="1" applyBorder="1"/>
    <xf numFmtId="167" fontId="31" fillId="3" borderId="35" xfId="0" applyNumberFormat="1" applyFont="1" applyFill="1" applyBorder="1"/>
    <xf numFmtId="167" fontId="31" fillId="0" borderId="0" xfId="0" applyNumberFormat="1" applyFont="1" applyBorder="1"/>
    <xf numFmtId="0" fontId="0" fillId="0" borderId="5" xfId="0" applyBorder="1"/>
    <xf numFmtId="0" fontId="9" fillId="0" borderId="0" xfId="0" applyFont="1" applyFill="1" applyBorder="1" applyAlignment="1">
      <alignment horizontal="center"/>
    </xf>
    <xf numFmtId="41" fontId="31" fillId="0" borderId="0" xfId="0" applyNumberFormat="1" applyFont="1" applyFill="1" applyBorder="1"/>
    <xf numFmtId="10" fontId="0" fillId="0" borderId="0" xfId="1" applyNumberFormat="1" applyFont="1" applyFill="1" applyBorder="1"/>
    <xf numFmtId="167" fontId="0" fillId="0" borderId="0" xfId="1" applyNumberFormat="1" applyFont="1" applyFill="1" applyBorder="1"/>
    <xf numFmtId="10" fontId="0" fillId="10" borderId="54" xfId="1" applyNumberFormat="1" applyFont="1" applyFill="1" applyBorder="1"/>
    <xf numFmtId="167" fontId="31" fillId="7" borderId="68" xfId="0" applyNumberFormat="1" applyFont="1" applyFill="1" applyBorder="1"/>
    <xf numFmtId="167" fontId="31" fillId="7" borderId="42" xfId="0" applyNumberFormat="1" applyFont="1" applyFill="1" applyBorder="1"/>
    <xf numFmtId="9" fontId="0" fillId="7" borderId="44" xfId="1" applyNumberFormat="1" applyFont="1" applyFill="1" applyBorder="1"/>
    <xf numFmtId="167" fontId="0" fillId="0" borderId="39" xfId="1" applyNumberFormat="1" applyFont="1" applyBorder="1"/>
    <xf numFmtId="167" fontId="0" fillId="0" borderId="39" xfId="0" applyNumberFormat="1" applyBorder="1"/>
    <xf numFmtId="166" fontId="0" fillId="0" borderId="39" xfId="2" applyNumberFormat="1" applyFont="1" applyBorder="1"/>
    <xf numFmtId="43" fontId="0" fillId="0" borderId="39" xfId="0" applyNumberFormat="1" applyBorder="1"/>
    <xf numFmtId="43" fontId="0" fillId="0" borderId="41" xfId="0" applyNumberFormat="1" applyBorder="1"/>
    <xf numFmtId="167" fontId="0" fillId="6" borderId="1" xfId="1" applyNumberFormat="1" applyFont="1" applyFill="1" applyBorder="1"/>
    <xf numFmtId="10" fontId="0" fillId="6" borderId="56" xfId="1" applyNumberFormat="1" applyFont="1" applyFill="1" applyBorder="1"/>
    <xf numFmtId="167" fontId="0" fillId="6" borderId="9" xfId="1" applyNumberFormat="1" applyFont="1" applyFill="1" applyBorder="1"/>
    <xf numFmtId="10" fontId="0" fillId="6" borderId="32" xfId="1" applyNumberFormat="1" applyFont="1" applyFill="1" applyBorder="1"/>
    <xf numFmtId="167" fontId="0" fillId="6" borderId="5" xfId="1" applyNumberFormat="1" applyFont="1" applyFill="1" applyBorder="1"/>
    <xf numFmtId="167" fontId="0" fillId="0" borderId="9" xfId="1" applyNumberFormat="1" applyFont="1" applyBorder="1"/>
    <xf numFmtId="167" fontId="0" fillId="0" borderId="9" xfId="0" applyNumberFormat="1" applyBorder="1"/>
    <xf numFmtId="166" fontId="0" fillId="0" borderId="9" xfId="2" applyNumberFormat="1" applyFont="1" applyBorder="1"/>
    <xf numFmtId="166" fontId="0" fillId="0" borderId="32" xfId="2" applyNumberFormat="1" applyFont="1" applyBorder="1"/>
    <xf numFmtId="43" fontId="0" fillId="0" borderId="9" xfId="0" applyNumberFormat="1" applyBorder="1"/>
    <xf numFmtId="43" fontId="0" fillId="0" borderId="32" xfId="0" applyNumberFormat="1" applyBorder="1"/>
    <xf numFmtId="43" fontId="0" fillId="0" borderId="53" xfId="0" applyNumberFormat="1" applyBorder="1"/>
    <xf numFmtId="43" fontId="0" fillId="0" borderId="58" xfId="0" applyNumberFormat="1" applyBorder="1"/>
    <xf numFmtId="0" fontId="31" fillId="0" borderId="12" xfId="0" applyFont="1" applyBorder="1" applyAlignment="1">
      <alignment horizontal="center" wrapText="1"/>
    </xf>
    <xf numFmtId="0" fontId="31" fillId="0" borderId="35" xfId="0" applyFont="1" applyBorder="1" applyAlignment="1">
      <alignment horizontal="center" wrapText="1"/>
    </xf>
    <xf numFmtId="167" fontId="0" fillId="7" borderId="9" xfId="1" applyNumberFormat="1" applyFont="1" applyFill="1" applyBorder="1"/>
    <xf numFmtId="10" fontId="0" fillId="7" borderId="32" xfId="1" applyNumberFormat="1" applyFont="1" applyFill="1" applyBorder="1"/>
    <xf numFmtId="167" fontId="0" fillId="7" borderId="5" xfId="1" applyNumberFormat="1" applyFont="1" applyFill="1" applyBorder="1"/>
    <xf numFmtId="10" fontId="0" fillId="0" borderId="32" xfId="1" applyNumberFormat="1" applyFont="1" applyBorder="1"/>
    <xf numFmtId="167" fontId="0" fillId="2" borderId="9" xfId="1" applyNumberFormat="1" applyFont="1" applyFill="1" applyBorder="1"/>
    <xf numFmtId="10" fontId="0" fillId="2" borderId="32" xfId="1" applyNumberFormat="1" applyFont="1" applyFill="1" applyBorder="1"/>
    <xf numFmtId="167" fontId="0" fillId="2" borderId="5" xfId="1" applyNumberFormat="1" applyFont="1" applyFill="1" applyBorder="1"/>
    <xf numFmtId="167" fontId="0" fillId="0" borderId="52" xfId="1" applyNumberFormat="1" applyFont="1" applyBorder="1"/>
    <xf numFmtId="167" fontId="0" fillId="14" borderId="9" xfId="1" applyNumberFormat="1" applyFont="1" applyFill="1" applyBorder="1"/>
    <xf numFmtId="10" fontId="0" fillId="14" borderId="32" xfId="1" applyNumberFormat="1" applyFont="1" applyFill="1" applyBorder="1"/>
    <xf numFmtId="167" fontId="0" fillId="14" borderId="5" xfId="1" applyNumberFormat="1" applyFont="1" applyFill="1" applyBorder="1"/>
    <xf numFmtId="0" fontId="0" fillId="0" borderId="46" xfId="0" applyBorder="1"/>
    <xf numFmtId="0" fontId="0" fillId="0" borderId="46" xfId="0" applyBorder="1"/>
    <xf numFmtId="9" fontId="0" fillId="7" borderId="23" xfId="1" applyNumberFormat="1" applyFont="1" applyFill="1" applyBorder="1"/>
    <xf numFmtId="167" fontId="31" fillId="7" borderId="19" xfId="0" applyNumberFormat="1" applyFont="1" applyFill="1" applyBorder="1"/>
    <xf numFmtId="167" fontId="31" fillId="3" borderId="12" xfId="0" applyNumberFormat="1" applyFont="1" applyFill="1" applyBorder="1"/>
    <xf numFmtId="167" fontId="31" fillId="3" borderId="54" xfId="0" applyNumberFormat="1" applyFont="1" applyFill="1" applyBorder="1"/>
    <xf numFmtId="167" fontId="31" fillId="3" borderId="16" xfId="0" applyNumberFormat="1" applyFont="1" applyFill="1" applyBorder="1"/>
    <xf numFmtId="167" fontId="31" fillId="0" borderId="30" xfId="0" applyNumberFormat="1" applyFont="1" applyFill="1" applyBorder="1"/>
    <xf numFmtId="167" fontId="31" fillId="0" borderId="49" xfId="0" applyNumberFormat="1" applyFont="1" applyFill="1" applyBorder="1"/>
    <xf numFmtId="167" fontId="31" fillId="0" borderId="69" xfId="0" applyNumberFormat="1" applyFont="1" applyFill="1" applyBorder="1"/>
    <xf numFmtId="167" fontId="31" fillId="0" borderId="70" xfId="0" applyNumberFormat="1" applyFont="1" applyFill="1" applyBorder="1"/>
    <xf numFmtId="167" fontId="31" fillId="0" borderId="0" xfId="0" applyNumberFormat="1" applyFont="1" applyFill="1" applyBorder="1"/>
    <xf numFmtId="0" fontId="31" fillId="0" borderId="2" xfId="0" applyFont="1" applyFill="1" applyBorder="1" applyAlignment="1">
      <alignment horizontal="center"/>
    </xf>
    <xf numFmtId="0" fontId="31" fillId="0" borderId="3" xfId="0" applyFont="1" applyFill="1" applyBorder="1" applyAlignment="1">
      <alignment horizontal="center"/>
    </xf>
    <xf numFmtId="41" fontId="31" fillId="3" borderId="12" xfId="0" applyNumberFormat="1" applyFont="1" applyFill="1" applyBorder="1"/>
    <xf numFmtId="10" fontId="0" fillId="3" borderId="35" xfId="1" applyNumberFormat="1" applyFont="1" applyFill="1" applyBorder="1"/>
    <xf numFmtId="41" fontId="31" fillId="5" borderId="54" xfId="0" applyNumberFormat="1" applyFont="1" applyFill="1" applyBorder="1"/>
    <xf numFmtId="10" fontId="0" fillId="5" borderId="15" xfId="1" applyNumberFormat="1" applyFont="1" applyFill="1" applyBorder="1"/>
    <xf numFmtId="41" fontId="31" fillId="8" borderId="12" xfId="0" applyNumberFormat="1" applyFont="1" applyFill="1" applyBorder="1"/>
    <xf numFmtId="10" fontId="0" fillId="8" borderId="35" xfId="1" applyNumberFormat="1" applyFont="1" applyFill="1" applyBorder="1"/>
    <xf numFmtId="41" fontId="31" fillId="10" borderId="54" xfId="0" applyNumberFormat="1" applyFont="1" applyFill="1" applyBorder="1"/>
    <xf numFmtId="0" fontId="32" fillId="0" borderId="12" xfId="0" applyFont="1" applyBorder="1" applyAlignment="1">
      <alignment horizontal="center" wrapText="1"/>
    </xf>
    <xf numFmtId="0" fontId="9" fillId="0" borderId="34" xfId="0" applyFont="1" applyBorder="1" applyAlignment="1">
      <alignment horizontal="center"/>
    </xf>
    <xf numFmtId="0" fontId="0" fillId="17" borderId="0" xfId="0" applyFill="1"/>
    <xf numFmtId="0" fontId="0" fillId="19" borderId="0" xfId="0" applyFill="1"/>
    <xf numFmtId="0" fontId="0" fillId="19" borderId="0" xfId="0" applyFill="1" applyProtection="1"/>
    <xf numFmtId="0" fontId="34" fillId="17" borderId="0" xfId="0" applyFont="1" applyFill="1" applyAlignment="1" applyProtection="1">
      <alignment horizontal="left" vertical="top"/>
    </xf>
    <xf numFmtId="0" fontId="0" fillId="0" borderId="70" xfId="0" applyBorder="1"/>
    <xf numFmtId="0" fontId="0" fillId="4" borderId="61" xfId="0" applyFill="1" applyBorder="1" applyAlignment="1">
      <alignment wrapText="1"/>
    </xf>
    <xf numFmtId="0" fontId="0" fillId="4" borderId="69" xfId="0" applyFill="1" applyBorder="1" applyAlignment="1"/>
    <xf numFmtId="0" fontId="3" fillId="4" borderId="69" xfId="0" applyFont="1" applyFill="1" applyBorder="1" applyAlignment="1"/>
    <xf numFmtId="0" fontId="0" fillId="4" borderId="61" xfId="0" applyFill="1" applyBorder="1" applyAlignment="1"/>
    <xf numFmtId="0" fontId="3" fillId="4" borderId="69" xfId="0" applyFont="1" applyFill="1" applyBorder="1" applyAlignment="1">
      <alignment wrapText="1"/>
    </xf>
    <xf numFmtId="0" fontId="0" fillId="4" borderId="70" xfId="0" applyFill="1" applyBorder="1" applyAlignment="1">
      <alignment horizontal="left" wrapText="1"/>
    </xf>
    <xf numFmtId="0" fontId="0" fillId="4" borderId="69" xfId="0" applyFill="1" applyBorder="1" applyAlignment="1">
      <alignment horizontal="left" wrapText="1"/>
    </xf>
    <xf numFmtId="0" fontId="0" fillId="4" borderId="69" xfId="0" applyFill="1" applyBorder="1" applyAlignment="1">
      <alignment wrapText="1"/>
    </xf>
    <xf numFmtId="0" fontId="0" fillId="4" borderId="70" xfId="0" applyFill="1" applyBorder="1" applyAlignment="1">
      <alignment wrapText="1"/>
    </xf>
    <xf numFmtId="0" fontId="3" fillId="4" borderId="69" xfId="0" quotePrefix="1" applyFont="1" applyFill="1" applyBorder="1" applyAlignment="1">
      <alignment horizontal="left" wrapText="1"/>
    </xf>
    <xf numFmtId="0" fontId="0" fillId="13" borderId="70" xfId="0" applyFill="1" applyBorder="1"/>
    <xf numFmtId="0" fontId="25" fillId="13" borderId="69" xfId="0" applyFont="1" applyFill="1" applyBorder="1" applyAlignment="1">
      <alignment wrapText="1"/>
    </xf>
    <xf numFmtId="0" fontId="0" fillId="13" borderId="21" xfId="0" applyFill="1" applyBorder="1"/>
    <xf numFmtId="0" fontId="25" fillId="13" borderId="52" xfId="0" applyFont="1" applyFill="1" applyBorder="1" applyAlignment="1">
      <alignment wrapText="1"/>
    </xf>
    <xf numFmtId="0" fontId="3" fillId="4" borderId="69" xfId="0" applyFont="1" applyFill="1" applyBorder="1" applyAlignment="1">
      <alignment vertical="center" wrapText="1"/>
    </xf>
    <xf numFmtId="0" fontId="0" fillId="13" borderId="59" xfId="0" applyFill="1" applyBorder="1"/>
    <xf numFmtId="0" fontId="10" fillId="13" borderId="70" xfId="0" applyFont="1" applyFill="1" applyBorder="1"/>
    <xf numFmtId="0" fontId="25" fillId="0" borderId="69" xfId="0" applyFont="1" applyBorder="1" applyAlignment="1">
      <alignment horizontal="left"/>
    </xf>
    <xf numFmtId="0" fontId="0" fillId="0" borderId="21" xfId="0" applyBorder="1"/>
    <xf numFmtId="0" fontId="0" fillId="4" borderId="21" xfId="0" applyFill="1" applyBorder="1" applyAlignment="1">
      <alignment wrapText="1"/>
    </xf>
    <xf numFmtId="0" fontId="0" fillId="13" borderId="0" xfId="0" applyFill="1" applyBorder="1"/>
    <xf numFmtId="0" fontId="1" fillId="20" borderId="48" xfId="0" applyFont="1" applyFill="1" applyBorder="1" applyAlignment="1" applyProtection="1">
      <alignment horizontal="center" vertical="center"/>
    </xf>
    <xf numFmtId="0" fontId="1" fillId="20" borderId="51" xfId="0" applyFont="1" applyFill="1" applyBorder="1" applyAlignment="1" applyProtection="1">
      <alignment horizontal="center" vertical="center"/>
    </xf>
    <xf numFmtId="0" fontId="3" fillId="4" borderId="61" xfId="0" applyFont="1" applyFill="1" applyBorder="1" applyAlignment="1">
      <alignment wrapText="1"/>
    </xf>
    <xf numFmtId="0" fontId="0" fillId="0" borderId="59" xfId="0" applyBorder="1"/>
    <xf numFmtId="0" fontId="0" fillId="0" borderId="0" xfId="0" applyAlignment="1">
      <alignment horizontal="center" vertical="center"/>
    </xf>
    <xf numFmtId="0" fontId="0" fillId="19" borderId="0" xfId="0" applyFill="1" applyAlignment="1" applyProtection="1">
      <alignment horizontal="left"/>
    </xf>
    <xf numFmtId="0" fontId="0" fillId="19" borderId="0" xfId="0" applyFill="1" applyAlignment="1">
      <alignment horizontal="left"/>
    </xf>
    <xf numFmtId="0" fontId="0" fillId="0" borderId="0" xfId="0" applyAlignment="1">
      <alignment horizontal="left"/>
    </xf>
    <xf numFmtId="0" fontId="0" fillId="0" borderId="0" xfId="0" applyFill="1" applyBorder="1" applyAlignment="1">
      <alignment horizontal="center"/>
    </xf>
    <xf numFmtId="0" fontId="0" fillId="0" borderId="0" xfId="0" applyAlignment="1">
      <alignment horizontal="center"/>
    </xf>
    <xf numFmtId="14" fontId="0" fillId="17" borderId="0" xfId="0" applyNumberFormat="1" applyFill="1" applyAlignment="1" applyProtection="1">
      <alignment horizontal="left"/>
    </xf>
    <xf numFmtId="1" fontId="5" fillId="8" borderId="22" xfId="0" applyNumberFormat="1" applyFont="1" applyFill="1" applyBorder="1" applyAlignment="1" applyProtection="1">
      <alignment horizontal="center"/>
      <protection hidden="1"/>
    </xf>
    <xf numFmtId="1" fontId="5" fillId="8" borderId="9" xfId="0" applyNumberFormat="1" applyFont="1" applyFill="1" applyBorder="1" applyAlignment="1" applyProtection="1">
      <alignment horizontal="center"/>
      <protection hidden="1"/>
    </xf>
    <xf numFmtId="0" fontId="34" fillId="17" borderId="0" xfId="0" quotePrefix="1" applyFont="1" applyFill="1" applyAlignment="1" applyProtection="1">
      <alignment horizontal="left" vertical="top" wrapText="1"/>
    </xf>
    <xf numFmtId="0" fontId="34" fillId="0" borderId="0" xfId="0" quotePrefix="1" applyFont="1" applyAlignment="1">
      <alignment vertical="top" wrapText="1"/>
    </xf>
    <xf numFmtId="9" fontId="0" fillId="5" borderId="32" xfId="0" applyNumberFormat="1" applyFill="1" applyBorder="1" applyAlignment="1" applyProtection="1">
      <alignment horizontal="center"/>
    </xf>
    <xf numFmtId="0" fontId="0" fillId="21" borderId="0" xfId="0" applyFill="1"/>
    <xf numFmtId="0" fontId="3" fillId="4" borderId="1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protection locked="0"/>
    </xf>
    <xf numFmtId="0" fontId="0" fillId="24" borderId="0" xfId="0" applyFill="1" applyAlignment="1" applyProtection="1">
      <alignment horizontal="center"/>
    </xf>
    <xf numFmtId="0" fontId="0" fillId="24" borderId="0" xfId="0" applyFill="1" applyAlignment="1" applyProtection="1">
      <alignment horizontal="right"/>
    </xf>
    <xf numFmtId="0" fontId="5" fillId="24" borderId="0" xfId="0" applyNumberFormat="1" applyFont="1" applyFill="1" applyAlignment="1" applyProtection="1">
      <alignment horizontal="left"/>
    </xf>
    <xf numFmtId="0" fontId="0" fillId="24" borderId="0" xfId="0" applyFill="1" applyAlignment="1" applyProtection="1">
      <alignment horizontal="left"/>
    </xf>
    <xf numFmtId="0" fontId="0" fillId="24" borderId="0" xfId="0" applyFill="1" applyProtection="1"/>
    <xf numFmtId="14" fontId="0" fillId="24" borderId="0" xfId="0" applyNumberFormat="1" applyFill="1" applyAlignment="1" applyProtection="1">
      <alignment horizontal="left"/>
    </xf>
    <xf numFmtId="0" fontId="3" fillId="21" borderId="13" xfId="0" applyFont="1" applyFill="1" applyBorder="1" applyAlignment="1" applyProtection="1">
      <alignment horizontal="right"/>
    </xf>
    <xf numFmtId="0" fontId="0" fillId="24" borderId="0" xfId="0" applyFill="1" applyAlignment="1" applyProtection="1">
      <alignment horizontal="center"/>
      <protection hidden="1"/>
    </xf>
    <xf numFmtId="10" fontId="0" fillId="24" borderId="0" xfId="0" applyNumberFormat="1" applyFill="1" applyAlignment="1" applyProtection="1">
      <alignment horizontal="center"/>
    </xf>
    <xf numFmtId="10" fontId="0" fillId="24" borderId="0" xfId="0" applyNumberFormat="1" applyFill="1" applyAlignment="1" applyProtection="1">
      <alignment horizontal="center"/>
      <protection hidden="1"/>
    </xf>
    <xf numFmtId="1" fontId="21" fillId="24" borderId="0" xfId="0" applyNumberFormat="1" applyFont="1" applyFill="1" applyBorder="1" applyAlignment="1" applyProtection="1">
      <alignment horizontal="center"/>
      <protection hidden="1"/>
    </xf>
    <xf numFmtId="1" fontId="21" fillId="24" borderId="0" xfId="0" applyNumberFormat="1" applyFont="1" applyFill="1" applyBorder="1" applyAlignment="1" applyProtection="1">
      <alignment horizontal="right"/>
      <protection hidden="1"/>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center" wrapText="1"/>
    </xf>
    <xf numFmtId="0" fontId="0" fillId="0" borderId="0" xfId="0" applyAlignment="1">
      <alignment vertical="top"/>
    </xf>
    <xf numFmtId="0" fontId="0" fillId="0" borderId="0" xfId="0" applyAlignment="1">
      <alignment vertical="top" wrapText="1"/>
    </xf>
    <xf numFmtId="0" fontId="3" fillId="21" borderId="31" xfId="0" applyFont="1" applyFill="1" applyBorder="1" applyAlignment="1">
      <alignment horizontal="center" vertical="top" wrapText="1"/>
    </xf>
    <xf numFmtId="0" fontId="3" fillId="21" borderId="31" xfId="0" applyFont="1" applyFill="1" applyBorder="1" applyAlignment="1">
      <alignment horizontal="center" wrapText="1"/>
    </xf>
    <xf numFmtId="0" fontId="0" fillId="0" borderId="0" xfId="0" applyAlignment="1">
      <alignment horizontal="center" vertical="top"/>
    </xf>
    <xf numFmtId="0" fontId="0" fillId="0" borderId="31" xfId="0" applyFill="1" applyBorder="1" applyAlignment="1">
      <alignment horizontal="center" vertical="top" wrapText="1"/>
    </xf>
    <xf numFmtId="0" fontId="3" fillId="0" borderId="31" xfId="0" applyFont="1" applyFill="1" applyBorder="1" applyAlignment="1">
      <alignment horizontal="center" vertical="top" wrapText="1"/>
    </xf>
    <xf numFmtId="0" fontId="3" fillId="0" borderId="31" xfId="0" applyFont="1" applyBorder="1" applyAlignment="1">
      <alignment horizontal="center" vertical="top" wrapText="1"/>
    </xf>
    <xf numFmtId="1" fontId="5" fillId="7" borderId="28" xfId="0" applyNumberFormat="1" applyFont="1" applyFill="1" applyBorder="1" applyAlignment="1" applyProtection="1">
      <alignment horizontal="center"/>
      <protection hidden="1"/>
    </xf>
    <xf numFmtId="168" fontId="0" fillId="24" borderId="0" xfId="0" applyNumberFormat="1" applyFill="1" applyBorder="1" applyAlignment="1" applyProtection="1">
      <alignment horizontal="center"/>
      <protection hidden="1"/>
    </xf>
    <xf numFmtId="0" fontId="3" fillId="19" borderId="31" xfId="0" applyFont="1" applyFill="1" applyBorder="1" applyAlignment="1">
      <alignment horizontal="center" vertical="top" wrapText="1"/>
    </xf>
    <xf numFmtId="0" fontId="0" fillId="21" borderId="31" xfId="0" applyFill="1" applyBorder="1" applyAlignment="1">
      <alignment horizontal="center" wrapText="1"/>
    </xf>
    <xf numFmtId="0" fontId="0" fillId="19" borderId="31" xfId="0" applyFill="1" applyBorder="1" applyAlignment="1">
      <alignment horizontal="center" wrapText="1"/>
    </xf>
    <xf numFmtId="0" fontId="0" fillId="0" borderId="31" xfId="0" applyBorder="1" applyAlignment="1">
      <alignment horizontal="center" vertical="top" wrapText="1"/>
    </xf>
    <xf numFmtId="10" fontId="0" fillId="0" borderId="31" xfId="0" applyNumberFormat="1" applyBorder="1" applyAlignment="1">
      <alignment horizontal="center"/>
    </xf>
    <xf numFmtId="0" fontId="3" fillId="0" borderId="31" xfId="0" applyFont="1" applyBorder="1" applyAlignment="1">
      <alignment wrapText="1"/>
    </xf>
    <xf numFmtId="0" fontId="3" fillId="0" borderId="31" xfId="0" applyFont="1" applyBorder="1" applyAlignment="1">
      <alignment horizontal="center" wrapText="1"/>
    </xf>
    <xf numFmtId="0" fontId="0" fillId="0" borderId="31" xfId="0" applyBorder="1" applyAlignment="1">
      <alignment horizontal="center" wrapText="1"/>
    </xf>
    <xf numFmtId="0" fontId="0" fillId="0" borderId="31" xfId="0" applyBorder="1" applyAlignment="1">
      <alignment wrapText="1"/>
    </xf>
    <xf numFmtId="0" fontId="0" fillId="0" borderId="31" xfId="0" applyBorder="1"/>
    <xf numFmtId="49" fontId="3" fillId="0" borderId="31" xfId="0" applyNumberFormat="1" applyFont="1" applyBorder="1" applyAlignment="1">
      <alignment horizontal="center" wrapText="1"/>
    </xf>
    <xf numFmtId="0" fontId="3" fillId="0" borderId="31" xfId="0" applyFont="1" applyBorder="1" applyAlignment="1">
      <alignment horizontal="left" wrapText="1"/>
    </xf>
    <xf numFmtId="0" fontId="0" fillId="0" borderId="45" xfId="0" applyBorder="1" applyAlignment="1">
      <alignment horizontal="center" vertical="center"/>
    </xf>
    <xf numFmtId="0" fontId="0" fillId="0" borderId="31" xfId="0" applyBorder="1" applyAlignment="1">
      <alignment horizontal="center" vertical="center"/>
    </xf>
    <xf numFmtId="0" fontId="0" fillId="0" borderId="0" xfId="0" applyFill="1" applyAlignment="1">
      <alignment horizontal="center"/>
    </xf>
    <xf numFmtId="168" fontId="3" fillId="24" borderId="0" xfId="0" quotePrefix="1" applyNumberFormat="1" applyFont="1" applyFill="1" applyBorder="1" applyAlignment="1" applyProtection="1">
      <alignment horizontal="center"/>
      <protection hidden="1"/>
    </xf>
    <xf numFmtId="0" fontId="45" fillId="21" borderId="31" xfId="0" applyFont="1" applyFill="1" applyBorder="1" applyAlignment="1">
      <alignment horizontal="center" vertical="top" wrapText="1"/>
    </xf>
    <xf numFmtId="0" fontId="3" fillId="21" borderId="39" xfId="0" applyFont="1" applyFill="1" applyBorder="1" applyAlignment="1">
      <alignment horizontal="center" vertical="center" wrapText="1"/>
    </xf>
    <xf numFmtId="1" fontId="5" fillId="6" borderId="47" xfId="0" applyNumberFormat="1" applyFont="1" applyFill="1" applyBorder="1" applyAlignment="1" applyProtection="1">
      <alignment horizontal="center"/>
      <protection hidden="1"/>
    </xf>
    <xf numFmtId="0" fontId="3" fillId="0" borderId="13" xfId="0" applyFont="1" applyFill="1" applyBorder="1" applyAlignment="1" applyProtection="1">
      <alignment horizontal="center"/>
      <protection locked="0"/>
    </xf>
    <xf numFmtId="164" fontId="0" fillId="7" borderId="43" xfId="0" applyNumberFormat="1" applyFill="1" applyBorder="1" applyAlignment="1" applyProtection="1">
      <alignment horizontal="center"/>
    </xf>
    <xf numFmtId="164" fontId="0" fillId="7" borderId="44" xfId="0" applyNumberFormat="1" applyFill="1" applyBorder="1" applyAlignment="1" applyProtection="1">
      <alignment horizontal="center"/>
    </xf>
    <xf numFmtId="0" fontId="0" fillId="7" borderId="55" xfId="0" applyFill="1" applyBorder="1" applyAlignment="1" applyProtection="1">
      <alignment horizontal="center"/>
    </xf>
    <xf numFmtId="0" fontId="37" fillId="4" borderId="0" xfId="3" applyFill="1"/>
    <xf numFmtId="0" fontId="0" fillId="0" borderId="0" xfId="0" applyFill="1" applyBorder="1" applyAlignment="1">
      <alignment horizontal="center"/>
    </xf>
    <xf numFmtId="0" fontId="0" fillId="0" borderId="0" xfId="0" applyAlignment="1">
      <alignment horizontal="center"/>
    </xf>
    <xf numFmtId="0" fontId="0" fillId="21" borderId="6" xfId="0" applyFill="1" applyBorder="1" applyProtection="1">
      <protection hidden="1"/>
    </xf>
    <xf numFmtId="1" fontId="1" fillId="21" borderId="8" xfId="0" applyNumberFormat="1" applyFont="1" applyFill="1" applyBorder="1" applyAlignment="1" applyProtection="1">
      <alignment horizontal="center"/>
      <protection hidden="1"/>
    </xf>
    <xf numFmtId="0" fontId="3" fillId="4" borderId="2" xfId="0" quotePrefix="1" applyFont="1" applyFill="1" applyBorder="1" applyProtection="1">
      <protection hidden="1"/>
    </xf>
    <xf numFmtId="9" fontId="1" fillId="17" borderId="4" xfId="0" applyNumberFormat="1" applyFont="1" applyFill="1" applyBorder="1" applyAlignment="1" applyProtection="1">
      <alignment horizontal="center"/>
      <protection locked="0" hidden="1"/>
    </xf>
    <xf numFmtId="0" fontId="0" fillId="21" borderId="26" xfId="0" applyFill="1" applyBorder="1" applyProtection="1">
      <protection hidden="1"/>
    </xf>
    <xf numFmtId="1" fontId="1" fillId="21" borderId="29" xfId="0" applyNumberFormat="1" applyFont="1" applyFill="1" applyBorder="1" applyAlignment="1" applyProtection="1">
      <alignment horizontal="center"/>
      <protection hidden="1"/>
    </xf>
    <xf numFmtId="1" fontId="5" fillId="2" borderId="80" xfId="0" applyNumberFormat="1" applyFont="1" applyFill="1" applyBorder="1" applyAlignment="1" applyProtection="1">
      <alignment horizontal="center"/>
      <protection hidden="1"/>
    </xf>
    <xf numFmtId="1" fontId="5" fillId="2" borderId="81" xfId="0" applyNumberFormat="1" applyFont="1" applyFill="1" applyBorder="1" applyAlignment="1" applyProtection="1">
      <alignment horizontal="center"/>
      <protection hidden="1"/>
    </xf>
    <xf numFmtId="0" fontId="0" fillId="0" borderId="0" xfId="0" applyProtection="1">
      <protection hidden="1"/>
    </xf>
    <xf numFmtId="0" fontId="0" fillId="10" borderId="13"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10" borderId="14" xfId="0" applyFill="1" applyBorder="1" applyAlignment="1" applyProtection="1">
      <alignment horizontal="left"/>
      <protection hidden="1"/>
    </xf>
    <xf numFmtId="0" fontId="0" fillId="10" borderId="16" xfId="0" applyFill="1" applyBorder="1" applyAlignment="1" applyProtection="1">
      <alignment horizontal="left"/>
      <protection hidden="1"/>
    </xf>
    <xf numFmtId="0" fontId="0" fillId="0" borderId="0" xfId="0" applyFill="1" applyBorder="1" applyAlignment="1" applyProtection="1">
      <alignment horizontal="left"/>
      <protection hidden="1"/>
    </xf>
    <xf numFmtId="0" fontId="0" fillId="4" borderId="0" xfId="0" applyFill="1" applyProtection="1">
      <protection hidden="1"/>
    </xf>
    <xf numFmtId="0" fontId="0" fillId="17" borderId="0" xfId="0" applyFill="1" applyProtection="1">
      <protection hidden="1"/>
    </xf>
    <xf numFmtId="0" fontId="0" fillId="4" borderId="0" xfId="0" applyFill="1" applyBorder="1" applyProtection="1">
      <protection hidden="1"/>
    </xf>
    <xf numFmtId="0" fontId="0" fillId="10" borderId="1" xfId="0" applyFill="1" applyBorder="1" applyAlignment="1" applyProtection="1">
      <alignment horizontal="center"/>
      <protection hidden="1"/>
    </xf>
    <xf numFmtId="1" fontId="5" fillId="7" borderId="55" xfId="0" applyNumberFormat="1" applyFont="1" applyFill="1" applyBorder="1" applyAlignment="1" applyProtection="1">
      <alignment horizontal="center"/>
      <protection hidden="1"/>
    </xf>
    <xf numFmtId="0" fontId="0" fillId="10" borderId="40" xfId="0" applyFill="1" applyBorder="1" applyAlignment="1" applyProtection="1">
      <alignment horizontal="center"/>
      <protection hidden="1"/>
    </xf>
    <xf numFmtId="1" fontId="5" fillId="7" borderId="57" xfId="0" applyNumberFormat="1" applyFont="1" applyFill="1" applyBorder="1" applyAlignment="1" applyProtection="1">
      <alignment horizontal="center"/>
      <protection hidden="1"/>
    </xf>
    <xf numFmtId="0" fontId="9" fillId="10" borderId="34" xfId="0" applyFont="1" applyFill="1" applyBorder="1" applyAlignment="1" applyProtection="1">
      <alignment horizontal="center"/>
      <protection hidden="1"/>
    </xf>
    <xf numFmtId="0" fontId="1" fillId="4" borderId="0" xfId="0" applyFont="1" applyFill="1" applyAlignment="1" applyProtection="1">
      <alignment horizontal="center"/>
      <protection hidden="1"/>
    </xf>
    <xf numFmtId="1" fontId="9" fillId="8" borderId="34" xfId="0" applyNumberFormat="1"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1" fontId="9" fillId="8" borderId="51" xfId="0" applyNumberFormat="1" applyFont="1" applyFill="1" applyBorder="1" applyAlignment="1" applyProtection="1">
      <alignment horizontal="center"/>
      <protection hidden="1"/>
    </xf>
    <xf numFmtId="1" fontId="0" fillId="2" borderId="62" xfId="0" applyNumberFormat="1" applyFill="1" applyBorder="1" applyAlignment="1" applyProtection="1">
      <alignment horizontal="center"/>
      <protection hidden="1"/>
    </xf>
    <xf numFmtId="0" fontId="0" fillId="4" borderId="0" xfId="0" applyFill="1" applyBorder="1" applyAlignment="1" applyProtection="1">
      <alignment horizontal="center"/>
      <protection hidden="1"/>
    </xf>
    <xf numFmtId="164" fontId="0" fillId="4" borderId="0" xfId="0" applyNumberFormat="1" applyFill="1" applyBorder="1" applyAlignment="1" applyProtection="1">
      <alignment horizontal="center"/>
      <protection hidden="1"/>
    </xf>
    <xf numFmtId="1" fontId="0" fillId="4" borderId="0" xfId="0" applyNumberFormat="1" applyFill="1" applyBorder="1" applyProtection="1">
      <protection hidden="1"/>
    </xf>
    <xf numFmtId="0" fontId="0" fillId="6" borderId="48" xfId="0" applyFill="1" applyBorder="1" applyAlignment="1" applyProtection="1">
      <alignment horizontal="center"/>
      <protection hidden="1"/>
    </xf>
    <xf numFmtId="0" fontId="0" fillId="10" borderId="14" xfId="0" applyFill="1" applyBorder="1" applyAlignment="1" applyProtection="1">
      <protection hidden="1"/>
    </xf>
    <xf numFmtId="0" fontId="0" fillId="10" borderId="16" xfId="0" applyFill="1" applyBorder="1" applyAlignment="1" applyProtection="1">
      <protection hidden="1"/>
    </xf>
    <xf numFmtId="1" fontId="0" fillId="2" borderId="63" xfId="0" applyNumberFormat="1" applyFill="1" applyBorder="1" applyAlignment="1" applyProtection="1">
      <alignment horizontal="center"/>
      <protection hidden="1"/>
    </xf>
    <xf numFmtId="0" fontId="0" fillId="4" borderId="0" xfId="0" applyFill="1" applyBorder="1" applyAlignment="1" applyProtection="1">
      <protection hidden="1"/>
    </xf>
    <xf numFmtId="0" fontId="0" fillId="10" borderId="53" xfId="0" applyFill="1" applyBorder="1" applyAlignment="1" applyProtection="1">
      <alignment horizontal="center"/>
      <protection hidden="1"/>
    </xf>
    <xf numFmtId="0" fontId="0" fillId="17" borderId="0" xfId="0" applyFill="1" applyBorder="1" applyProtection="1">
      <protection hidden="1"/>
    </xf>
    <xf numFmtId="0" fontId="1" fillId="17" borderId="0" xfId="0" applyFont="1" applyFill="1" applyBorder="1" applyAlignment="1" applyProtection="1">
      <alignment horizontal="center"/>
      <protection hidden="1"/>
    </xf>
    <xf numFmtId="0" fontId="0" fillId="17" borderId="0" xfId="0" applyFill="1" applyBorder="1" applyAlignment="1" applyProtection="1">
      <alignment horizontal="center"/>
      <protection hidden="1"/>
    </xf>
    <xf numFmtId="0" fontId="0" fillId="17" borderId="14" xfId="0" applyFill="1" applyBorder="1" applyAlignment="1" applyProtection="1">
      <alignment horizontal="center"/>
      <protection hidden="1"/>
    </xf>
    <xf numFmtId="1" fontId="9" fillId="17" borderId="14" xfId="0" applyNumberFormat="1" applyFont="1" applyFill="1" applyBorder="1" applyAlignment="1" applyProtection="1">
      <alignment horizontal="center"/>
      <protection hidden="1"/>
    </xf>
    <xf numFmtId="0" fontId="9" fillId="17" borderId="0" xfId="0" applyFont="1" applyFill="1" applyAlignment="1" applyProtection="1">
      <alignment horizontal="right"/>
      <protection hidden="1"/>
    </xf>
    <xf numFmtId="0" fontId="5" fillId="17" borderId="0" xfId="0" applyFont="1" applyFill="1" applyAlignment="1" applyProtection="1">
      <alignment horizontal="left"/>
      <protection hidden="1"/>
    </xf>
    <xf numFmtId="0" fontId="0" fillId="17" borderId="0" xfId="0" applyFill="1" applyAlignment="1" applyProtection="1">
      <alignment horizontal="center"/>
      <protection hidden="1"/>
    </xf>
    <xf numFmtId="0" fontId="0" fillId="6" borderId="1" xfId="0" applyFill="1" applyBorder="1" applyAlignment="1" applyProtection="1">
      <alignment horizontal="center"/>
      <protection hidden="1"/>
    </xf>
    <xf numFmtId="1" fontId="0" fillId="6" borderId="28" xfId="0" applyNumberFormat="1" applyFill="1" applyBorder="1" applyAlignment="1" applyProtection="1">
      <alignment horizontal="center"/>
      <protection hidden="1"/>
    </xf>
    <xf numFmtId="0" fontId="0" fillId="17" borderId="10" xfId="0" applyFill="1" applyBorder="1" applyProtection="1">
      <protection hidden="1"/>
    </xf>
    <xf numFmtId="0" fontId="0" fillId="17" borderId="11" xfId="0" applyFill="1" applyBorder="1" applyProtection="1">
      <protection hidden="1"/>
    </xf>
    <xf numFmtId="1" fontId="0" fillId="6" borderId="56" xfId="0" applyNumberFormat="1" applyFill="1" applyBorder="1" applyAlignment="1" applyProtection="1">
      <alignment horizontal="center"/>
      <protection hidden="1"/>
    </xf>
    <xf numFmtId="0" fontId="0" fillId="6" borderId="87" xfId="0" applyFill="1" applyBorder="1" applyAlignment="1" applyProtection="1">
      <alignment horizontal="center"/>
      <protection hidden="1"/>
    </xf>
    <xf numFmtId="1" fontId="0" fillId="6" borderId="65" xfId="0" applyNumberFormat="1" applyFill="1" applyBorder="1" applyAlignment="1" applyProtection="1">
      <alignment horizontal="center"/>
      <protection hidden="1"/>
    </xf>
    <xf numFmtId="0" fontId="0" fillId="6" borderId="51" xfId="0" applyFill="1" applyBorder="1" applyAlignment="1" applyProtection="1">
      <alignment horizontal="center"/>
      <protection hidden="1"/>
    </xf>
    <xf numFmtId="0" fontId="0" fillId="17" borderId="0" xfId="0" applyFill="1" applyAlignment="1" applyProtection="1">
      <alignment horizontal="right"/>
      <protection hidden="1"/>
    </xf>
    <xf numFmtId="14" fontId="5" fillId="17" borderId="0" xfId="0" applyNumberFormat="1" applyFont="1" applyFill="1" applyAlignment="1" applyProtection="1">
      <alignment horizontal="left"/>
      <protection hidden="1"/>
    </xf>
    <xf numFmtId="14" fontId="0" fillId="17" borderId="0" xfId="0" applyNumberFormat="1" applyFill="1" applyAlignment="1" applyProtection="1">
      <alignment horizontal="center"/>
      <protection hidden="1"/>
    </xf>
    <xf numFmtId="1" fontId="0" fillId="2" borderId="18" xfId="0" applyNumberFormat="1" applyFill="1" applyBorder="1" applyAlignment="1" applyProtection="1">
      <alignment horizontal="center"/>
      <protection hidden="1"/>
    </xf>
    <xf numFmtId="1" fontId="0" fillId="2" borderId="44" xfId="0" applyNumberFormat="1" applyFill="1" applyBorder="1" applyAlignment="1" applyProtection="1">
      <alignment horizontal="center"/>
      <protection hidden="1"/>
    </xf>
    <xf numFmtId="1" fontId="0" fillId="2" borderId="34" xfId="0" applyNumberFormat="1" applyFill="1" applyBorder="1" applyAlignment="1" applyProtection="1">
      <alignment horizontal="center"/>
      <protection hidden="1"/>
    </xf>
    <xf numFmtId="0" fontId="5" fillId="4" borderId="36" xfId="0" applyFont="1" applyFill="1" applyBorder="1" applyAlignment="1" applyProtection="1">
      <alignment horizontal="center"/>
      <protection locked="0" hidden="1"/>
    </xf>
    <xf numFmtId="0" fontId="5" fillId="4" borderId="55" xfId="0" applyFont="1" applyFill="1" applyBorder="1" applyAlignment="1" applyProtection="1">
      <alignment horizontal="center"/>
      <protection locked="0" hidden="1"/>
    </xf>
    <xf numFmtId="0" fontId="5" fillId="4" borderId="57" xfId="0" applyFont="1" applyFill="1" applyBorder="1" applyAlignment="1" applyProtection="1">
      <alignment horizontal="center"/>
      <protection locked="0" hidden="1"/>
    </xf>
    <xf numFmtId="0" fontId="3" fillId="9" borderId="62" xfId="0" applyFont="1" applyFill="1" applyBorder="1" applyAlignment="1" applyProtection="1">
      <alignment horizontal="center"/>
      <protection hidden="1"/>
    </xf>
    <xf numFmtId="0" fontId="3" fillId="5" borderId="48" xfId="0" applyFont="1" applyFill="1" applyBorder="1" applyAlignment="1" applyProtection="1">
      <alignment horizontal="left"/>
      <protection hidden="1"/>
    </xf>
    <xf numFmtId="0" fontId="0" fillId="10" borderId="38" xfId="0" applyFill="1" applyBorder="1" applyAlignment="1" applyProtection="1">
      <alignment horizontal="center"/>
      <protection hidden="1"/>
    </xf>
    <xf numFmtId="164" fontId="0" fillId="10" borderId="41" xfId="0" applyNumberFormat="1" applyFill="1" applyBorder="1" applyAlignment="1" applyProtection="1">
      <alignment horizontal="center"/>
      <protection hidden="1"/>
    </xf>
    <xf numFmtId="164" fontId="0" fillId="10" borderId="58" xfId="0" applyNumberFormat="1" applyFill="1" applyBorder="1" applyAlignment="1" applyProtection="1">
      <alignment horizontal="center"/>
      <protection hidden="1"/>
    </xf>
    <xf numFmtId="0" fontId="0" fillId="7" borderId="55" xfId="0" applyFill="1" applyBorder="1" applyAlignment="1" applyProtection="1">
      <alignment horizontal="center"/>
      <protection hidden="1"/>
    </xf>
    <xf numFmtId="0" fontId="0" fillId="7" borderId="56" xfId="0" applyFill="1" applyBorder="1" applyAlignment="1" applyProtection="1">
      <alignment horizontal="center"/>
      <protection hidden="1"/>
    </xf>
    <xf numFmtId="164" fontId="0" fillId="7" borderId="57" xfId="0" applyNumberFormat="1" applyFill="1" applyBorder="1" applyAlignment="1" applyProtection="1">
      <alignment horizontal="center"/>
      <protection hidden="1"/>
    </xf>
    <xf numFmtId="164" fontId="0" fillId="7" borderId="58" xfId="0" applyNumberFormat="1" applyFill="1" applyBorder="1" applyAlignment="1" applyProtection="1">
      <alignment horizontal="center"/>
      <protection hidden="1"/>
    </xf>
    <xf numFmtId="0" fontId="0" fillId="4" borderId="0" xfId="0" applyFill="1" applyAlignment="1" applyProtection="1">
      <alignment horizontal="right"/>
      <protection hidden="1"/>
    </xf>
    <xf numFmtId="10" fontId="0" fillId="4" borderId="0" xfId="0" applyNumberFormat="1" applyFill="1" applyAlignment="1" applyProtection="1">
      <alignment horizontal="center"/>
      <protection hidden="1"/>
    </xf>
    <xf numFmtId="0" fontId="0" fillId="15" borderId="0" xfId="0" applyFill="1" applyProtection="1">
      <protection hidden="1"/>
    </xf>
    <xf numFmtId="0" fontId="0" fillId="15" borderId="0" xfId="0" applyFill="1" applyAlignment="1" applyProtection="1">
      <alignment horizontal="center"/>
      <protection hidden="1"/>
    </xf>
    <xf numFmtId="0" fontId="9" fillId="15" borderId="0" xfId="0" applyFont="1" applyFill="1" applyProtection="1">
      <protection hidden="1"/>
    </xf>
    <xf numFmtId="0" fontId="9" fillId="15" borderId="0" xfId="0" applyFont="1" applyFill="1" applyAlignment="1" applyProtection="1">
      <alignment horizontal="left"/>
      <protection hidden="1"/>
    </xf>
    <xf numFmtId="0" fontId="5" fillId="15" borderId="0" xfId="0" applyFont="1" applyFill="1" applyAlignment="1" applyProtection="1">
      <alignment horizontal="center"/>
      <protection hidden="1"/>
    </xf>
    <xf numFmtId="0" fontId="1" fillId="20" borderId="48" xfId="0" applyFont="1" applyFill="1" applyBorder="1" applyAlignment="1" applyProtection="1">
      <alignment horizontal="center" vertical="center"/>
      <protection hidden="1"/>
    </xf>
    <xf numFmtId="0" fontId="1" fillId="20" borderId="51" xfId="0" applyFont="1" applyFill="1" applyBorder="1" applyAlignment="1" applyProtection="1">
      <alignment horizontal="center" vertical="center"/>
      <protection hidden="1"/>
    </xf>
    <xf numFmtId="0" fontId="0" fillId="21" borderId="2" xfId="0" applyFill="1" applyBorder="1" applyProtection="1">
      <protection hidden="1"/>
    </xf>
    <xf numFmtId="1" fontId="1" fillId="21" borderId="4" xfId="0" applyNumberFormat="1" applyFont="1" applyFill="1" applyBorder="1" applyAlignment="1" applyProtection="1">
      <alignment horizontal="center"/>
      <protection hidden="1"/>
    </xf>
    <xf numFmtId="0" fontId="0" fillId="21" borderId="20" xfId="0" applyFill="1" applyBorder="1" applyProtection="1">
      <protection hidden="1"/>
    </xf>
    <xf numFmtId="1" fontId="1" fillId="21" borderId="25" xfId="0" applyNumberFormat="1" applyFont="1" applyFill="1" applyBorder="1" applyAlignment="1" applyProtection="1">
      <alignment horizontal="center"/>
      <protection hidden="1"/>
    </xf>
    <xf numFmtId="1" fontId="5" fillId="2" borderId="19" xfId="0" applyNumberFormat="1" applyFont="1" applyFill="1" applyBorder="1" applyAlignment="1" applyProtection="1">
      <alignment horizontal="center"/>
      <protection hidden="1"/>
    </xf>
    <xf numFmtId="1" fontId="5" fillId="2" borderId="18" xfId="0" applyNumberFormat="1" applyFont="1" applyFill="1" applyBorder="1" applyAlignment="1" applyProtection="1">
      <alignment horizontal="center"/>
      <protection hidden="1"/>
    </xf>
    <xf numFmtId="1" fontId="5" fillId="23" borderId="81" xfId="0" applyNumberFormat="1" applyFont="1" applyFill="1" applyBorder="1" applyAlignment="1" applyProtection="1">
      <alignment horizontal="center"/>
      <protection hidden="1"/>
    </xf>
    <xf numFmtId="0" fontId="0" fillId="24" borderId="0" xfId="0" applyFill="1" applyProtection="1">
      <protection hidden="1"/>
    </xf>
    <xf numFmtId="0" fontId="0" fillId="24" borderId="0" xfId="0" applyFill="1" applyBorder="1" applyAlignment="1" applyProtection="1">
      <alignment horizontal="left"/>
      <protection hidden="1"/>
    </xf>
    <xf numFmtId="0" fontId="1" fillId="24" borderId="0" xfId="0" applyFont="1" applyFill="1" applyBorder="1" applyAlignment="1" applyProtection="1">
      <alignment horizontal="center"/>
      <protection hidden="1"/>
    </xf>
    <xf numFmtId="164" fontId="0" fillId="24" borderId="0" xfId="0" applyNumberFormat="1" applyFill="1" applyBorder="1" applyAlignment="1" applyProtection="1">
      <alignment horizontal="center"/>
      <protection hidden="1"/>
    </xf>
    <xf numFmtId="1" fontId="0" fillId="24" borderId="0" xfId="0" applyNumberFormat="1" applyFill="1" applyBorder="1" applyProtection="1">
      <protection hidden="1"/>
    </xf>
    <xf numFmtId="164" fontId="0" fillId="24" borderId="4" xfId="0" applyNumberFormat="1" applyFill="1" applyBorder="1" applyAlignment="1" applyProtection="1">
      <alignment horizontal="center"/>
      <protection hidden="1"/>
    </xf>
    <xf numFmtId="0" fontId="0" fillId="24" borderId="2" xfId="0" applyFill="1" applyBorder="1" applyProtection="1">
      <protection hidden="1"/>
    </xf>
    <xf numFmtId="0" fontId="0" fillId="24" borderId="0" xfId="0" applyFill="1" applyBorder="1" applyProtection="1">
      <protection hidden="1"/>
    </xf>
    <xf numFmtId="0" fontId="0" fillId="24" borderId="14" xfId="0" applyFill="1" applyBorder="1" applyAlignment="1" applyProtection="1">
      <alignment horizontal="center"/>
      <protection hidden="1"/>
    </xf>
    <xf numFmtId="1" fontId="9" fillId="24" borderId="14" xfId="0" applyNumberFormat="1" applyFont="1" applyFill="1" applyBorder="1" applyAlignment="1" applyProtection="1">
      <alignment horizontal="center"/>
      <protection hidden="1"/>
    </xf>
    <xf numFmtId="0" fontId="0" fillId="6" borderId="88" xfId="0" applyFill="1" applyBorder="1" applyAlignment="1" applyProtection="1">
      <alignment horizontal="center"/>
      <protection hidden="1"/>
    </xf>
    <xf numFmtId="1" fontId="0" fillId="2" borderId="19" xfId="0" applyNumberFormat="1" applyFill="1" applyBorder="1" applyAlignment="1" applyProtection="1">
      <alignment horizontal="center"/>
      <protection hidden="1"/>
    </xf>
    <xf numFmtId="0" fontId="5" fillId="4" borderId="10" xfId="0" applyFont="1" applyFill="1" applyBorder="1" applyAlignment="1" applyProtection="1">
      <alignment horizontal="center"/>
      <protection locked="0" hidden="1"/>
    </xf>
    <xf numFmtId="0" fontId="5" fillId="4" borderId="17" xfId="0" applyFont="1" applyFill="1" applyBorder="1" applyAlignment="1" applyProtection="1">
      <alignment horizontal="center"/>
      <protection locked="0" hidden="1"/>
    </xf>
    <xf numFmtId="0" fontId="0" fillId="24" borderId="0" xfId="0" applyFill="1" applyBorder="1" applyAlignment="1" applyProtection="1">
      <alignment horizontal="center"/>
      <protection hidden="1"/>
    </xf>
    <xf numFmtId="0" fontId="1" fillId="24" borderId="0" xfId="0" applyFont="1" applyFill="1" applyAlignment="1" applyProtection="1">
      <alignment horizontal="center"/>
      <protection hidden="1"/>
    </xf>
    <xf numFmtId="1" fontId="0" fillId="24" borderId="0" xfId="0" applyNumberFormat="1" applyFill="1" applyBorder="1" applyAlignment="1" applyProtection="1">
      <alignment horizontal="center"/>
      <protection hidden="1"/>
    </xf>
    <xf numFmtId="0" fontId="0" fillId="24" borderId="0" xfId="0" applyFill="1" applyBorder="1" applyAlignment="1" applyProtection="1">
      <protection hidden="1"/>
    </xf>
    <xf numFmtId="0" fontId="9" fillId="24" borderId="0" xfId="0" applyFont="1" applyFill="1" applyAlignment="1" applyProtection="1">
      <alignment horizontal="right"/>
      <protection hidden="1"/>
    </xf>
    <xf numFmtId="0" fontId="5" fillId="24" borderId="0" xfId="0" applyFont="1" applyFill="1" applyAlignment="1" applyProtection="1">
      <alignment horizontal="left"/>
      <protection hidden="1"/>
    </xf>
    <xf numFmtId="0" fontId="0" fillId="24" borderId="0" xfId="0" applyFill="1" applyAlignment="1" applyProtection="1">
      <alignment horizontal="right"/>
      <protection hidden="1"/>
    </xf>
    <xf numFmtId="14" fontId="5" fillId="24" borderId="0" xfId="0" applyNumberFormat="1" applyFont="1" applyFill="1" applyAlignment="1" applyProtection="1">
      <alignment horizontal="left"/>
      <protection hidden="1"/>
    </xf>
    <xf numFmtId="14" fontId="0" fillId="24" borderId="0" xfId="0" applyNumberFormat="1" applyFill="1" applyAlignment="1" applyProtection="1">
      <alignment horizontal="center"/>
      <protection hidden="1"/>
    </xf>
    <xf numFmtId="168" fontId="5" fillId="4" borderId="36" xfId="0" applyNumberFormat="1" applyFont="1" applyFill="1" applyBorder="1" applyAlignment="1" applyProtection="1">
      <alignment horizontal="center"/>
      <protection locked="0" hidden="1"/>
    </xf>
    <xf numFmtId="10" fontId="1" fillId="10" borderId="10" xfId="0" applyNumberFormat="1" applyFont="1" applyFill="1" applyBorder="1" applyAlignment="1" applyProtection="1">
      <alignment horizontal="center"/>
      <protection hidden="1"/>
    </xf>
    <xf numFmtId="0" fontId="3" fillId="24" borderId="0" xfId="0" applyFont="1" applyFill="1" applyAlignment="1" applyProtection="1">
      <alignment horizontal="center"/>
      <protection locked="0"/>
    </xf>
    <xf numFmtId="1" fontId="9" fillId="7" borderId="19" xfId="0" applyNumberFormat="1" applyFont="1" applyFill="1" applyBorder="1" applyAlignment="1" applyProtection="1">
      <alignment horizontal="center"/>
      <protection hidden="1"/>
    </xf>
    <xf numFmtId="1" fontId="9" fillId="7" borderId="81" xfId="0" applyNumberFormat="1" applyFont="1" applyFill="1" applyBorder="1" applyAlignment="1" applyProtection="1">
      <alignment horizontal="center"/>
      <protection hidden="1"/>
    </xf>
    <xf numFmtId="0" fontId="3" fillId="17" borderId="45" xfId="0" applyFont="1" applyFill="1" applyBorder="1" applyAlignment="1" applyProtection="1">
      <alignment horizontal="center"/>
      <protection locked="0"/>
    </xf>
    <xf numFmtId="1" fontId="9" fillId="7" borderId="92" xfId="0" applyNumberFormat="1" applyFont="1" applyFill="1" applyBorder="1" applyAlignment="1" applyProtection="1">
      <alignment horizontal="center"/>
      <protection hidden="1"/>
    </xf>
    <xf numFmtId="0" fontId="3" fillId="0" borderId="9" xfId="0" applyFont="1" applyFill="1" applyBorder="1"/>
    <xf numFmtId="0" fontId="3" fillId="8" borderId="2" xfId="0" applyFont="1" applyFill="1" applyBorder="1" applyAlignment="1">
      <alignment horizontal="center"/>
    </xf>
    <xf numFmtId="169" fontId="5" fillId="0" borderId="0" xfId="0" applyNumberFormat="1" applyFont="1" applyFill="1" applyAlignment="1">
      <alignment horizontal="center"/>
    </xf>
    <xf numFmtId="0" fontId="3" fillId="0" borderId="0" xfId="0" applyFont="1" applyAlignment="1">
      <alignment horizontal="left"/>
    </xf>
    <xf numFmtId="0" fontId="5" fillId="8" borderId="0" xfId="0" applyFont="1" applyFill="1" applyBorder="1" applyAlignment="1">
      <alignment horizontal="center"/>
    </xf>
    <xf numFmtId="0" fontId="5" fillId="8" borderId="31" xfId="0" applyFont="1" applyFill="1" applyBorder="1" applyAlignment="1">
      <alignment horizontal="center"/>
    </xf>
    <xf numFmtId="0" fontId="3" fillId="0" borderId="31" xfId="0" applyFont="1" applyBorder="1" applyAlignment="1">
      <alignment horizontal="center"/>
    </xf>
    <xf numFmtId="0" fontId="3" fillId="5" borderId="0" xfId="0" applyFont="1" applyFill="1" applyAlignment="1">
      <alignment horizontal="left"/>
    </xf>
    <xf numFmtId="0" fontId="3" fillId="25" borderId="0" xfId="0" applyFont="1" applyFill="1" applyProtection="1">
      <protection hidden="1"/>
    </xf>
    <xf numFmtId="0" fontId="0" fillId="25" borderId="0" xfId="0" applyFill="1" applyProtection="1">
      <protection hidden="1"/>
    </xf>
    <xf numFmtId="0" fontId="3" fillId="8" borderId="10" xfId="0" applyFont="1" applyFill="1" applyBorder="1" applyAlignment="1">
      <alignment horizontal="center"/>
    </xf>
    <xf numFmtId="0" fontId="3" fillId="25" borderId="2" xfId="0" applyFont="1" applyFill="1" applyBorder="1" applyAlignment="1">
      <alignment horizontal="center"/>
    </xf>
    <xf numFmtId="0" fontId="5" fillId="25" borderId="3" xfId="0" applyFont="1" applyFill="1" applyBorder="1" applyAlignment="1">
      <alignment horizontal="center"/>
    </xf>
    <xf numFmtId="0" fontId="5" fillId="25" borderId="4" xfId="0" applyFont="1" applyFill="1" applyBorder="1" applyAlignment="1">
      <alignment horizontal="center"/>
    </xf>
    <xf numFmtId="0" fontId="3" fillId="25" borderId="10" xfId="0" applyFont="1" applyFill="1" applyBorder="1" applyAlignment="1">
      <alignment horizontal="center"/>
    </xf>
    <xf numFmtId="0" fontId="5" fillId="25" borderId="0" xfId="0" applyFont="1" applyFill="1" applyBorder="1" applyAlignment="1">
      <alignment horizontal="center"/>
    </xf>
    <xf numFmtId="0" fontId="5" fillId="25" borderId="18" xfId="0" applyFont="1" applyFill="1" applyBorder="1" applyAlignment="1">
      <alignment horizontal="center"/>
    </xf>
    <xf numFmtId="0" fontId="5" fillId="25" borderId="19" xfId="0" applyFont="1" applyFill="1" applyBorder="1" applyAlignment="1">
      <alignment horizontal="center"/>
    </xf>
    <xf numFmtId="0" fontId="3" fillId="25" borderId="31" xfId="0" applyFont="1" applyFill="1" applyBorder="1" applyAlignment="1">
      <alignment horizontal="center"/>
    </xf>
    <xf numFmtId="0" fontId="5" fillId="25" borderId="31" xfId="0" applyFont="1" applyFill="1" applyBorder="1" applyAlignment="1">
      <alignment horizontal="center"/>
    </xf>
    <xf numFmtId="0" fontId="5" fillId="25" borderId="0" xfId="0" applyFont="1" applyFill="1" applyAlignment="1">
      <alignment horizontal="center"/>
    </xf>
    <xf numFmtId="1" fontId="1" fillId="21" borderId="11" xfId="0" applyNumberFormat="1" applyFont="1" applyFill="1" applyBorder="1" applyAlignment="1" applyProtection="1">
      <alignment horizontal="center"/>
      <protection hidden="1"/>
    </xf>
    <xf numFmtId="0" fontId="0" fillId="21" borderId="10" xfId="0" applyFill="1" applyBorder="1" applyProtection="1">
      <protection hidden="1"/>
    </xf>
    <xf numFmtId="1" fontId="5" fillId="25" borderId="34" xfId="0" applyNumberFormat="1" applyFont="1" applyFill="1" applyBorder="1" applyAlignment="1" applyProtection="1">
      <alignment horizontal="center"/>
      <protection hidden="1"/>
    </xf>
    <xf numFmtId="0" fontId="3" fillId="26" borderId="0" xfId="0" applyFont="1" applyFill="1" applyProtection="1">
      <protection hidden="1"/>
    </xf>
    <xf numFmtId="0" fontId="0" fillId="26" borderId="0" xfId="0" applyFill="1" applyProtection="1">
      <protection hidden="1"/>
    </xf>
    <xf numFmtId="0" fontId="9" fillId="27" borderId="0" xfId="0" applyFont="1" applyFill="1" applyProtection="1">
      <protection hidden="1"/>
    </xf>
    <xf numFmtId="0" fontId="1" fillId="27" borderId="0" xfId="0" applyFont="1" applyFill="1" applyAlignment="1" applyProtection="1">
      <protection hidden="1"/>
    </xf>
    <xf numFmtId="0" fontId="5" fillId="27" borderId="0" xfId="0" applyFont="1" applyFill="1" applyAlignment="1" applyProtection="1">
      <alignment horizontal="left"/>
      <protection hidden="1"/>
    </xf>
    <xf numFmtId="0" fontId="0" fillId="27" borderId="0" xfId="0" applyFill="1" applyAlignment="1" applyProtection="1">
      <alignment horizontal="center"/>
      <protection hidden="1"/>
    </xf>
    <xf numFmtId="0" fontId="0" fillId="27" borderId="0" xfId="0" applyFill="1" applyBorder="1" applyAlignment="1" applyProtection="1">
      <alignment horizontal="center"/>
      <protection hidden="1"/>
    </xf>
    <xf numFmtId="0" fontId="0" fillId="27" borderId="0" xfId="0" applyFill="1" applyProtection="1">
      <protection hidden="1"/>
    </xf>
    <xf numFmtId="0" fontId="0" fillId="27" borderId="0" xfId="0" applyFill="1" applyAlignment="1" applyProtection="1">
      <protection hidden="1"/>
    </xf>
    <xf numFmtId="14" fontId="5" fillId="27" borderId="0" xfId="0" applyNumberFormat="1" applyFont="1" applyFill="1" applyAlignment="1" applyProtection="1">
      <alignment horizontal="left"/>
      <protection hidden="1"/>
    </xf>
    <xf numFmtId="14" fontId="0" fillId="27" borderId="0" xfId="0" applyNumberFormat="1" applyFill="1" applyAlignment="1" applyProtection="1">
      <alignment horizontal="center"/>
      <protection hidden="1"/>
    </xf>
    <xf numFmtId="0" fontId="0" fillId="27" borderId="0" xfId="0" applyFill="1" applyProtection="1"/>
    <xf numFmtId="0" fontId="0" fillId="27" borderId="0" xfId="0" applyFill="1" applyAlignment="1" applyProtection="1">
      <alignment horizontal="center"/>
    </xf>
    <xf numFmtId="0" fontId="0" fillId="27" borderId="0" xfId="0" applyFill="1" applyAlignment="1" applyProtection="1">
      <alignment horizontal="right"/>
    </xf>
    <xf numFmtId="14" fontId="0" fillId="27" borderId="0" xfId="0" applyNumberFormat="1" applyFill="1" applyAlignment="1" applyProtection="1">
      <alignment horizontal="center"/>
    </xf>
    <xf numFmtId="0" fontId="0" fillId="27" borderId="0" xfId="0" applyFill="1" applyAlignment="1" applyProtection="1">
      <alignment horizontal="left"/>
    </xf>
    <xf numFmtId="0" fontId="0" fillId="27" borderId="0" xfId="0" applyFill="1" applyBorder="1" applyProtection="1"/>
    <xf numFmtId="0" fontId="0" fillId="27" borderId="0" xfId="0" applyFill="1" applyBorder="1" applyAlignment="1" applyProtection="1">
      <alignment horizontal="center"/>
    </xf>
    <xf numFmtId="0" fontId="9" fillId="27" borderId="0" xfId="0" applyFont="1" applyFill="1" applyProtection="1"/>
    <xf numFmtId="0" fontId="0" fillId="27" borderId="0" xfId="0" applyFill="1" applyBorder="1"/>
    <xf numFmtId="0" fontId="0" fillId="27" borderId="0" xfId="0" applyFill="1"/>
    <xf numFmtId="0" fontId="0" fillId="27" borderId="0" xfId="0" applyFill="1" applyBorder="1" applyProtection="1">
      <protection hidden="1"/>
    </xf>
    <xf numFmtId="10" fontId="0" fillId="27" borderId="0" xfId="0" applyNumberFormat="1" applyFill="1" applyAlignment="1" applyProtection="1">
      <alignment horizontal="center"/>
      <protection hidden="1"/>
    </xf>
    <xf numFmtId="2" fontId="0" fillId="27" borderId="0" xfId="0" applyNumberFormat="1" applyFill="1" applyAlignment="1" applyProtection="1">
      <alignment horizontal="center"/>
      <protection hidden="1"/>
    </xf>
    <xf numFmtId="168" fontId="0" fillId="27" borderId="0" xfId="0" applyNumberFormat="1" applyFill="1" applyProtection="1">
      <protection hidden="1"/>
    </xf>
    <xf numFmtId="0" fontId="0" fillId="27" borderId="0" xfId="0" applyFill="1" applyAlignment="1" applyProtection="1">
      <alignment horizontal="left"/>
      <protection hidden="1"/>
    </xf>
    <xf numFmtId="0" fontId="22" fillId="27" borderId="0" xfId="0" applyFont="1" applyFill="1" applyAlignment="1" applyProtection="1">
      <alignment horizontal="center"/>
      <protection hidden="1"/>
    </xf>
    <xf numFmtId="0" fontId="9" fillId="27" borderId="47" xfId="0" applyFont="1" applyFill="1" applyBorder="1" applyAlignment="1" applyProtection="1">
      <alignment horizontal="center" vertical="center" wrapText="1"/>
      <protection hidden="1"/>
    </xf>
    <xf numFmtId="0" fontId="9" fillId="27" borderId="47" xfId="0" applyFont="1" applyFill="1" applyBorder="1" applyAlignment="1" applyProtection="1">
      <alignment horizontal="center" vertical="center"/>
      <protection hidden="1"/>
    </xf>
    <xf numFmtId="0" fontId="1" fillId="27" borderId="47" xfId="0" applyFont="1" applyFill="1" applyBorder="1" applyAlignment="1" applyProtection="1">
      <alignment horizontal="center" vertical="center"/>
      <protection hidden="1"/>
    </xf>
    <xf numFmtId="0" fontId="1" fillId="27" borderId="47" xfId="0" applyFont="1" applyFill="1" applyBorder="1" applyAlignment="1" applyProtection="1">
      <alignment horizontal="center" vertical="center" wrapText="1"/>
      <protection hidden="1"/>
    </xf>
    <xf numFmtId="0" fontId="9" fillId="27" borderId="34" xfId="0" applyFont="1" applyFill="1" applyBorder="1" applyAlignment="1" applyProtection="1">
      <alignment horizontal="center" vertical="center"/>
      <protection hidden="1"/>
    </xf>
    <xf numFmtId="0" fontId="1" fillId="27" borderId="34" xfId="0" applyFont="1" applyFill="1" applyBorder="1" applyAlignment="1" applyProtection="1">
      <alignment horizontal="center" vertical="center"/>
      <protection hidden="1"/>
    </xf>
    <xf numFmtId="0" fontId="9" fillId="27" borderId="34" xfId="0" applyFont="1" applyFill="1" applyBorder="1" applyAlignment="1" applyProtection="1">
      <alignment horizontal="center" vertical="center" wrapText="1"/>
      <protection hidden="1"/>
    </xf>
    <xf numFmtId="0" fontId="1" fillId="27" borderId="34" xfId="0" applyFont="1" applyFill="1" applyBorder="1" applyAlignment="1" applyProtection="1">
      <alignment horizontal="center" vertical="center" wrapText="1"/>
      <protection hidden="1"/>
    </xf>
    <xf numFmtId="0" fontId="0" fillId="27" borderId="28" xfId="0" applyFill="1" applyBorder="1" applyAlignment="1" applyProtection="1">
      <alignment horizontal="center"/>
      <protection hidden="1"/>
    </xf>
    <xf numFmtId="0" fontId="0" fillId="27" borderId="36" xfId="0" applyFill="1" applyBorder="1" applyAlignment="1" applyProtection="1">
      <alignment horizontal="center"/>
      <protection hidden="1"/>
    </xf>
    <xf numFmtId="0" fontId="1" fillId="27" borderId="13" xfId="0" applyFont="1" applyFill="1" applyBorder="1" applyAlignment="1" applyProtection="1">
      <alignment horizontal="center"/>
      <protection hidden="1"/>
    </xf>
    <xf numFmtId="0" fontId="0" fillId="27" borderId="18" xfId="0" applyFill="1" applyBorder="1" applyAlignment="1" applyProtection="1">
      <protection hidden="1"/>
    </xf>
    <xf numFmtId="0" fontId="0" fillId="27" borderId="18" xfId="0" applyFill="1" applyBorder="1" applyAlignment="1" applyProtection="1">
      <alignment horizontal="center"/>
      <protection hidden="1"/>
    </xf>
    <xf numFmtId="0" fontId="1" fillId="27" borderId="17" xfId="0" applyFont="1" applyFill="1" applyBorder="1" applyAlignment="1" applyProtection="1">
      <alignment horizontal="right"/>
      <protection hidden="1"/>
    </xf>
    <xf numFmtId="0" fontId="0" fillId="27" borderId="19" xfId="0" applyFill="1" applyBorder="1" applyAlignment="1" applyProtection="1">
      <alignment horizontal="center"/>
      <protection hidden="1"/>
    </xf>
    <xf numFmtId="0" fontId="0" fillId="27" borderId="34" xfId="0" applyFill="1" applyBorder="1" applyAlignment="1" applyProtection="1">
      <alignment horizontal="center"/>
      <protection hidden="1"/>
    </xf>
    <xf numFmtId="0" fontId="0" fillId="27" borderId="17" xfId="0" applyFill="1" applyBorder="1" applyAlignment="1" applyProtection="1">
      <alignment horizontal="center"/>
      <protection hidden="1"/>
    </xf>
    <xf numFmtId="0" fontId="0" fillId="27" borderId="17" xfId="0" applyFill="1" applyBorder="1" applyAlignment="1" applyProtection="1">
      <alignment horizontal="right"/>
      <protection hidden="1"/>
    </xf>
    <xf numFmtId="0" fontId="0" fillId="27" borderId="18" xfId="0" applyFill="1" applyBorder="1" applyAlignment="1" applyProtection="1">
      <alignment horizontal="right"/>
      <protection hidden="1"/>
    </xf>
    <xf numFmtId="0" fontId="0" fillId="27" borderId="19" xfId="0" applyFill="1" applyBorder="1" applyAlignment="1" applyProtection="1">
      <alignment horizontal="right"/>
      <protection hidden="1"/>
    </xf>
    <xf numFmtId="0" fontId="9" fillId="27" borderId="47" xfId="0" applyFont="1" applyFill="1" applyBorder="1" applyAlignment="1" applyProtection="1">
      <alignment horizontal="center"/>
      <protection hidden="1"/>
    </xf>
    <xf numFmtId="0" fontId="1" fillId="27" borderId="17" xfId="0" applyFont="1" applyFill="1" applyBorder="1" applyAlignment="1" applyProtection="1">
      <alignment horizontal="center"/>
      <protection hidden="1"/>
    </xf>
    <xf numFmtId="0" fontId="0" fillId="27" borderId="19" xfId="0" applyFill="1" applyBorder="1" applyAlignment="1" applyProtection="1">
      <protection hidden="1"/>
    </xf>
    <xf numFmtId="0" fontId="0" fillId="27" borderId="57" xfId="0" applyFill="1" applyBorder="1" applyAlignment="1" applyProtection="1">
      <alignment horizontal="center"/>
      <protection hidden="1"/>
    </xf>
    <xf numFmtId="0" fontId="0" fillId="27" borderId="89" xfId="0" applyFill="1" applyBorder="1" applyAlignment="1" applyProtection="1">
      <alignment horizontal="center"/>
      <protection hidden="1"/>
    </xf>
    <xf numFmtId="0" fontId="0" fillId="27" borderId="1" xfId="0" applyFill="1" applyBorder="1" applyAlignment="1" applyProtection="1">
      <alignment horizontal="center"/>
      <protection hidden="1"/>
    </xf>
    <xf numFmtId="0" fontId="0" fillId="27" borderId="87" xfId="0" applyFill="1" applyBorder="1" applyAlignment="1" applyProtection="1">
      <alignment horizontal="center"/>
      <protection hidden="1"/>
    </xf>
    <xf numFmtId="0" fontId="0" fillId="27" borderId="88" xfId="0" applyFill="1" applyBorder="1" applyAlignment="1" applyProtection="1">
      <alignment horizontal="center"/>
      <protection hidden="1"/>
    </xf>
    <xf numFmtId="0" fontId="1" fillId="27" borderId="0" xfId="0" applyFont="1" applyFill="1" applyBorder="1" applyAlignment="1" applyProtection="1">
      <alignment horizontal="center" vertical="center"/>
      <protection hidden="1"/>
    </xf>
    <xf numFmtId="0" fontId="1" fillId="27" borderId="10" xfId="0" applyFont="1" applyFill="1" applyBorder="1" applyAlignment="1" applyProtection="1">
      <alignment horizontal="center" vertical="center"/>
      <protection hidden="1"/>
    </xf>
    <xf numFmtId="0" fontId="1" fillId="27" borderId="18" xfId="0" applyFont="1" applyFill="1" applyBorder="1" applyAlignment="1" applyProtection="1">
      <alignment horizontal="center" vertical="center"/>
      <protection hidden="1"/>
    </xf>
    <xf numFmtId="0" fontId="1" fillId="27" borderId="17" xfId="0" applyFont="1" applyFill="1" applyBorder="1" applyAlignment="1" applyProtection="1">
      <alignment horizontal="center" vertical="center"/>
      <protection hidden="1"/>
    </xf>
    <xf numFmtId="0" fontId="0" fillId="27" borderId="3" xfId="0" applyFill="1" applyBorder="1" applyAlignment="1" applyProtection="1">
      <alignment horizontal="center"/>
    </xf>
    <xf numFmtId="0" fontId="0" fillId="27" borderId="3" xfId="0" applyFill="1" applyBorder="1" applyProtection="1"/>
    <xf numFmtId="0" fontId="0" fillId="27" borderId="2" xfId="0" applyFill="1" applyBorder="1" applyAlignment="1" applyProtection="1">
      <alignment horizontal="center"/>
      <protection hidden="1"/>
    </xf>
    <xf numFmtId="0" fontId="1" fillId="27" borderId="2" xfId="0" applyFont="1" applyFill="1" applyBorder="1" applyAlignment="1" applyProtection="1">
      <alignment horizontal="center"/>
    </xf>
    <xf numFmtId="0" fontId="0" fillId="27" borderId="47" xfId="0" applyFill="1" applyBorder="1" applyAlignment="1" applyProtection="1">
      <alignment horizontal="center"/>
      <protection hidden="1"/>
    </xf>
    <xf numFmtId="0" fontId="0" fillId="27" borderId="3" xfId="0" applyFill="1" applyBorder="1" applyProtection="1">
      <protection hidden="1"/>
    </xf>
    <xf numFmtId="0" fontId="5" fillId="27" borderId="10" xfId="0" applyFont="1" applyFill="1" applyBorder="1" applyAlignment="1" applyProtection="1">
      <alignment horizontal="center"/>
    </xf>
    <xf numFmtId="1" fontId="0" fillId="27" borderId="0" xfId="0" applyNumberFormat="1" applyFill="1" applyBorder="1" applyAlignment="1" applyProtection="1">
      <alignment horizontal="center"/>
      <protection hidden="1"/>
    </xf>
    <xf numFmtId="1" fontId="21" fillId="27" borderId="0" xfId="0" applyNumberFormat="1" applyFont="1" applyFill="1" applyBorder="1" applyAlignment="1" applyProtection="1">
      <alignment horizontal="center"/>
      <protection hidden="1"/>
    </xf>
    <xf numFmtId="1" fontId="21" fillId="27" borderId="14" xfId="0" applyNumberFormat="1" applyFont="1" applyFill="1" applyBorder="1" applyAlignment="1" applyProtection="1">
      <alignment horizontal="center"/>
      <protection hidden="1"/>
    </xf>
    <xf numFmtId="1" fontId="0" fillId="27" borderId="0" xfId="0" applyNumberFormat="1" applyFill="1" applyBorder="1" applyAlignment="1" applyProtection="1">
      <alignment horizontal="center"/>
    </xf>
    <xf numFmtId="0" fontId="0" fillId="27" borderId="0" xfId="0" applyFill="1" applyBorder="1" applyAlignment="1" applyProtection="1">
      <alignment horizontal="center" vertical="center"/>
    </xf>
    <xf numFmtId="0" fontId="5" fillId="27" borderId="17" xfId="0" applyFont="1" applyFill="1" applyBorder="1" applyAlignment="1" applyProtection="1">
      <alignment horizontal="center"/>
    </xf>
    <xf numFmtId="1" fontId="0" fillId="27" borderId="18" xfId="0" applyNumberFormat="1" applyFill="1" applyBorder="1" applyAlignment="1" applyProtection="1">
      <alignment horizontal="center"/>
      <protection hidden="1"/>
    </xf>
    <xf numFmtId="1" fontId="9" fillId="27" borderId="66" xfId="0" applyNumberFormat="1" applyFont="1" applyFill="1" applyBorder="1" applyAlignment="1" applyProtection="1">
      <alignment horizontal="center"/>
      <protection hidden="1"/>
    </xf>
    <xf numFmtId="0" fontId="5" fillId="27" borderId="67" xfId="0" applyFont="1" applyFill="1" applyBorder="1" applyAlignment="1" applyProtection="1">
      <alignment horizontal="center"/>
      <protection hidden="1"/>
    </xf>
    <xf numFmtId="0" fontId="5" fillId="27" borderId="17" xfId="0" applyFont="1" applyFill="1" applyBorder="1" applyAlignment="1" applyProtection="1">
      <alignment horizontal="center"/>
      <protection hidden="1"/>
    </xf>
    <xf numFmtId="1" fontId="1" fillId="27" borderId="8" xfId="0" applyNumberFormat="1" applyFont="1" applyFill="1" applyBorder="1" applyAlignment="1" applyProtection="1">
      <alignment horizontal="center"/>
      <protection hidden="1"/>
    </xf>
    <xf numFmtId="1" fontId="9" fillId="27" borderId="48" xfId="0" applyNumberFormat="1" applyFont="1" applyFill="1" applyBorder="1" applyAlignment="1" applyProtection="1">
      <alignment horizontal="center"/>
      <protection hidden="1"/>
    </xf>
    <xf numFmtId="0" fontId="5" fillId="27" borderId="0" xfId="0" applyFont="1" applyFill="1" applyBorder="1" applyAlignment="1" applyProtection="1">
      <alignment horizontal="center"/>
      <protection hidden="1"/>
    </xf>
    <xf numFmtId="0" fontId="5" fillId="27" borderId="10" xfId="0" applyFont="1" applyFill="1" applyBorder="1" applyAlignment="1" applyProtection="1">
      <alignment horizontal="center"/>
      <protection hidden="1"/>
    </xf>
    <xf numFmtId="0" fontId="5" fillId="27" borderId="6" xfId="0" applyFont="1" applyFill="1" applyBorder="1" applyAlignment="1" applyProtection="1">
      <alignment horizontal="center"/>
      <protection hidden="1"/>
    </xf>
    <xf numFmtId="0" fontId="1" fillId="27" borderId="0" xfId="0" applyFont="1" applyFill="1" applyAlignment="1" applyProtection="1">
      <alignment horizontal="center"/>
    </xf>
    <xf numFmtId="1" fontId="0" fillId="27" borderId="0" xfId="0" applyNumberFormat="1" applyFill="1" applyBorder="1" applyProtection="1"/>
    <xf numFmtId="0" fontId="1" fillId="27" borderId="26" xfId="0" applyFont="1" applyFill="1" applyBorder="1" applyAlignment="1" applyProtection="1">
      <alignment horizontal="center"/>
    </xf>
    <xf numFmtId="0" fontId="1" fillId="27" borderId="27" xfId="0" applyFont="1" applyFill="1" applyBorder="1" applyAlignment="1" applyProtection="1">
      <alignment horizontal="center"/>
    </xf>
    <xf numFmtId="0" fontId="1" fillId="27" borderId="29" xfId="0" applyFont="1" applyFill="1" applyBorder="1" applyAlignment="1" applyProtection="1">
      <alignment horizontal="center"/>
    </xf>
    <xf numFmtId="0" fontId="1" fillId="27" borderId="0" xfId="0" applyFont="1" applyFill="1" applyBorder="1" applyAlignment="1" applyProtection="1">
      <alignment horizontal="center"/>
    </xf>
    <xf numFmtId="0" fontId="1" fillId="27" borderId="0" xfId="0" applyFont="1" applyFill="1" applyBorder="1" applyAlignment="1" applyProtection="1">
      <alignment horizontal="left"/>
    </xf>
    <xf numFmtId="0" fontId="1" fillId="27" borderId="10" xfId="0" applyFont="1" applyFill="1" applyBorder="1" applyAlignment="1" applyProtection="1">
      <alignment horizontal="center"/>
    </xf>
    <xf numFmtId="0" fontId="1" fillId="27" borderId="17" xfId="0" applyFont="1" applyFill="1" applyBorder="1" applyAlignment="1" applyProtection="1">
      <alignment horizontal="center"/>
    </xf>
    <xf numFmtId="0" fontId="1" fillId="27" borderId="51" xfId="0" applyFont="1" applyFill="1" applyBorder="1" applyAlignment="1" applyProtection="1">
      <alignment horizontal="center"/>
    </xf>
    <xf numFmtId="0" fontId="0" fillId="27" borderId="41" xfId="0" applyFill="1" applyBorder="1" applyAlignment="1" applyProtection="1">
      <alignment horizontal="center"/>
    </xf>
    <xf numFmtId="0" fontId="0" fillId="27" borderId="58" xfId="0" applyFill="1" applyBorder="1" applyAlignment="1" applyProtection="1">
      <alignment horizontal="center"/>
    </xf>
    <xf numFmtId="0" fontId="0" fillId="27" borderId="52" xfId="0" applyFill="1" applyBorder="1" applyAlignment="1" applyProtection="1">
      <alignment horizontal="center"/>
    </xf>
    <xf numFmtId="0" fontId="0" fillId="27" borderId="46" xfId="0" applyFill="1" applyBorder="1" applyAlignment="1" applyProtection="1">
      <alignment horizontal="center"/>
    </xf>
    <xf numFmtId="165" fontId="0" fillId="27" borderId="0" xfId="0" applyNumberFormat="1" applyFill="1" applyBorder="1" applyAlignment="1" applyProtection="1">
      <alignment horizontal="center"/>
    </xf>
    <xf numFmtId="0" fontId="3" fillId="27" borderId="0" xfId="0" applyFont="1" applyFill="1" applyAlignment="1" applyProtection="1">
      <alignment horizontal="right"/>
    </xf>
    <xf numFmtId="0" fontId="5" fillId="27" borderId="0" xfId="0" applyFont="1" applyFill="1" applyBorder="1" applyAlignment="1" applyProtection="1">
      <alignment horizontal="left"/>
    </xf>
    <xf numFmtId="0" fontId="0" fillId="27" borderId="0" xfId="0" applyFill="1" applyBorder="1" applyAlignment="1" applyProtection="1">
      <alignment horizontal="center" shrinkToFit="1"/>
    </xf>
    <xf numFmtId="0" fontId="3" fillId="27" borderId="0" xfId="0" applyFont="1" applyFill="1" applyBorder="1" applyAlignment="1" applyProtection="1">
      <alignment horizontal="left"/>
    </xf>
    <xf numFmtId="0" fontId="11" fillId="27" borderId="64" xfId="0" applyFont="1" applyFill="1" applyBorder="1" applyAlignment="1" applyProtection="1">
      <alignment horizontal="left"/>
    </xf>
    <xf numFmtId="0" fontId="11" fillId="27" borderId="0" xfId="0" applyFont="1" applyFill="1" applyBorder="1" applyAlignment="1" applyProtection="1">
      <alignment horizontal="left"/>
    </xf>
    <xf numFmtId="0" fontId="3" fillId="27" borderId="1" xfId="0" applyFont="1" applyFill="1" applyBorder="1" applyAlignment="1" applyProtection="1">
      <alignment horizontal="center"/>
    </xf>
    <xf numFmtId="0" fontId="11" fillId="27" borderId="42" xfId="0" applyFont="1" applyFill="1" applyBorder="1" applyAlignment="1" applyProtection="1">
      <alignment horizontal="left"/>
    </xf>
    <xf numFmtId="2" fontId="1" fillId="27" borderId="0" xfId="0" applyNumberFormat="1" applyFont="1" applyFill="1" applyBorder="1" applyAlignment="1" applyProtection="1">
      <alignment horizontal="center"/>
    </xf>
    <xf numFmtId="2" fontId="0" fillId="27" borderId="0" xfId="0" applyNumberFormat="1" applyFill="1" applyBorder="1" applyAlignment="1" applyProtection="1">
      <alignment horizontal="center"/>
    </xf>
    <xf numFmtId="0" fontId="3" fillId="27" borderId="0" xfId="0" applyFont="1" applyFill="1" applyBorder="1" applyAlignment="1" applyProtection="1">
      <alignment horizontal="center"/>
    </xf>
    <xf numFmtId="164" fontId="0" fillId="27" borderId="0" xfId="0" applyNumberFormat="1" applyFill="1" applyBorder="1" applyAlignment="1" applyProtection="1">
      <alignment horizontal="center"/>
    </xf>
    <xf numFmtId="0" fontId="0" fillId="27" borderId="0" xfId="0" applyFill="1" applyBorder="1" applyAlignment="1" applyProtection="1">
      <alignment horizontal="left"/>
    </xf>
    <xf numFmtId="1" fontId="5" fillId="12" borderId="6" xfId="0" applyNumberFormat="1" applyFont="1" applyFill="1" applyBorder="1" applyAlignment="1" applyProtection="1">
      <alignment horizontal="center"/>
      <protection hidden="1"/>
    </xf>
    <xf numFmtId="1" fontId="5" fillId="27" borderId="48" xfId="0" applyNumberFormat="1" applyFont="1" applyFill="1" applyBorder="1" applyAlignment="1" applyProtection="1">
      <alignment horizontal="center"/>
      <protection hidden="1"/>
    </xf>
    <xf numFmtId="1" fontId="5" fillId="27" borderId="51" xfId="0" applyNumberFormat="1" applyFont="1" applyFill="1" applyBorder="1" applyAlignment="1" applyProtection="1">
      <alignment horizontal="center"/>
      <protection hidden="1"/>
    </xf>
    <xf numFmtId="1" fontId="5" fillId="12" borderId="63" xfId="0" applyNumberFormat="1" applyFont="1" applyFill="1" applyBorder="1" applyAlignment="1" applyProtection="1">
      <alignment horizontal="center"/>
      <protection hidden="1"/>
    </xf>
    <xf numFmtId="0" fontId="5" fillId="27" borderId="91" xfId="0" applyFont="1" applyFill="1" applyBorder="1" applyAlignment="1" applyProtection="1">
      <alignment horizontal="center"/>
      <protection hidden="1"/>
    </xf>
    <xf numFmtId="1" fontId="1" fillId="27" borderId="90" xfId="0" applyNumberFormat="1" applyFont="1" applyFill="1" applyBorder="1" applyAlignment="1" applyProtection="1">
      <alignment horizontal="center"/>
      <protection hidden="1"/>
    </xf>
    <xf numFmtId="1" fontId="0" fillId="7" borderId="1" xfId="0" applyNumberFormat="1" applyFill="1" applyBorder="1" applyAlignment="1" applyProtection="1">
      <alignment horizontal="center"/>
      <protection hidden="1"/>
    </xf>
    <xf numFmtId="1" fontId="0" fillId="7" borderId="53" xfId="0" applyNumberFormat="1" applyFill="1" applyBorder="1" applyAlignment="1" applyProtection="1">
      <alignment horizontal="center"/>
      <protection hidden="1"/>
    </xf>
    <xf numFmtId="9" fontId="1" fillId="17" borderId="48" xfId="0" applyNumberFormat="1" applyFont="1" applyFill="1" applyBorder="1" applyAlignment="1" applyProtection="1">
      <alignment horizontal="center"/>
      <protection locked="0"/>
    </xf>
    <xf numFmtId="0" fontId="3" fillId="17" borderId="13" xfId="0" applyFont="1" applyFill="1" applyBorder="1" applyAlignment="1" applyProtection="1">
      <alignment horizontal="center"/>
      <protection locked="0"/>
    </xf>
    <xf numFmtId="0" fontId="0" fillId="28" borderId="0" xfId="0" applyFill="1" applyProtection="1"/>
    <xf numFmtId="0" fontId="0" fillId="27" borderId="0" xfId="0" applyFill="1" applyAlignment="1">
      <alignment horizontal="center"/>
    </xf>
    <xf numFmtId="1" fontId="3" fillId="12" borderId="6" xfId="0" applyNumberFormat="1" applyFont="1" applyFill="1" applyBorder="1" applyAlignment="1" applyProtection="1">
      <alignment horizontal="center"/>
      <protection hidden="1"/>
    </xf>
    <xf numFmtId="1" fontId="5" fillId="27" borderId="64" xfId="0" applyNumberFormat="1" applyFont="1" applyFill="1" applyBorder="1" applyAlignment="1" applyProtection="1">
      <alignment horizontal="center"/>
      <protection hidden="1"/>
    </xf>
    <xf numFmtId="1" fontId="1" fillId="5" borderId="63" xfId="0" applyNumberFormat="1" applyFont="1" applyFill="1" applyBorder="1" applyAlignment="1" applyProtection="1">
      <alignment horizontal="center"/>
      <protection hidden="1"/>
    </xf>
    <xf numFmtId="1" fontId="1" fillId="23" borderId="80" xfId="0" applyNumberFormat="1" applyFont="1" applyFill="1" applyBorder="1" applyAlignment="1" applyProtection="1">
      <alignment horizontal="center"/>
      <protection hidden="1"/>
    </xf>
    <xf numFmtId="0" fontId="0" fillId="27" borderId="68" xfId="0" applyFill="1" applyBorder="1" applyAlignment="1" applyProtection="1">
      <alignment horizontal="center"/>
      <protection hidden="1"/>
    </xf>
    <xf numFmtId="1" fontId="21" fillId="27" borderId="18" xfId="0" applyNumberFormat="1" applyFont="1" applyFill="1" applyBorder="1" applyAlignment="1" applyProtection="1">
      <alignment horizontal="center"/>
      <protection hidden="1"/>
    </xf>
    <xf numFmtId="1" fontId="21" fillId="27" borderId="3" xfId="0" applyNumberFormat="1" applyFont="1" applyFill="1" applyBorder="1" applyAlignment="1" applyProtection="1">
      <alignment horizontal="center"/>
      <protection hidden="1"/>
    </xf>
    <xf numFmtId="0" fontId="1" fillId="27" borderId="0" xfId="0" applyFont="1" applyFill="1" applyBorder="1" applyAlignment="1" applyProtection="1">
      <alignment horizontal="center" vertical="center"/>
    </xf>
    <xf numFmtId="0" fontId="1" fillId="27" borderId="10" xfId="0" applyFont="1" applyFill="1" applyBorder="1" applyAlignment="1" applyProtection="1">
      <alignment horizontal="center" vertical="center"/>
    </xf>
    <xf numFmtId="0" fontId="1" fillId="27" borderId="18" xfId="0" applyFont="1" applyFill="1" applyBorder="1" applyAlignment="1" applyProtection="1">
      <alignment horizontal="center" vertical="center"/>
    </xf>
    <xf numFmtId="0" fontId="1" fillId="27" borderId="17" xfId="0" applyFont="1" applyFill="1" applyBorder="1" applyAlignment="1" applyProtection="1">
      <alignment horizontal="center" vertical="center"/>
    </xf>
    <xf numFmtId="1" fontId="5" fillId="8" borderId="5" xfId="0" applyNumberFormat="1" applyFont="1" applyFill="1" applyBorder="1" applyAlignment="1" applyProtection="1">
      <alignment horizontal="center"/>
      <protection hidden="1"/>
    </xf>
    <xf numFmtId="1" fontId="5" fillId="8" borderId="46" xfId="0" applyNumberFormat="1" applyFont="1" applyFill="1" applyBorder="1" applyAlignment="1" applyProtection="1">
      <alignment horizontal="center"/>
      <protection hidden="1"/>
    </xf>
    <xf numFmtId="0" fontId="0" fillId="27" borderId="13" xfId="0" applyFill="1" applyBorder="1" applyProtection="1">
      <protection hidden="1"/>
    </xf>
    <xf numFmtId="0" fontId="0" fillId="27" borderId="16" xfId="0" applyFill="1" applyBorder="1" applyProtection="1">
      <protection hidden="1"/>
    </xf>
    <xf numFmtId="0" fontId="5" fillId="27" borderId="11" xfId="0" applyFont="1" applyFill="1" applyBorder="1" applyAlignment="1" applyProtection="1">
      <alignment horizontal="center"/>
      <protection hidden="1"/>
    </xf>
    <xf numFmtId="0" fontId="5" fillId="27" borderId="19" xfId="0" applyFont="1" applyFill="1" applyBorder="1" applyAlignment="1" applyProtection="1">
      <alignment horizontal="center"/>
      <protection hidden="1"/>
    </xf>
    <xf numFmtId="0" fontId="0" fillId="27" borderId="16" xfId="0" applyFill="1" applyBorder="1" applyAlignment="1" applyProtection="1">
      <alignment horizontal="center"/>
      <protection hidden="1"/>
    </xf>
    <xf numFmtId="0" fontId="11" fillId="27" borderId="64" xfId="0" applyFont="1" applyFill="1" applyBorder="1" applyAlignment="1" applyProtection="1">
      <alignment horizontal="left"/>
      <protection hidden="1"/>
    </xf>
    <xf numFmtId="0" fontId="11" fillId="27" borderId="0" xfId="0" applyFont="1" applyFill="1" applyBorder="1" applyAlignment="1" applyProtection="1">
      <alignment horizontal="left"/>
      <protection hidden="1"/>
    </xf>
    <xf numFmtId="0" fontId="3" fillId="27" borderId="1" xfId="0" applyFont="1" applyFill="1" applyBorder="1" applyAlignment="1" applyProtection="1">
      <alignment horizontal="center"/>
      <protection hidden="1"/>
    </xf>
    <xf numFmtId="0" fontId="11" fillId="27" borderId="53" xfId="0" applyFont="1" applyFill="1" applyBorder="1" applyAlignment="1" applyProtection="1">
      <alignment horizontal="left"/>
      <protection hidden="1"/>
    </xf>
    <xf numFmtId="0" fontId="1" fillId="27" borderId="51" xfId="0" applyFont="1" applyFill="1" applyBorder="1" applyAlignment="1" applyProtection="1">
      <alignment horizontal="center"/>
      <protection hidden="1"/>
    </xf>
    <xf numFmtId="0" fontId="0" fillId="27" borderId="41" xfId="0" applyFill="1" applyBorder="1" applyAlignment="1" applyProtection="1">
      <alignment horizontal="center"/>
      <protection hidden="1"/>
    </xf>
    <xf numFmtId="0" fontId="1" fillId="27" borderId="2" xfId="0" applyFont="1" applyFill="1" applyBorder="1" applyAlignment="1" applyProtection="1">
      <alignment horizontal="center"/>
      <protection hidden="1"/>
    </xf>
    <xf numFmtId="0" fontId="1" fillId="27" borderId="10" xfId="0" applyFont="1" applyFill="1" applyBorder="1" applyAlignment="1" applyProtection="1">
      <alignment horizontal="center"/>
      <protection hidden="1"/>
    </xf>
    <xf numFmtId="0" fontId="0" fillId="27" borderId="52" xfId="0" applyFill="1" applyBorder="1" applyAlignment="1" applyProtection="1">
      <alignment horizontal="center"/>
      <protection hidden="1"/>
    </xf>
    <xf numFmtId="0" fontId="0" fillId="27" borderId="0" xfId="0" applyFill="1" applyAlignment="1" applyProtection="1">
      <alignment horizontal="right"/>
      <protection hidden="1"/>
    </xf>
    <xf numFmtId="164" fontId="0" fillId="27" borderId="0" xfId="0" applyNumberFormat="1" applyFill="1" applyBorder="1" applyAlignment="1" applyProtection="1">
      <alignment horizontal="center"/>
      <protection hidden="1"/>
    </xf>
    <xf numFmtId="0" fontId="0" fillId="28" borderId="0" xfId="0" applyFill="1" applyAlignment="1" applyProtection="1">
      <alignment horizontal="right"/>
    </xf>
    <xf numFmtId="49" fontId="3" fillId="28" borderId="0" xfId="0" applyNumberFormat="1" applyFont="1" applyFill="1" applyAlignment="1" applyProtection="1">
      <alignment horizontal="left"/>
    </xf>
    <xf numFmtId="1" fontId="50" fillId="17" borderId="0" xfId="0" applyNumberFormat="1" applyFont="1" applyFill="1" applyAlignment="1" applyProtection="1">
      <alignment horizontal="center"/>
      <protection locked="0"/>
    </xf>
    <xf numFmtId="1" fontId="5" fillId="12" borderId="6" xfId="0" applyNumberFormat="1" applyFont="1" applyFill="1" applyBorder="1" applyAlignment="1" applyProtection="1">
      <alignment horizontal="center"/>
    </xf>
    <xf numFmtId="1" fontId="0" fillId="27" borderId="36" xfId="0" applyNumberFormat="1" applyFill="1" applyBorder="1" applyAlignment="1" applyProtection="1">
      <alignment horizontal="center"/>
      <protection hidden="1"/>
    </xf>
    <xf numFmtId="49" fontId="1" fillId="10" borderId="10" xfId="0" applyNumberFormat="1" applyFont="1" applyFill="1" applyBorder="1" applyAlignment="1" applyProtection="1">
      <alignment horizontal="center"/>
      <protection hidden="1"/>
    </xf>
    <xf numFmtId="0" fontId="0" fillId="27" borderId="36" xfId="0" applyFill="1" applyBorder="1" applyAlignment="1" applyProtection="1">
      <alignment horizontal="center"/>
    </xf>
    <xf numFmtId="0" fontId="8"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3" fillId="0" borderId="0" xfId="0" applyFont="1" applyAlignment="1">
      <alignment horizontal="center"/>
    </xf>
    <xf numFmtId="0" fontId="0" fillId="0" borderId="24" xfId="0" applyBorder="1" applyAlignment="1">
      <alignment horizontal="center"/>
    </xf>
    <xf numFmtId="0" fontId="0" fillId="0" borderId="7" xfId="0" applyBorder="1" applyAlignment="1">
      <alignment horizontal="center"/>
    </xf>
    <xf numFmtId="0" fontId="0" fillId="0" borderId="60" xfId="0" applyBorder="1" applyAlignment="1">
      <alignment horizontal="center"/>
    </xf>
    <xf numFmtId="0" fontId="1" fillId="2" borderId="10" xfId="0" applyFont="1" applyFill="1" applyBorder="1" applyAlignment="1">
      <alignment horizontal="center"/>
    </xf>
    <xf numFmtId="0" fontId="0" fillId="2" borderId="2" xfId="0" applyFill="1" applyBorder="1" applyAlignment="1">
      <alignment horizontal="center"/>
    </xf>
    <xf numFmtId="0" fontId="2" fillId="2" borderId="14" xfId="0" applyFont="1" applyFill="1" applyBorder="1" applyAlignment="1">
      <alignment horizontal="center"/>
    </xf>
    <xf numFmtId="0" fontId="0" fillId="5" borderId="0" xfId="0" applyFill="1" applyAlignment="1">
      <alignment horizontal="center"/>
    </xf>
    <xf numFmtId="0" fontId="10" fillId="0" borderId="0" xfId="0" applyFont="1" applyAlignment="1">
      <alignment horizontal="center"/>
    </xf>
    <xf numFmtId="0" fontId="5" fillId="0" borderId="0" xfId="0" applyFont="1" applyAlignment="1"/>
    <xf numFmtId="0" fontId="3" fillId="21" borderId="0" xfId="0" applyFont="1" applyFill="1" applyAlignment="1"/>
    <xf numFmtId="49" fontId="5" fillId="0" borderId="0" xfId="0" applyNumberFormat="1" applyFont="1" applyAlignment="1">
      <alignment horizontal="center"/>
    </xf>
    <xf numFmtId="49" fontId="3" fillId="0" borderId="0" xfId="0" applyNumberFormat="1" applyFont="1" applyAlignment="1">
      <alignment horizontal="center"/>
    </xf>
    <xf numFmtId="0" fontId="3" fillId="21" borderId="0" xfId="0" applyFont="1" applyFill="1" applyAlignment="1">
      <alignment horizontal="left"/>
    </xf>
    <xf numFmtId="0" fontId="5" fillId="22" borderId="0" xfId="0" applyFont="1" applyFill="1" applyAlignment="1">
      <alignment horizontal="center"/>
    </xf>
    <xf numFmtId="0" fontId="5" fillId="29" borderId="0" xfId="0" applyFont="1" applyFill="1" applyAlignment="1">
      <alignment horizontal="center"/>
    </xf>
    <xf numFmtId="0" fontId="5" fillId="30" borderId="0" xfId="0" applyFont="1" applyFill="1" applyAlignment="1">
      <alignment horizontal="center"/>
    </xf>
    <xf numFmtId="0" fontId="22" fillId="15" borderId="0" xfId="0" applyFont="1" applyFill="1" applyAlignment="1" applyProtection="1">
      <alignment horizontal="center"/>
      <protection hidden="1"/>
    </xf>
    <xf numFmtId="0" fontId="3" fillId="4" borderId="0" xfId="0" applyFont="1" applyFill="1"/>
    <xf numFmtId="0" fontId="3" fillId="17" borderId="0" xfId="0" applyFont="1" applyFill="1" applyAlignment="1">
      <alignment wrapText="1"/>
    </xf>
    <xf numFmtId="0" fontId="51" fillId="17" borderId="0" xfId="0" applyFont="1" applyFill="1" applyBorder="1" applyAlignment="1">
      <alignment wrapText="1"/>
    </xf>
    <xf numFmtId="0" fontId="51" fillId="17" borderId="0" xfId="0" applyFont="1" applyFill="1" applyAlignment="1">
      <alignment wrapText="1"/>
    </xf>
    <xf numFmtId="0" fontId="3" fillId="17" borderId="0" xfId="0" applyFont="1" applyFill="1"/>
    <xf numFmtId="0" fontId="1" fillId="15" borderId="0" xfId="0" applyFont="1" applyFill="1" applyAlignment="1" applyProtection="1">
      <alignment horizontal="left" vertical="center"/>
      <protection hidden="1"/>
    </xf>
    <xf numFmtId="0" fontId="0" fillId="15" borderId="0" xfId="0" applyFill="1" applyAlignment="1" applyProtection="1">
      <alignment horizontal="center" vertical="center"/>
      <protection hidden="1"/>
    </xf>
    <xf numFmtId="0" fontId="3" fillId="15" borderId="0" xfId="0" applyFont="1" applyFill="1" applyAlignment="1" applyProtection="1">
      <alignment horizontal="left" vertical="center"/>
      <protection hidden="1"/>
    </xf>
    <xf numFmtId="0" fontId="3" fillId="20" borderId="0" xfId="0" applyFont="1" applyFill="1" applyAlignment="1" applyProtection="1">
      <alignment vertical="center"/>
      <protection hidden="1"/>
    </xf>
    <xf numFmtId="0" fontId="5" fillId="20" borderId="0" xfId="0" applyFont="1" applyFill="1" applyAlignment="1" applyProtection="1">
      <alignment horizontal="left" vertical="center"/>
      <protection hidden="1"/>
    </xf>
    <xf numFmtId="0" fontId="0" fillId="20" borderId="0" xfId="0" applyFill="1" applyAlignment="1" applyProtection="1">
      <alignment horizontal="center" vertical="center"/>
      <protection hidden="1"/>
    </xf>
    <xf numFmtId="0" fontId="0" fillId="20" borderId="0" xfId="0" applyFill="1" applyBorder="1" applyAlignment="1" applyProtection="1">
      <alignment horizontal="center" vertical="center"/>
      <protection hidden="1"/>
    </xf>
    <xf numFmtId="0" fontId="17" fillId="15" borderId="0" xfId="0" applyFont="1" applyFill="1" applyAlignment="1" applyProtection="1">
      <alignment horizontal="center"/>
      <protection hidden="1"/>
    </xf>
    <xf numFmtId="0" fontId="17" fillId="20" borderId="0" xfId="0" applyFont="1" applyFill="1" applyAlignment="1" applyProtection="1">
      <alignment horizontal="center"/>
      <protection hidden="1"/>
    </xf>
    <xf numFmtId="0" fontId="3" fillId="4" borderId="0" xfId="0" applyFont="1" applyFill="1" applyAlignment="1" applyProtection="1">
      <alignment horizontal="right"/>
    </xf>
    <xf numFmtId="0" fontId="1" fillId="21" borderId="16" xfId="0" applyFont="1" applyFill="1" applyBorder="1" applyAlignment="1" applyProtection="1">
      <alignment horizontal="left"/>
    </xf>
    <xf numFmtId="0" fontId="0" fillId="21" borderId="16" xfId="0" applyFill="1" applyBorder="1" applyProtection="1"/>
    <xf numFmtId="0" fontId="1" fillId="21" borderId="13" xfId="0" applyFont="1" applyFill="1" applyBorder="1" applyAlignment="1" applyProtection="1">
      <alignment horizontal="right"/>
    </xf>
    <xf numFmtId="0" fontId="52" fillId="27" borderId="0" xfId="0" applyFont="1" applyFill="1" applyProtection="1">
      <protection hidden="1"/>
    </xf>
    <xf numFmtId="10" fontId="52" fillId="27" borderId="0" xfId="0" applyNumberFormat="1" applyFont="1" applyFill="1" applyAlignment="1" applyProtection="1">
      <alignment horizontal="center"/>
      <protection hidden="1"/>
    </xf>
    <xf numFmtId="2" fontId="52" fillId="27" borderId="0" xfId="0" applyNumberFormat="1" applyFont="1" applyFill="1" applyAlignment="1" applyProtection="1">
      <alignment horizontal="center"/>
      <protection hidden="1"/>
    </xf>
    <xf numFmtId="0" fontId="52" fillId="27" borderId="0" xfId="0" applyFont="1" applyFill="1" applyAlignment="1" applyProtection="1">
      <alignment horizontal="center"/>
      <protection hidden="1"/>
    </xf>
    <xf numFmtId="0" fontId="52" fillId="27" borderId="0" xfId="0" applyFont="1" applyFill="1" applyBorder="1" applyAlignment="1" applyProtection="1">
      <alignment horizontal="center"/>
      <protection hidden="1"/>
    </xf>
    <xf numFmtId="0" fontId="52" fillId="27" borderId="0" xfId="0" applyFont="1" applyFill="1" applyAlignment="1" applyProtection="1">
      <alignment horizontal="left"/>
      <protection hidden="1"/>
    </xf>
    <xf numFmtId="0" fontId="0" fillId="25" borderId="0" xfId="0" applyFill="1" applyAlignment="1" applyProtection="1">
      <protection hidden="1"/>
    </xf>
    <xf numFmtId="49" fontId="3" fillId="24" borderId="0" xfId="0" quotePrefix="1" applyNumberFormat="1" applyFont="1" applyFill="1" applyAlignment="1" applyProtection="1">
      <alignment horizontal="left"/>
      <protection hidden="1"/>
    </xf>
    <xf numFmtId="0" fontId="0" fillId="31" borderId="31" xfId="0" applyFill="1" applyBorder="1" applyAlignment="1">
      <alignment horizontal="center"/>
    </xf>
    <xf numFmtId="0" fontId="0" fillId="31" borderId="50" xfId="0" applyFill="1" applyBorder="1" applyAlignment="1">
      <alignment horizontal="center"/>
    </xf>
    <xf numFmtId="0" fontId="0" fillId="0" borderId="18" xfId="0" applyBorder="1"/>
    <xf numFmtId="0" fontId="0" fillId="21" borderId="18" xfId="0" applyFill="1" applyBorder="1"/>
    <xf numFmtId="0" fontId="0" fillId="31" borderId="43" xfId="0" applyFill="1" applyBorder="1" applyAlignment="1">
      <alignment horizontal="center"/>
    </xf>
    <xf numFmtId="0" fontId="0" fillId="31" borderId="0" xfId="0" applyFill="1" applyAlignment="1">
      <alignment horizontal="center"/>
    </xf>
    <xf numFmtId="0" fontId="53" fillId="0" borderId="0" xfId="0" applyFont="1"/>
    <xf numFmtId="0" fontId="37" fillId="0" borderId="0" xfId="3"/>
    <xf numFmtId="0" fontId="0" fillId="18" borderId="0" xfId="0" applyFill="1"/>
    <xf numFmtId="0" fontId="10" fillId="18" borderId="0" xfId="0" applyFont="1" applyFill="1"/>
    <xf numFmtId="0" fontId="0" fillId="32" borderId="0" xfId="0" applyFill="1"/>
    <xf numFmtId="0" fontId="0" fillId="33" borderId="0" xfId="0" applyFill="1"/>
    <xf numFmtId="0" fontId="10" fillId="33" borderId="0" xfId="0" applyFont="1" applyFill="1"/>
    <xf numFmtId="0" fontId="3" fillId="33" borderId="0" xfId="0" applyFont="1" applyFill="1" applyAlignment="1">
      <alignment wrapText="1"/>
    </xf>
    <xf numFmtId="0" fontId="0" fillId="34" borderId="0" xfId="0" applyFill="1"/>
    <xf numFmtId="0" fontId="37" fillId="34" borderId="0" xfId="3" applyFill="1"/>
    <xf numFmtId="0" fontId="55" fillId="34" borderId="0" xfId="0" applyFont="1" applyFill="1"/>
    <xf numFmtId="0" fontId="56" fillId="34" borderId="0" xfId="3" applyFont="1" applyFill="1"/>
    <xf numFmtId="0" fontId="0" fillId="34" borderId="0" xfId="0" applyFill="1" applyBorder="1"/>
    <xf numFmtId="0" fontId="10" fillId="34" borderId="0" xfId="0" applyFont="1" applyFill="1" applyBorder="1" applyAlignment="1">
      <alignment vertical="center"/>
    </xf>
    <xf numFmtId="0" fontId="10" fillId="34" borderId="0" xfId="0" applyFont="1" applyFill="1" applyBorder="1" applyAlignment="1">
      <alignment wrapText="1"/>
    </xf>
    <xf numFmtId="0" fontId="54" fillId="34" borderId="0" xfId="0" applyFont="1" applyFill="1"/>
    <xf numFmtId="0" fontId="54" fillId="34" borderId="0" xfId="0" applyFont="1" applyFill="1" applyBorder="1"/>
    <xf numFmtId="0" fontId="37" fillId="4" borderId="69" xfId="3" applyFill="1" applyBorder="1" applyAlignment="1"/>
    <xf numFmtId="0" fontId="0" fillId="23" borderId="0" xfId="0" applyFill="1"/>
    <xf numFmtId="0" fontId="27" fillId="4" borderId="0" xfId="0" applyFont="1" applyFill="1" applyBorder="1" applyAlignment="1">
      <alignment vertical="top"/>
    </xf>
    <xf numFmtId="0" fontId="57" fillId="0" borderId="0" xfId="3" applyFont="1"/>
    <xf numFmtId="0" fontId="0" fillId="35" borderId="0" xfId="0" applyFill="1"/>
    <xf numFmtId="0" fontId="17" fillId="35" borderId="0" xfId="0" applyFont="1" applyFill="1"/>
    <xf numFmtId="0" fontId="17" fillId="35" borderId="0" xfId="0" applyFont="1" applyFill="1" applyAlignment="1">
      <alignment horizontal="center"/>
    </xf>
    <xf numFmtId="0" fontId="5" fillId="35" borderId="0" xfId="0" applyFont="1" applyFill="1"/>
    <xf numFmtId="0" fontId="19" fillId="35" borderId="0" xfId="0" applyFont="1" applyFill="1" applyAlignment="1">
      <alignment horizontal="center"/>
    </xf>
    <xf numFmtId="0" fontId="5" fillId="35" borderId="0" xfId="0" applyFont="1" applyFill="1" applyAlignment="1">
      <alignment horizontal="center"/>
    </xf>
    <xf numFmtId="0" fontId="0" fillId="35" borderId="0" xfId="0" applyFill="1" applyAlignment="1">
      <alignment horizontal="center"/>
    </xf>
    <xf numFmtId="0" fontId="18" fillId="35" borderId="0" xfId="0" applyFont="1" applyFill="1" applyAlignment="1">
      <alignment horizontal="center"/>
    </xf>
    <xf numFmtId="0" fontId="0" fillId="35" borderId="0" xfId="0" applyFill="1" applyAlignment="1">
      <alignment horizontal="center" vertical="center"/>
    </xf>
    <xf numFmtId="0" fontId="3" fillId="35" borderId="0" xfId="0" applyFont="1" applyFill="1" applyAlignment="1">
      <alignment horizontal="center" vertical="center"/>
    </xf>
    <xf numFmtId="0" fontId="17" fillId="35" borderId="0" xfId="0" applyFont="1" applyFill="1" applyAlignment="1">
      <alignment horizontal="center" vertical="center"/>
    </xf>
    <xf numFmtId="0" fontId="0" fillId="17" borderId="0" xfId="0" applyFill="1" applyAlignment="1">
      <alignment horizontal="center" vertical="center"/>
    </xf>
    <xf numFmtId="0" fontId="23" fillId="17" borderId="0" xfId="0" applyFont="1" applyFill="1"/>
    <xf numFmtId="0" fontId="23" fillId="35" borderId="0" xfId="0" applyFont="1" applyFill="1"/>
    <xf numFmtId="0" fontId="0" fillId="32" borderId="13" xfId="0" applyFill="1" applyBorder="1"/>
    <xf numFmtId="0" fontId="0" fillId="32" borderId="14" xfId="0" applyFill="1" applyBorder="1"/>
    <xf numFmtId="0" fontId="20" fillId="32" borderId="14" xfId="0" applyFont="1" applyFill="1" applyBorder="1" applyAlignment="1">
      <alignment horizontal="center"/>
    </xf>
    <xf numFmtId="0" fontId="0" fillId="32" borderId="16" xfId="0" applyFill="1" applyBorder="1"/>
    <xf numFmtId="0" fontId="3" fillId="23" borderId="0" xfId="0" applyFont="1" applyFill="1" applyAlignment="1">
      <alignment horizontal="left"/>
    </xf>
    <xf numFmtId="0" fontId="0" fillId="23" borderId="0" xfId="0" quotePrefix="1" applyFill="1"/>
    <xf numFmtId="0" fontId="1" fillId="23" borderId="0" xfId="0" quotePrefix="1" applyFont="1" applyFill="1"/>
    <xf numFmtId="0" fontId="3" fillId="23" borderId="0" xfId="0" quotePrefix="1" applyFont="1" applyFill="1"/>
    <xf numFmtId="0" fontId="23" fillId="23" borderId="0" xfId="0" applyFont="1" applyFill="1"/>
    <xf numFmtId="0" fontId="0" fillId="24" borderId="31" xfId="0" applyFill="1" applyBorder="1" applyAlignment="1">
      <alignment horizontal="right"/>
    </xf>
    <xf numFmtId="0" fontId="0" fillId="24" borderId="59" xfId="0" applyFill="1" applyBorder="1"/>
    <xf numFmtId="0" fontId="0" fillId="24" borderId="60" xfId="0" applyFill="1" applyBorder="1"/>
    <xf numFmtId="0" fontId="0" fillId="24" borderId="61" xfId="0" applyFill="1" applyBorder="1"/>
    <xf numFmtId="0" fontId="0" fillId="24" borderId="22" xfId="0" applyFill="1" applyBorder="1"/>
    <xf numFmtId="0" fontId="0" fillId="24" borderId="7" xfId="0" applyFill="1" applyBorder="1"/>
    <xf numFmtId="0" fontId="0" fillId="24" borderId="39" xfId="0" applyFill="1" applyBorder="1"/>
    <xf numFmtId="0" fontId="3" fillId="24" borderId="82" xfId="0" applyFont="1" applyFill="1" applyBorder="1"/>
    <xf numFmtId="0" fontId="0" fillId="24" borderId="83" xfId="0" applyFill="1" applyBorder="1"/>
    <xf numFmtId="0" fontId="0" fillId="24" borderId="84" xfId="0" applyFill="1" applyBorder="1"/>
    <xf numFmtId="0" fontId="3" fillId="24" borderId="83" xfId="0" applyFont="1" applyFill="1" applyBorder="1"/>
    <xf numFmtId="0" fontId="24" fillId="36" borderId="74" xfId="0" applyFont="1" applyFill="1" applyBorder="1"/>
    <xf numFmtId="0" fontId="23" fillId="36" borderId="75" xfId="0" applyFont="1" applyFill="1" applyBorder="1"/>
    <xf numFmtId="0" fontId="23" fillId="36" borderId="76" xfId="0" applyFont="1" applyFill="1" applyBorder="1"/>
    <xf numFmtId="0" fontId="24" fillId="36" borderId="85" xfId="0" applyFont="1" applyFill="1" applyBorder="1"/>
    <xf numFmtId="0" fontId="23" fillId="36" borderId="0" xfId="0" applyFont="1" applyFill="1" applyBorder="1"/>
    <xf numFmtId="0" fontId="23" fillId="36" borderId="86" xfId="0" applyFont="1" applyFill="1" applyBorder="1"/>
    <xf numFmtId="0" fontId="23" fillId="36" borderId="77" xfId="0" applyFont="1" applyFill="1" applyBorder="1"/>
    <xf numFmtId="0" fontId="23" fillId="36" borderId="78" xfId="0" applyFont="1" applyFill="1" applyBorder="1"/>
    <xf numFmtId="0" fontId="23" fillId="36" borderId="79" xfId="0" applyFont="1" applyFill="1" applyBorder="1"/>
    <xf numFmtId="0" fontId="25" fillId="7" borderId="0" xfId="0" applyFont="1" applyFill="1" applyAlignment="1">
      <alignment horizontal="right"/>
    </xf>
    <xf numFmtId="0" fontId="25" fillId="35" borderId="0" xfId="0" applyFont="1" applyFill="1"/>
    <xf numFmtId="0" fontId="10" fillId="33" borderId="0" xfId="0" applyFont="1" applyFill="1" applyAlignment="1">
      <alignment horizontal="center"/>
    </xf>
    <xf numFmtId="0" fontId="41" fillId="32" borderId="0" xfId="0" applyFont="1" applyFill="1" applyAlignment="1">
      <alignment horizontal="center"/>
    </xf>
    <xf numFmtId="0" fontId="48" fillId="23" borderId="0" xfId="3" applyFont="1" applyFill="1" applyAlignment="1">
      <alignment horizontal="center"/>
    </xf>
    <xf numFmtId="0" fontId="10" fillId="23" borderId="0" xfId="0" applyFont="1" applyFill="1" applyAlignment="1">
      <alignment horizontal="left" vertical="center" wrapText="1"/>
    </xf>
    <xf numFmtId="0" fontId="33" fillId="32" borderId="0" xfId="0" applyFont="1" applyFill="1" applyAlignment="1" applyProtection="1">
      <alignment horizontal="center"/>
    </xf>
    <xf numFmtId="0" fontId="34" fillId="17" borderId="0" xfId="0" applyFont="1" applyFill="1" applyAlignment="1" applyProtection="1">
      <alignment vertical="top" wrapText="1"/>
    </xf>
    <xf numFmtId="0" fontId="35" fillId="21" borderId="0" xfId="0" applyFont="1" applyFill="1" applyAlignment="1" applyProtection="1">
      <alignment horizontal="left" vertical="center"/>
    </xf>
    <xf numFmtId="0" fontId="34" fillId="21" borderId="0" xfId="0" applyFont="1" applyFill="1" applyAlignment="1" applyProtection="1">
      <alignment horizontal="left" vertical="center"/>
    </xf>
    <xf numFmtId="0" fontId="34" fillId="32" borderId="0" xfId="0" applyFont="1" applyFill="1" applyAlignment="1" applyProtection="1">
      <alignment horizontal="center"/>
    </xf>
    <xf numFmtId="0" fontId="34" fillId="17" borderId="0" xfId="0" applyFont="1" applyFill="1" applyAlignment="1" applyProtection="1">
      <alignment horizontal="left" vertical="top" wrapText="1"/>
    </xf>
    <xf numFmtId="0" fontId="35" fillId="17" borderId="0" xfId="0" applyFont="1" applyFill="1" applyAlignment="1" applyProtection="1">
      <alignment vertical="top" wrapText="1"/>
    </xf>
    <xf numFmtId="0" fontId="34" fillId="17" borderId="0" xfId="0" applyFont="1" applyFill="1" applyAlignment="1" applyProtection="1">
      <alignment vertical="center" wrapText="1"/>
    </xf>
    <xf numFmtId="0" fontId="9" fillId="32" borderId="59" xfId="0" applyFont="1" applyFill="1" applyBorder="1" applyAlignment="1">
      <alignment horizontal="center" wrapText="1"/>
    </xf>
    <xf numFmtId="0" fontId="9" fillId="32" borderId="61" xfId="0" applyFont="1" applyFill="1" applyBorder="1" applyAlignment="1">
      <alignment horizontal="center" wrapText="1"/>
    </xf>
    <xf numFmtId="0" fontId="16" fillId="32" borderId="70" xfId="0" applyFont="1" applyFill="1" applyBorder="1" applyAlignment="1">
      <alignment horizontal="center" wrapText="1"/>
    </xf>
    <xf numFmtId="0" fontId="16" fillId="32" borderId="69" xfId="0" applyFont="1" applyFill="1" applyBorder="1" applyAlignment="1">
      <alignment horizontal="center" wrapText="1"/>
    </xf>
    <xf numFmtId="0" fontId="9" fillId="32" borderId="21" xfId="0" applyFont="1" applyFill="1" applyBorder="1" applyAlignment="1">
      <alignment horizontal="center" wrapText="1"/>
    </xf>
    <xf numFmtId="0" fontId="9" fillId="32" borderId="52" xfId="0" applyFont="1" applyFill="1" applyBorder="1" applyAlignment="1">
      <alignment horizontal="center" wrapText="1"/>
    </xf>
    <xf numFmtId="0" fontId="9" fillId="3" borderId="22" xfId="0" applyFont="1" applyFill="1" applyBorder="1" applyAlignment="1">
      <alignment horizontal="center" wrapText="1"/>
    </xf>
    <xf numFmtId="0" fontId="9" fillId="3" borderId="39" xfId="0" applyFont="1" applyFill="1" applyBorder="1" applyAlignment="1">
      <alignment horizontal="center" wrapText="1"/>
    </xf>
    <xf numFmtId="0" fontId="0" fillId="4" borderId="21" xfId="0" applyFill="1" applyBorder="1" applyAlignment="1">
      <alignment horizontal="center" wrapText="1"/>
    </xf>
    <xf numFmtId="0" fontId="0" fillId="4" borderId="52" xfId="0" applyFill="1" applyBorder="1" applyAlignment="1">
      <alignment horizontal="center" wrapText="1"/>
    </xf>
    <xf numFmtId="0" fontId="1" fillId="3" borderId="22" xfId="0" applyFont="1" applyFill="1" applyBorder="1" applyAlignment="1">
      <alignment horizontal="center" wrapText="1"/>
    </xf>
    <xf numFmtId="0" fontId="0" fillId="4" borderId="21" xfId="0" applyFill="1" applyBorder="1" applyAlignment="1">
      <alignment horizontal="left" wrapText="1" indent="1"/>
    </xf>
    <xf numFmtId="0" fontId="0" fillId="4" borderId="52" xfId="0" applyFill="1" applyBorder="1" applyAlignment="1">
      <alignment horizontal="left" wrapText="1" indent="1"/>
    </xf>
    <xf numFmtId="0" fontId="0" fillId="4" borderId="70" xfId="0" applyFill="1" applyBorder="1" applyAlignment="1">
      <alignment horizontal="left"/>
    </xf>
    <xf numFmtId="0" fontId="0" fillId="4" borderId="69" xfId="0" applyFill="1" applyBorder="1" applyAlignment="1">
      <alignment horizontal="left"/>
    </xf>
    <xf numFmtId="0" fontId="0" fillId="4" borderId="70" xfId="0" applyFill="1" applyBorder="1" applyAlignment="1">
      <alignment horizontal="left" wrapText="1" indent="1"/>
    </xf>
    <xf numFmtId="0" fontId="0" fillId="4" borderId="69" xfId="0" applyFill="1" applyBorder="1" applyAlignment="1">
      <alignment horizontal="left" wrapText="1" indent="1"/>
    </xf>
    <xf numFmtId="0" fontId="0" fillId="4" borderId="70" xfId="0" applyFill="1" applyBorder="1" applyAlignment="1">
      <alignment horizontal="center"/>
    </xf>
    <xf numFmtId="0" fontId="0" fillId="4" borderId="69" xfId="0" applyFill="1" applyBorder="1" applyAlignment="1">
      <alignment horizontal="center"/>
    </xf>
    <xf numFmtId="0" fontId="28" fillId="32" borderId="22" xfId="0" applyFont="1" applyFill="1" applyBorder="1" applyAlignment="1">
      <alignment horizontal="center" vertical="center" wrapText="1"/>
    </xf>
    <xf numFmtId="0" fontId="28" fillId="32" borderId="39" xfId="0" applyFont="1" applyFill="1" applyBorder="1" applyAlignment="1">
      <alignment horizontal="center" vertical="center" wrapText="1"/>
    </xf>
    <xf numFmtId="0" fontId="0" fillId="4" borderId="59" xfId="0" applyFill="1" applyBorder="1" applyAlignment="1">
      <alignment horizontal="left" wrapText="1" indent="1"/>
    </xf>
    <xf numFmtId="0" fontId="0" fillId="4" borderId="61" xfId="0" applyFill="1" applyBorder="1" applyAlignment="1">
      <alignment horizontal="left" wrapText="1" indent="1"/>
    </xf>
    <xf numFmtId="0" fontId="17" fillId="7" borderId="0" xfId="0" applyFont="1" applyFill="1" applyAlignment="1">
      <alignment horizontal="left" vertical="center" wrapText="1"/>
    </xf>
    <xf numFmtId="0" fontId="22" fillId="15" borderId="0" xfId="0" applyFont="1" applyFill="1" applyAlignment="1" applyProtection="1">
      <alignment horizontal="center"/>
      <protection hidden="1"/>
    </xf>
    <xf numFmtId="0" fontId="1" fillId="20" borderId="10" xfId="0" applyFont="1" applyFill="1" applyBorder="1" applyAlignment="1" applyProtection="1">
      <alignment horizontal="center" vertical="center" wrapText="1" shrinkToFit="1"/>
    </xf>
    <xf numFmtId="0" fontId="9" fillId="20" borderId="11" xfId="0" applyFont="1" applyFill="1" applyBorder="1" applyAlignment="1" applyProtection="1">
      <alignment horizontal="center" vertical="center" wrapText="1" shrinkToFit="1"/>
    </xf>
    <xf numFmtId="0" fontId="9" fillId="20" borderId="10" xfId="0" applyFont="1" applyFill="1" applyBorder="1" applyAlignment="1" applyProtection="1">
      <alignment horizontal="center" vertical="center" wrapText="1" shrinkToFit="1"/>
    </xf>
    <xf numFmtId="0" fontId="9" fillId="20" borderId="17" xfId="0" applyFont="1" applyFill="1" applyBorder="1" applyAlignment="1" applyProtection="1">
      <alignment horizontal="center" vertical="center" wrapText="1" shrinkToFit="1"/>
    </xf>
    <xf numFmtId="0" fontId="9" fillId="20" borderId="19" xfId="0" applyFont="1" applyFill="1" applyBorder="1" applyAlignment="1" applyProtection="1">
      <alignment horizontal="center" vertical="center" wrapText="1" shrinkToFit="1"/>
    </xf>
    <xf numFmtId="0" fontId="16" fillId="27" borderId="13" xfId="0" applyFont="1" applyFill="1" applyBorder="1" applyAlignment="1" applyProtection="1">
      <alignment horizontal="center" vertical="center"/>
    </xf>
    <xf numFmtId="0" fontId="16" fillId="27" borderId="14" xfId="0" applyFont="1" applyFill="1" applyBorder="1" applyAlignment="1" applyProtection="1">
      <alignment horizontal="center" vertical="center"/>
    </xf>
    <xf numFmtId="0" fontId="16" fillId="27" borderId="16" xfId="0" applyFont="1" applyFill="1" applyBorder="1" applyAlignment="1" applyProtection="1">
      <alignment horizontal="center" vertical="center"/>
    </xf>
    <xf numFmtId="0" fontId="16" fillId="27" borderId="18" xfId="0" applyFont="1" applyFill="1" applyBorder="1" applyAlignment="1" applyProtection="1">
      <alignment horizontal="center" vertical="center"/>
    </xf>
    <xf numFmtId="0" fontId="9" fillId="27" borderId="47" xfId="0" applyFont="1" applyFill="1" applyBorder="1" applyAlignment="1" applyProtection="1">
      <alignment horizontal="center" vertical="center" wrapText="1" shrinkToFit="1"/>
    </xf>
    <xf numFmtId="0" fontId="9" fillId="27" borderId="48" xfId="0" applyFont="1" applyFill="1" applyBorder="1" applyAlignment="1" applyProtection="1">
      <alignment horizontal="center" vertical="center" wrapText="1" shrinkToFit="1"/>
    </xf>
    <xf numFmtId="0" fontId="9" fillId="27" borderId="51" xfId="0" applyFont="1" applyFill="1" applyBorder="1" applyAlignment="1" applyProtection="1">
      <alignment horizontal="center" vertical="center" wrapText="1" shrinkToFit="1"/>
    </xf>
    <xf numFmtId="0" fontId="12" fillId="10" borderId="47" xfId="0" applyFont="1" applyFill="1" applyBorder="1" applyAlignment="1" applyProtection="1">
      <alignment horizontal="center" vertical="center" wrapText="1"/>
    </xf>
    <xf numFmtId="0" fontId="12" fillId="10" borderId="48" xfId="0" applyFont="1" applyFill="1" applyBorder="1" applyAlignment="1" applyProtection="1">
      <alignment horizontal="center" vertical="center" wrapText="1"/>
    </xf>
    <xf numFmtId="0" fontId="12" fillId="10" borderId="51" xfId="0" applyFont="1" applyFill="1" applyBorder="1" applyAlignment="1" applyProtection="1">
      <alignment horizontal="center" vertical="center" wrapText="1"/>
    </xf>
    <xf numFmtId="0" fontId="9" fillId="27" borderId="47" xfId="0" applyFont="1" applyFill="1" applyBorder="1" applyAlignment="1" applyProtection="1">
      <alignment horizontal="center" vertical="center" wrapText="1"/>
    </xf>
    <xf numFmtId="0" fontId="9" fillId="27" borderId="48" xfId="0" applyFont="1" applyFill="1" applyBorder="1" applyAlignment="1" applyProtection="1">
      <alignment horizontal="center" vertical="center" wrapText="1"/>
    </xf>
    <xf numFmtId="0" fontId="9" fillId="27" borderId="51" xfId="0" applyFont="1" applyFill="1" applyBorder="1" applyAlignment="1" applyProtection="1">
      <alignment horizontal="center" vertical="center" wrapText="1"/>
    </xf>
    <xf numFmtId="0" fontId="0" fillId="8" borderId="17" xfId="0" applyFill="1" applyBorder="1" applyAlignment="1" applyProtection="1">
      <alignment horizontal="center"/>
      <protection hidden="1"/>
    </xf>
    <xf numFmtId="0" fontId="0" fillId="8" borderId="19" xfId="0" applyFill="1" applyBorder="1" applyAlignment="1" applyProtection="1">
      <alignment horizontal="center"/>
      <protection hidden="1"/>
    </xf>
    <xf numFmtId="164" fontId="0" fillId="8" borderId="17" xfId="0" applyNumberFormat="1" applyFill="1" applyBorder="1" applyAlignment="1" applyProtection="1">
      <alignment horizontal="center"/>
      <protection hidden="1"/>
    </xf>
    <xf numFmtId="164" fontId="0" fillId="8" borderId="19" xfId="0" applyNumberFormat="1" applyFill="1" applyBorder="1" applyAlignment="1" applyProtection="1">
      <alignment horizontal="center"/>
      <protection hidden="1"/>
    </xf>
    <xf numFmtId="0" fontId="3" fillId="28" borderId="0" xfId="0" applyFont="1" applyFill="1" applyAlignment="1" applyProtection="1">
      <alignment horizontal="left"/>
      <protection locked="0"/>
    </xf>
    <xf numFmtId="0" fontId="1" fillId="27" borderId="2" xfId="0" applyFont="1" applyFill="1" applyBorder="1" applyAlignment="1" applyProtection="1">
      <alignment horizontal="center" vertical="center" wrapText="1"/>
      <protection hidden="1"/>
    </xf>
    <xf numFmtId="0" fontId="1" fillId="27" borderId="10" xfId="0" applyFont="1" applyFill="1" applyBorder="1" applyAlignment="1" applyProtection="1">
      <alignment horizontal="center" vertical="center" wrapText="1"/>
      <protection hidden="1"/>
    </xf>
    <xf numFmtId="0" fontId="1" fillId="27" borderId="17" xfId="0" applyFont="1" applyFill="1" applyBorder="1" applyAlignment="1" applyProtection="1">
      <alignment horizontal="center" vertical="center" wrapText="1"/>
      <protection hidden="1"/>
    </xf>
    <xf numFmtId="0" fontId="3" fillId="8" borderId="13" xfId="0" applyFont="1" applyFill="1" applyBorder="1" applyAlignment="1" applyProtection="1">
      <alignment horizontal="center"/>
      <protection hidden="1"/>
    </xf>
    <xf numFmtId="0" fontId="0" fillId="8" borderId="16" xfId="0" applyFill="1" applyBorder="1" applyAlignment="1" applyProtection="1">
      <alignment horizontal="center"/>
      <protection hidden="1"/>
    </xf>
    <xf numFmtId="0" fontId="3" fillId="8" borderId="16" xfId="0" applyFont="1" applyFill="1" applyBorder="1" applyAlignment="1" applyProtection="1">
      <alignment horizontal="center"/>
      <protection hidden="1"/>
    </xf>
    <xf numFmtId="0" fontId="3" fillId="17" borderId="0" xfId="0" applyFont="1" applyFill="1" applyAlignment="1" applyProtection="1">
      <alignment horizontal="left"/>
      <protection locked="0"/>
    </xf>
    <xf numFmtId="0" fontId="0" fillId="17" borderId="0" xfId="0" applyFill="1" applyAlignment="1" applyProtection="1">
      <alignment horizontal="left"/>
      <protection locked="0"/>
    </xf>
    <xf numFmtId="0" fontId="16" fillId="27" borderId="13" xfId="0" applyFont="1" applyFill="1" applyBorder="1" applyAlignment="1" applyProtection="1">
      <alignment horizontal="center" vertical="center"/>
      <protection hidden="1"/>
    </xf>
    <xf numFmtId="0" fontId="16" fillId="27" borderId="14" xfId="0" applyFont="1" applyFill="1" applyBorder="1" applyAlignment="1" applyProtection="1">
      <alignment horizontal="center" vertical="center"/>
      <protection hidden="1"/>
    </xf>
    <xf numFmtId="0" fontId="16" fillId="27" borderId="16" xfId="0" applyFont="1" applyFill="1" applyBorder="1" applyAlignment="1" applyProtection="1">
      <alignment horizontal="center" vertical="center"/>
      <protection hidden="1"/>
    </xf>
    <xf numFmtId="0" fontId="9" fillId="27" borderId="48" xfId="0" applyFont="1" applyFill="1" applyBorder="1" applyAlignment="1" applyProtection="1">
      <alignment horizontal="center" vertical="center" wrapText="1" shrinkToFit="1"/>
      <protection hidden="1"/>
    </xf>
    <xf numFmtId="0" fontId="9" fillId="27" borderId="51" xfId="0" applyFont="1" applyFill="1" applyBorder="1" applyAlignment="1" applyProtection="1">
      <alignment horizontal="center" vertical="center" wrapText="1" shrinkToFit="1"/>
      <protection hidden="1"/>
    </xf>
    <xf numFmtId="0" fontId="1" fillId="20" borderId="10" xfId="0" applyFont="1" applyFill="1" applyBorder="1" applyAlignment="1" applyProtection="1">
      <alignment horizontal="center" vertical="center" wrapText="1" shrinkToFit="1"/>
      <protection hidden="1"/>
    </xf>
    <xf numFmtId="0" fontId="9" fillId="20" borderId="11" xfId="0" applyFont="1" applyFill="1" applyBorder="1" applyAlignment="1" applyProtection="1">
      <alignment horizontal="center" vertical="center" wrapText="1" shrinkToFit="1"/>
      <protection hidden="1"/>
    </xf>
    <xf numFmtId="0" fontId="9" fillId="20" borderId="10" xfId="0" applyFont="1" applyFill="1" applyBorder="1" applyAlignment="1" applyProtection="1">
      <alignment horizontal="center" vertical="center" wrapText="1" shrinkToFit="1"/>
      <protection hidden="1"/>
    </xf>
    <xf numFmtId="0" fontId="9" fillId="20" borderId="17" xfId="0" applyFont="1" applyFill="1" applyBorder="1" applyAlignment="1" applyProtection="1">
      <alignment horizontal="center" vertical="center" wrapText="1" shrinkToFit="1"/>
      <protection hidden="1"/>
    </xf>
    <xf numFmtId="0" fontId="9" fillId="20" borderId="19" xfId="0" applyFont="1" applyFill="1" applyBorder="1" applyAlignment="1" applyProtection="1">
      <alignment horizontal="center" vertical="center" wrapText="1" shrinkToFit="1"/>
      <protection hidden="1"/>
    </xf>
    <xf numFmtId="0" fontId="1" fillId="21" borderId="14" xfId="0" applyFont="1" applyFill="1" applyBorder="1" applyAlignment="1" applyProtection="1">
      <alignment horizontal="left"/>
    </xf>
    <xf numFmtId="0" fontId="1" fillId="21" borderId="16" xfId="0" applyFont="1" applyFill="1" applyBorder="1" applyAlignment="1" applyProtection="1">
      <alignment horizontal="left"/>
    </xf>
    <xf numFmtId="164" fontId="0" fillId="8" borderId="13" xfId="0" applyNumberFormat="1" applyFill="1" applyBorder="1" applyAlignment="1" applyProtection="1">
      <alignment horizontal="center"/>
      <protection hidden="1"/>
    </xf>
    <xf numFmtId="164" fontId="0" fillId="8" borderId="16" xfId="0" applyNumberFormat="1" applyFill="1" applyBorder="1" applyAlignment="1" applyProtection="1">
      <alignment horizontal="center"/>
      <protection hidden="1"/>
    </xf>
    <xf numFmtId="0" fontId="0" fillId="25" borderId="0" xfId="0" applyFill="1" applyAlignment="1" applyProtection="1">
      <alignment horizontal="center"/>
      <protection hidden="1"/>
    </xf>
    <xf numFmtId="0" fontId="0" fillId="25" borderId="69" xfId="0" applyFill="1" applyBorder="1" applyAlignment="1" applyProtection="1">
      <alignment horizontal="center"/>
      <protection hidden="1"/>
    </xf>
    <xf numFmtId="0" fontId="3" fillId="8" borderId="17" xfId="0" applyFont="1" applyFill="1" applyBorder="1" applyAlignment="1" applyProtection="1">
      <alignment horizontal="center"/>
      <protection hidden="1"/>
    </xf>
    <xf numFmtId="0" fontId="10" fillId="34" borderId="0" xfId="0" applyFont="1" applyFill="1" applyBorder="1" applyAlignment="1">
      <alignment horizontal="center" wrapText="1"/>
    </xf>
    <xf numFmtId="0" fontId="0" fillId="0" borderId="53" xfId="0" applyBorder="1" applyAlignment="1">
      <alignment horizontal="center"/>
    </xf>
    <xf numFmtId="0" fontId="0" fillId="0" borderId="58" xfId="0" applyBorder="1" applyAlignment="1">
      <alignment horizontal="center"/>
    </xf>
    <xf numFmtId="0" fontId="31" fillId="3" borderId="12" xfId="0" applyFont="1" applyFill="1" applyBorder="1" applyAlignment="1">
      <alignment horizontal="center"/>
    </xf>
    <xf numFmtId="0" fontId="31" fillId="3" borderId="15" xfId="0" applyFont="1" applyFill="1" applyBorder="1" applyAlignment="1">
      <alignment horizontal="center"/>
    </xf>
    <xf numFmtId="0" fontId="9" fillId="16" borderId="13" xfId="0" applyFont="1" applyFill="1" applyBorder="1" applyAlignment="1">
      <alignment horizontal="center"/>
    </xf>
    <xf numFmtId="0" fontId="9" fillId="16" borderId="14" xfId="0" applyFont="1" applyFill="1" applyBorder="1" applyAlignment="1">
      <alignment horizontal="center"/>
    </xf>
    <xf numFmtId="0" fontId="31" fillId="7" borderId="42" xfId="0" applyFont="1" applyFill="1" applyBorder="1" applyAlignment="1">
      <alignment horizontal="center"/>
    </xf>
    <xf numFmtId="0" fontId="31" fillId="7" borderId="23" xfId="0" applyFont="1" applyFill="1" applyBorder="1" applyAlignment="1">
      <alignment horizontal="center"/>
    </xf>
    <xf numFmtId="0" fontId="30" fillId="0" borderId="71" xfId="0" applyFont="1" applyBorder="1" applyAlignment="1">
      <alignment horizontal="center"/>
    </xf>
    <xf numFmtId="0" fontId="30" fillId="0" borderId="72" xfId="0" applyFont="1" applyBorder="1" applyAlignment="1">
      <alignment horizontal="center"/>
    </xf>
    <xf numFmtId="0" fontId="30" fillId="0" borderId="73" xfId="0" applyFont="1" applyBorder="1" applyAlignment="1">
      <alignment horizontal="center"/>
    </xf>
    <xf numFmtId="0" fontId="0" fillId="0" borderId="9" xfId="0" applyBorder="1" applyAlignment="1">
      <alignment horizontal="right"/>
    </xf>
    <xf numFmtId="0" fontId="0" fillId="0" borderId="32" xfId="0" applyBorder="1" applyAlignment="1">
      <alignment horizontal="right"/>
    </xf>
    <xf numFmtId="0" fontId="1" fillId="0" borderId="26" xfId="0" applyFont="1" applyFill="1" applyBorder="1" applyAlignment="1" applyProtection="1">
      <alignment horizontal="center"/>
      <protection locked="0"/>
    </xf>
    <xf numFmtId="0" fontId="0" fillId="0" borderId="27" xfId="0" applyBorder="1" applyAlignment="1">
      <alignment horizontal="center"/>
    </xf>
    <xf numFmtId="0" fontId="0" fillId="0" borderId="29" xfId="0"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0" borderId="29" xfId="0" applyFont="1" applyBorder="1" applyAlignment="1">
      <alignment horizontal="center"/>
    </xf>
    <xf numFmtId="0" fontId="1" fillId="0" borderId="0" xfId="0" applyFont="1" applyFill="1" applyBorder="1" applyAlignment="1" applyProtection="1">
      <alignment horizontal="center"/>
      <protection locked="0"/>
    </xf>
    <xf numFmtId="0" fontId="0" fillId="0" borderId="0" xfId="0" applyFill="1" applyBorder="1" applyAlignment="1">
      <alignment horizontal="center"/>
    </xf>
    <xf numFmtId="0" fontId="5" fillId="9" borderId="3" xfId="0" applyFont="1" applyFill="1" applyBorder="1" applyAlignment="1">
      <alignment horizontal="center"/>
    </xf>
    <xf numFmtId="0" fontId="0" fillId="0" borderId="3" xfId="0" applyBorder="1" applyAlignment="1">
      <alignment horizontal="center"/>
    </xf>
    <xf numFmtId="0" fontId="8"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3" fillId="21" borderId="22" xfId="0" applyFont="1" applyFill="1" applyBorder="1" applyAlignment="1">
      <alignment horizontal="center" vertical="center" wrapText="1"/>
    </xf>
    <xf numFmtId="0" fontId="3" fillId="21" borderId="7" xfId="0" applyFont="1" applyFill="1" applyBorder="1" applyAlignment="1">
      <alignment horizontal="center" vertical="center" wrapText="1"/>
    </xf>
    <xf numFmtId="0" fontId="3" fillId="19" borderId="31" xfId="0" applyFont="1" applyFill="1" applyBorder="1" applyAlignment="1">
      <alignment horizontal="center" vertical="center" wrapText="1"/>
    </xf>
    <xf numFmtId="0" fontId="3" fillId="21" borderId="31" xfId="0" applyFont="1" applyFill="1" applyBorder="1" applyAlignment="1">
      <alignment horizontal="center" vertical="center" wrapText="1"/>
    </xf>
    <xf numFmtId="0" fontId="34" fillId="17" borderId="0" xfId="0" applyFont="1" applyFill="1" applyAlignment="1" applyProtection="1">
      <alignment horizontal="left" vertical="center" wrapText="1"/>
    </xf>
    <xf numFmtId="0" fontId="0" fillId="19" borderId="0" xfId="0" applyFill="1" applyAlignment="1" applyProtection="1">
      <alignment vertical="center"/>
    </xf>
    <xf numFmtId="0" fontId="34" fillId="19" borderId="0" xfId="0" applyFont="1" applyFill="1" applyAlignment="1" applyProtection="1">
      <alignment horizontal="center" vertical="center"/>
    </xf>
    <xf numFmtId="0" fontId="0" fillId="19" borderId="0" xfId="0" applyFill="1" applyAlignment="1" applyProtection="1">
      <alignment horizontal="center" vertical="center"/>
    </xf>
    <xf numFmtId="0" fontId="0" fillId="19" borderId="0" xfId="0" applyFill="1" applyAlignment="1">
      <alignment vertical="center"/>
    </xf>
    <xf numFmtId="0" fontId="34" fillId="32" borderId="0" xfId="0" applyFont="1" applyFill="1" applyAlignment="1" applyProtection="1">
      <alignment horizontal="lef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FFFFDD"/>
      <color rgb="FFE4DFD4"/>
      <color rgb="FFFFFFD1"/>
      <color rgb="FFD9D4BD"/>
      <color rgb="FF88C846"/>
      <color rgb="FF92DA5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580571</xdr:colOff>
      <xdr:row>7</xdr:row>
      <xdr:rowOff>197031</xdr:rowOff>
    </xdr:from>
    <xdr:to>
      <xdr:col>13</xdr:col>
      <xdr:colOff>460587</xdr:colOff>
      <xdr:row>10</xdr:row>
      <xdr:rowOff>827194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216571" y="3568881"/>
          <a:ext cx="5368321" cy="3226406"/>
        </a:xfrm>
        <a:prstGeom prst="rect">
          <a:avLst/>
        </a:prstGeom>
      </xdr:spPr>
    </xdr:pic>
    <xdr:clientData/>
  </xdr:twoCellAnchor>
  <xdr:twoCellAnchor editAs="oneCell">
    <xdr:from>
      <xdr:col>5</xdr:col>
      <xdr:colOff>10794</xdr:colOff>
      <xdr:row>11</xdr:row>
      <xdr:rowOff>154983</xdr:rowOff>
    </xdr:from>
    <xdr:to>
      <xdr:col>13</xdr:col>
      <xdr:colOff>452690</xdr:colOff>
      <xdr:row>13</xdr:row>
      <xdr:rowOff>492370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l="8871" t="10527" r="5001" b="6412"/>
        <a:stretch/>
      </xdr:blipFill>
      <xdr:spPr>
        <a:xfrm>
          <a:off x="9232286" y="6909661"/>
          <a:ext cx="5298031" cy="2752540"/>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79623</xdr:colOff>
          <xdr:row>17</xdr:row>
          <xdr:rowOff>118918</xdr:rowOff>
        </xdr:from>
        <xdr:to>
          <xdr:col>2</xdr:col>
          <xdr:colOff>64383</xdr:colOff>
          <xdr:row>21</xdr:row>
          <xdr:rowOff>217739</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233644" y="3004790"/>
              <a:ext cx="262282" cy="919471"/>
              <a:chOff x="242262" y="2455179"/>
              <a:chExt cx="266700" cy="669397"/>
            </a:xfrm>
          </xdr:grpSpPr>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242262" y="2455179"/>
                <a:ext cx="266700" cy="18487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242262" y="2573186"/>
                <a:ext cx="266700"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242262" y="2938991"/>
                <a:ext cx="266700" cy="1855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242262" y="2815444"/>
                <a:ext cx="266700"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79623</xdr:colOff>
          <xdr:row>40</xdr:row>
          <xdr:rowOff>145190</xdr:rowOff>
        </xdr:from>
        <xdr:to>
          <xdr:col>2</xdr:col>
          <xdr:colOff>64384</xdr:colOff>
          <xdr:row>47</xdr:row>
          <xdr:rowOff>4390</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233644" y="7767095"/>
              <a:ext cx="262283" cy="1170529"/>
              <a:chOff x="242262" y="6770254"/>
              <a:chExt cx="266701" cy="1198870"/>
            </a:xfrm>
          </xdr:grpSpPr>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242262" y="6770254"/>
                <a:ext cx="266700" cy="18509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242262" y="7102134"/>
                <a:ext cx="266700" cy="18374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242262" y="7445290"/>
                <a:ext cx="266700" cy="19811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242262" y="6926577"/>
                <a:ext cx="266700" cy="19706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242262" y="7771009"/>
                <a:ext cx="266700" cy="19811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242263" y="7600761"/>
                <a:ext cx="266700" cy="19811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79623</xdr:colOff>
          <xdr:row>26</xdr:row>
          <xdr:rowOff>146145</xdr:rowOff>
        </xdr:from>
        <xdr:to>
          <xdr:col>2</xdr:col>
          <xdr:colOff>64383</xdr:colOff>
          <xdr:row>39</xdr:row>
          <xdr:rowOff>3812</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233644" y="5003773"/>
              <a:ext cx="262282" cy="2457911"/>
              <a:chOff x="242262" y="3983268"/>
              <a:chExt cx="266700" cy="2474551"/>
            </a:xfrm>
          </xdr:grpSpPr>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242262" y="3983268"/>
                <a:ext cx="266700" cy="19320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242262" y="4151182"/>
                <a:ext cx="266700" cy="1785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242262" y="4805893"/>
                <a:ext cx="266700" cy="18288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242262" y="4961709"/>
                <a:ext cx="266700" cy="18509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242262" y="5111959"/>
                <a:ext cx="266700" cy="19538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242262" y="5452635"/>
                <a:ext cx="266700" cy="18760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242262" y="5643418"/>
                <a:ext cx="266700" cy="18051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242262" y="5936019"/>
                <a:ext cx="266700" cy="18524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242262" y="4305500"/>
                <a:ext cx="266700" cy="1781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242262" y="6103772"/>
                <a:ext cx="266700" cy="1924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242262" y="4647937"/>
                <a:ext cx="266700" cy="16778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242262" y="6267318"/>
                <a:ext cx="266700" cy="19050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16787</xdr:colOff>
          <xdr:row>7</xdr:row>
          <xdr:rowOff>76749</xdr:rowOff>
        </xdr:from>
        <xdr:to>
          <xdr:col>0</xdr:col>
          <xdr:colOff>16787</xdr:colOff>
          <xdr:row>7</xdr:row>
          <xdr:rowOff>76749</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20597" y="1341345"/>
              <a:ext cx="0" cy="0"/>
              <a:chOff x="20597" y="1341345"/>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75446</xdr:colOff>
          <xdr:row>4</xdr:row>
          <xdr:rowOff>111036</xdr:rowOff>
        </xdr:from>
        <xdr:to>
          <xdr:col>2</xdr:col>
          <xdr:colOff>77220</xdr:colOff>
          <xdr:row>15</xdr:row>
          <xdr:rowOff>72371</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229467" y="889249"/>
              <a:ext cx="277391" cy="1744739"/>
              <a:chOff x="225779" y="898917"/>
              <a:chExt cx="272164" cy="1268397"/>
            </a:xfrm>
          </xdr:grpSpPr>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232023" y="1003584"/>
                <a:ext cx="260985" cy="21851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232023" y="1126602"/>
                <a:ext cx="260985" cy="21010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232023" y="1247274"/>
                <a:ext cx="260985" cy="2047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232023" y="1367387"/>
                <a:ext cx="260985" cy="2047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232023" y="898917"/>
                <a:ext cx="260985" cy="21010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232008" y="1718174"/>
                <a:ext cx="260985" cy="2047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229822" y="1839386"/>
                <a:ext cx="260985" cy="20291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231243" y="1958226"/>
                <a:ext cx="266700" cy="20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225779" y="1601932"/>
                <a:ext cx="262764" cy="2047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 name="Check Box 64" hidden="1">
                <a:extLst>
                  <a:ext uri="{63B3BB69-23CF-44E3-9099-C40C66FF867C}">
                    <a14:compatExt spid="_x0000_s3136"/>
                  </a:ext>
                  <a:ext uri="{FF2B5EF4-FFF2-40B4-BE49-F238E27FC236}">
                    <a16:creationId xmlns:a16="http://schemas.microsoft.com/office/drawing/2014/main" id="{00000000-0008-0000-0200-000002000000}"/>
                  </a:ext>
                </a:extLst>
              </xdr:cNvPr>
              <xdr:cNvSpPr/>
            </xdr:nvSpPr>
            <xdr:spPr bwMode="auto">
              <a:xfrm>
                <a:off x="232023" y="1483626"/>
                <a:ext cx="260985" cy="2047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447675</xdr:rowOff>
        </xdr:from>
        <xdr:to>
          <xdr:col>2</xdr:col>
          <xdr:colOff>66675</xdr:colOff>
          <xdr:row>23</xdr:row>
          <xdr:rowOff>38100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95250</xdr:rowOff>
        </xdr:from>
        <xdr:to>
          <xdr:col>2</xdr:col>
          <xdr:colOff>66675</xdr:colOff>
          <xdr:row>24</xdr:row>
          <xdr:rowOff>38100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95250</xdr:rowOff>
        </xdr:from>
        <xdr:to>
          <xdr:col>2</xdr:col>
          <xdr:colOff>66675</xdr:colOff>
          <xdr:row>25</xdr:row>
          <xdr:rowOff>38100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257175</xdr:colOff>
      <xdr:row>17</xdr:row>
      <xdr:rowOff>28575</xdr:rowOff>
    </xdr:from>
    <xdr:to>
      <xdr:col>8</xdr:col>
      <xdr:colOff>187275</xdr:colOff>
      <xdr:row>26</xdr:row>
      <xdr:rowOff>78960</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7972425" y="2590800"/>
          <a:ext cx="2353260" cy="2017951"/>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85725</xdr:colOff>
          <xdr:row>48</xdr:row>
          <xdr:rowOff>133350</xdr:rowOff>
        </xdr:from>
        <xdr:to>
          <xdr:col>2</xdr:col>
          <xdr:colOff>57150</xdr:colOff>
          <xdr:row>55</xdr:row>
          <xdr:rowOff>28575</xdr:rowOff>
        </xdr:to>
        <xdr:grpSp>
          <xdr:nvGrpSpPr>
            <xdr:cNvPr id="3136" name="Group 64">
              <a:extLst>
                <a:ext uri="{FF2B5EF4-FFF2-40B4-BE49-F238E27FC236}">
                  <a16:creationId xmlns:a16="http://schemas.microsoft.com/office/drawing/2014/main" id="{00000000-0008-0000-0200-0000400C0000}"/>
                </a:ext>
              </a:extLst>
            </xdr:cNvPr>
            <xdr:cNvGrpSpPr>
              <a:grpSpLocks/>
            </xdr:cNvGrpSpPr>
          </xdr:nvGrpSpPr>
          <xdr:grpSpPr bwMode="auto">
            <a:xfrm>
              <a:off x="237841" y="9232522"/>
              <a:ext cx="252757" cy="1028213"/>
              <a:chOff x="2209" y="81076"/>
              <a:chExt cx="2590" cy="10637"/>
            </a:xfrm>
          </xdr:grpSpPr>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57150</xdr:colOff>
      <xdr:row>3</xdr:row>
      <xdr:rowOff>38100</xdr:rowOff>
    </xdr:from>
    <xdr:to>
      <xdr:col>15</xdr:col>
      <xdr:colOff>381000</xdr:colOff>
      <xdr:row>12</xdr:row>
      <xdr:rowOff>0</xdr:rowOff>
    </xdr:to>
    <xdr:grpSp>
      <xdr:nvGrpSpPr>
        <xdr:cNvPr id="2179" name="Group 131">
          <a:extLst>
            <a:ext uri="{FF2B5EF4-FFF2-40B4-BE49-F238E27FC236}">
              <a16:creationId xmlns:a16="http://schemas.microsoft.com/office/drawing/2014/main" id="{00000000-0008-0000-0300-000083080000}"/>
            </a:ext>
          </a:extLst>
        </xdr:cNvPr>
        <xdr:cNvGrpSpPr>
          <a:grpSpLocks/>
        </xdr:cNvGrpSpPr>
      </xdr:nvGrpSpPr>
      <xdr:grpSpPr bwMode="auto">
        <a:xfrm>
          <a:off x="218615" y="553107"/>
          <a:ext cx="9169751" cy="1564727"/>
          <a:chOff x="56" y="37"/>
          <a:chExt cx="836" cy="152"/>
        </a:xfrm>
      </xdr:grpSpPr>
      <xdr:grpSp>
        <xdr:nvGrpSpPr>
          <xdr:cNvPr id="2161" name="Group 113">
            <a:extLst>
              <a:ext uri="{FF2B5EF4-FFF2-40B4-BE49-F238E27FC236}">
                <a16:creationId xmlns:a16="http://schemas.microsoft.com/office/drawing/2014/main" id="{00000000-0008-0000-0300-000071080000}"/>
              </a:ext>
            </a:extLst>
          </xdr:cNvPr>
          <xdr:cNvGrpSpPr>
            <a:grpSpLocks/>
          </xdr:cNvGrpSpPr>
        </xdr:nvGrpSpPr>
        <xdr:grpSpPr bwMode="auto">
          <a:xfrm>
            <a:off x="688" y="37"/>
            <a:ext cx="204" cy="152"/>
            <a:chOff x="71" y="62"/>
            <a:chExt cx="141" cy="105"/>
          </a:xfrm>
        </xdr:grpSpPr>
        <xdr:sp macro="" textlink="">
          <xdr:nvSpPr>
            <xdr:cNvPr id="2105" name="Rectangle 57">
              <a:extLst>
                <a:ext uri="{FF2B5EF4-FFF2-40B4-BE49-F238E27FC236}">
                  <a16:creationId xmlns:a16="http://schemas.microsoft.com/office/drawing/2014/main" id="{00000000-0008-0000-0300-000039080000}"/>
                </a:ext>
              </a:extLst>
            </xdr:cNvPr>
            <xdr:cNvSpPr>
              <a:spLocks noChangeArrowheads="1"/>
            </xdr:cNvSpPr>
          </xdr:nvSpPr>
          <xdr:spPr bwMode="auto">
            <a:xfrm>
              <a:off x="71" y="62"/>
              <a:ext cx="141" cy="105"/>
            </a:xfrm>
            <a:prstGeom prst="rect">
              <a:avLst/>
            </a:prstGeom>
            <a:solidFill>
              <a:srgbClr xmlns:mc="http://schemas.openxmlformats.org/markup-compatibility/2006" xmlns:a14="http://schemas.microsoft.com/office/drawing/2010/main" val="3366FF" mc:Ignorable="a14" a14:legacySpreadsheetColorIndex="48"/>
            </a:solidFill>
            <a:ln w="38100">
              <a:solidFill>
                <a:srgbClr val="CF0E30"/>
              </a:solidFill>
              <a:miter lim="800000"/>
              <a:headEnd/>
              <a:tailEnd/>
            </a:ln>
            <a:effectLst/>
            <a:extLs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06" name="Rectangle 58">
              <a:extLst>
                <a:ext uri="{FF2B5EF4-FFF2-40B4-BE49-F238E27FC236}">
                  <a16:creationId xmlns:a16="http://schemas.microsoft.com/office/drawing/2014/main" id="{00000000-0008-0000-0300-00003A080000}"/>
                </a:ext>
              </a:extLst>
            </xdr:cNvPr>
            <xdr:cNvSpPr>
              <a:spLocks noChangeArrowheads="1"/>
            </xdr:cNvSpPr>
          </xdr:nvSpPr>
          <xdr:spPr bwMode="auto">
            <a:xfrm>
              <a:off x="76" y="67"/>
              <a:ext cx="131" cy="95"/>
            </a:xfrm>
            <a:prstGeom prst="rect">
              <a:avLst/>
            </a:prstGeom>
            <a:noFill/>
            <a:ln w="19050">
              <a:solidFill>
                <a:srgbClr val="EAEC5E"/>
              </a:solidFill>
              <a:miter lim="800000"/>
              <a:headEnd/>
              <a:tailEnd/>
            </a:ln>
            <a:effectLst/>
            <a:extLst>
              <a:ext uri="{909E8E84-426E-40DD-AFC4-6F175D3DCCD1}">
                <a14:hiddenFill xmlns:a14="http://schemas.microsoft.com/office/drawing/2010/main">
                  <a:solidFill>
                    <a:srgbClr val="618FFD"/>
                  </a:solidFill>
                </a14:hiddenFill>
              </a:ex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2107" name="Group 59">
              <a:extLst>
                <a:ext uri="{FF2B5EF4-FFF2-40B4-BE49-F238E27FC236}">
                  <a16:creationId xmlns:a16="http://schemas.microsoft.com/office/drawing/2014/main" id="{00000000-0008-0000-0300-00003B080000}"/>
                </a:ext>
              </a:extLst>
            </xdr:cNvPr>
            <xdr:cNvGrpSpPr>
              <a:grpSpLocks/>
            </xdr:cNvGrpSpPr>
          </xdr:nvGrpSpPr>
          <xdr:grpSpPr bwMode="auto">
            <a:xfrm>
              <a:off x="84" y="94"/>
              <a:ext cx="115" cy="40"/>
              <a:chOff x="556" y="1324"/>
              <a:chExt cx="4646" cy="1632"/>
            </a:xfrm>
          </xdr:grpSpPr>
          <xdr:sp macro="" textlink="">
            <xdr:nvSpPr>
              <xdr:cNvPr id="2108" name="Freeform 60">
                <a:extLst>
                  <a:ext uri="{FF2B5EF4-FFF2-40B4-BE49-F238E27FC236}">
                    <a16:creationId xmlns:a16="http://schemas.microsoft.com/office/drawing/2014/main" id="{00000000-0008-0000-0300-00003C080000}"/>
                  </a:ext>
                </a:extLst>
              </xdr:cNvPr>
              <xdr:cNvSpPr>
                <a:spLocks/>
              </xdr:cNvSpPr>
            </xdr:nvSpPr>
            <xdr:spPr bwMode="auto">
              <a:xfrm>
                <a:off x="556" y="1324"/>
                <a:ext cx="4589" cy="1632"/>
              </a:xfrm>
              <a:custGeom>
                <a:avLst/>
                <a:gdLst>
                  <a:gd name="T0" fmla="*/ 18 w 4589"/>
                  <a:gd name="T1" fmla="*/ 802 h 1632"/>
                  <a:gd name="T2" fmla="*/ 154 w 4589"/>
                  <a:gd name="T3" fmla="*/ 769 h 1632"/>
                  <a:gd name="T4" fmla="*/ 306 w 4589"/>
                  <a:gd name="T5" fmla="*/ 606 h 1632"/>
                  <a:gd name="T6" fmla="*/ 606 w 4589"/>
                  <a:gd name="T7" fmla="*/ 494 h 1632"/>
                  <a:gd name="T8" fmla="*/ 737 w 4589"/>
                  <a:gd name="T9" fmla="*/ 387 h 1632"/>
                  <a:gd name="T10" fmla="*/ 900 w 4589"/>
                  <a:gd name="T11" fmla="*/ 320 h 1632"/>
                  <a:gd name="T12" fmla="*/ 1053 w 4589"/>
                  <a:gd name="T13" fmla="*/ 266 h 1632"/>
                  <a:gd name="T14" fmla="*/ 1228 w 4589"/>
                  <a:gd name="T15" fmla="*/ 214 h 1632"/>
                  <a:gd name="T16" fmla="*/ 1365 w 4589"/>
                  <a:gd name="T17" fmla="*/ 121 h 1632"/>
                  <a:gd name="T18" fmla="*/ 1417 w 4589"/>
                  <a:gd name="T19" fmla="*/ 3 h 1632"/>
                  <a:gd name="T20" fmla="*/ 4374 w 4589"/>
                  <a:gd name="T21" fmla="*/ 6 h 1632"/>
                  <a:gd name="T22" fmla="*/ 4441 w 4589"/>
                  <a:gd name="T23" fmla="*/ 6 h 1632"/>
                  <a:gd name="T24" fmla="*/ 4465 w 4589"/>
                  <a:gd name="T25" fmla="*/ 108 h 1632"/>
                  <a:gd name="T26" fmla="*/ 4519 w 4589"/>
                  <a:gd name="T27" fmla="*/ 268 h 1632"/>
                  <a:gd name="T28" fmla="*/ 4581 w 4589"/>
                  <a:gd name="T29" fmla="*/ 435 h 1632"/>
                  <a:gd name="T30" fmla="*/ 4501 w 4589"/>
                  <a:gd name="T31" fmla="*/ 310 h 1632"/>
                  <a:gd name="T32" fmla="*/ 4450 w 4589"/>
                  <a:gd name="T33" fmla="*/ 114 h 1632"/>
                  <a:gd name="T34" fmla="*/ 4425 w 4589"/>
                  <a:gd name="T35" fmla="*/ 6 h 1632"/>
                  <a:gd name="T36" fmla="*/ 4377 w 4589"/>
                  <a:gd name="T37" fmla="*/ 234 h 1632"/>
                  <a:gd name="T38" fmla="*/ 4293 w 4589"/>
                  <a:gd name="T39" fmla="*/ 187 h 1632"/>
                  <a:gd name="T40" fmla="*/ 4226 w 4589"/>
                  <a:gd name="T41" fmla="*/ 221 h 1632"/>
                  <a:gd name="T42" fmla="*/ 4157 w 4589"/>
                  <a:gd name="T43" fmla="*/ 256 h 1632"/>
                  <a:gd name="T44" fmla="*/ 4132 w 4589"/>
                  <a:gd name="T45" fmla="*/ 322 h 1632"/>
                  <a:gd name="T46" fmla="*/ 4014 w 4589"/>
                  <a:gd name="T47" fmla="*/ 194 h 1632"/>
                  <a:gd name="T48" fmla="*/ 3983 w 4589"/>
                  <a:gd name="T49" fmla="*/ 290 h 1632"/>
                  <a:gd name="T50" fmla="*/ 4012 w 4589"/>
                  <a:gd name="T51" fmla="*/ 389 h 1632"/>
                  <a:gd name="T52" fmla="*/ 4164 w 4589"/>
                  <a:gd name="T53" fmla="*/ 382 h 1632"/>
                  <a:gd name="T54" fmla="*/ 4339 w 4589"/>
                  <a:gd name="T55" fmla="*/ 434 h 1632"/>
                  <a:gd name="T56" fmla="*/ 4357 w 4589"/>
                  <a:gd name="T57" fmla="*/ 548 h 1632"/>
                  <a:gd name="T58" fmla="*/ 4450 w 4589"/>
                  <a:gd name="T59" fmla="*/ 362 h 1632"/>
                  <a:gd name="T60" fmla="*/ 4477 w 4589"/>
                  <a:gd name="T61" fmla="*/ 601 h 1632"/>
                  <a:gd name="T62" fmla="*/ 4341 w 4589"/>
                  <a:gd name="T63" fmla="*/ 673 h 1632"/>
                  <a:gd name="T64" fmla="*/ 4214 w 4589"/>
                  <a:gd name="T65" fmla="*/ 732 h 1632"/>
                  <a:gd name="T66" fmla="*/ 4095 w 4589"/>
                  <a:gd name="T67" fmla="*/ 713 h 1632"/>
                  <a:gd name="T68" fmla="*/ 4108 w 4589"/>
                  <a:gd name="T69" fmla="*/ 601 h 1632"/>
                  <a:gd name="T70" fmla="*/ 4054 w 4589"/>
                  <a:gd name="T71" fmla="*/ 652 h 1632"/>
                  <a:gd name="T72" fmla="*/ 3913 w 4589"/>
                  <a:gd name="T73" fmla="*/ 669 h 1632"/>
                  <a:gd name="T74" fmla="*/ 3969 w 4589"/>
                  <a:gd name="T75" fmla="*/ 736 h 1632"/>
                  <a:gd name="T76" fmla="*/ 4091 w 4589"/>
                  <a:gd name="T77" fmla="*/ 819 h 1632"/>
                  <a:gd name="T78" fmla="*/ 4036 w 4589"/>
                  <a:gd name="T79" fmla="*/ 920 h 1632"/>
                  <a:gd name="T80" fmla="*/ 3807 w 4589"/>
                  <a:gd name="T81" fmla="*/ 852 h 1632"/>
                  <a:gd name="T82" fmla="*/ 3881 w 4589"/>
                  <a:gd name="T83" fmla="*/ 967 h 1632"/>
                  <a:gd name="T84" fmla="*/ 4036 w 4589"/>
                  <a:gd name="T85" fmla="*/ 1000 h 1632"/>
                  <a:gd name="T86" fmla="*/ 4115 w 4589"/>
                  <a:gd name="T87" fmla="*/ 955 h 1632"/>
                  <a:gd name="T88" fmla="*/ 4175 w 4589"/>
                  <a:gd name="T89" fmla="*/ 967 h 1632"/>
                  <a:gd name="T90" fmla="*/ 4157 w 4589"/>
                  <a:gd name="T91" fmla="*/ 1023 h 1632"/>
                  <a:gd name="T92" fmla="*/ 4066 w 4589"/>
                  <a:gd name="T93" fmla="*/ 1105 h 1632"/>
                  <a:gd name="T94" fmla="*/ 4006 w 4589"/>
                  <a:gd name="T95" fmla="*/ 1102 h 1632"/>
                  <a:gd name="T96" fmla="*/ 3788 w 4589"/>
                  <a:gd name="T97" fmla="*/ 1113 h 1632"/>
                  <a:gd name="T98" fmla="*/ 3734 w 4589"/>
                  <a:gd name="T99" fmla="*/ 1189 h 1632"/>
                  <a:gd name="T100" fmla="*/ 3642 w 4589"/>
                  <a:gd name="T101" fmla="*/ 1123 h 1632"/>
                  <a:gd name="T102" fmla="*/ 3622 w 4589"/>
                  <a:gd name="T103" fmla="*/ 1178 h 1632"/>
                  <a:gd name="T104" fmla="*/ 3587 w 4589"/>
                  <a:gd name="T105" fmla="*/ 1265 h 1632"/>
                  <a:gd name="T106" fmla="*/ 3417 w 4589"/>
                  <a:gd name="T107" fmla="*/ 1434 h 1632"/>
                  <a:gd name="T108" fmla="*/ 3371 w 4589"/>
                  <a:gd name="T109" fmla="*/ 1575 h 1632"/>
                  <a:gd name="T110" fmla="*/ 3304 w 4589"/>
                  <a:gd name="T111" fmla="*/ 1608 h 1632"/>
                  <a:gd name="T112" fmla="*/ 3071 w 4589"/>
                  <a:gd name="T113" fmla="*/ 1631 h 1632"/>
                  <a:gd name="T114" fmla="*/ 2761 w 4589"/>
                  <a:gd name="T115" fmla="*/ 1370 h 1632"/>
                  <a:gd name="T116" fmla="*/ 1980 w 4589"/>
                  <a:gd name="T117" fmla="*/ 1079 h 1632"/>
                  <a:gd name="T118" fmla="*/ 1751 w 4589"/>
                  <a:gd name="T119" fmla="*/ 901 h 1632"/>
                  <a:gd name="T120" fmla="*/ 1552 w 4589"/>
                  <a:gd name="T121" fmla="*/ 844 h 1632"/>
                  <a:gd name="T122" fmla="*/ 956 w 4589"/>
                  <a:gd name="T123" fmla="*/ 841 h 1632"/>
                  <a:gd name="T124" fmla="*/ 690 w 4589"/>
                  <a:gd name="T125" fmla="*/ 935 h 16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4589" h="1632">
                    <a:moveTo>
                      <a:pt x="0" y="953"/>
                    </a:moveTo>
                    <a:lnTo>
                      <a:pt x="1" y="951"/>
                    </a:lnTo>
                    <a:lnTo>
                      <a:pt x="18" y="802"/>
                    </a:lnTo>
                    <a:lnTo>
                      <a:pt x="62" y="799"/>
                    </a:lnTo>
                    <a:lnTo>
                      <a:pt x="119" y="789"/>
                    </a:lnTo>
                    <a:lnTo>
                      <a:pt x="154" y="769"/>
                    </a:lnTo>
                    <a:lnTo>
                      <a:pt x="161" y="702"/>
                    </a:lnTo>
                    <a:lnTo>
                      <a:pt x="220" y="647"/>
                    </a:lnTo>
                    <a:lnTo>
                      <a:pt x="306" y="606"/>
                    </a:lnTo>
                    <a:lnTo>
                      <a:pt x="436" y="603"/>
                    </a:lnTo>
                    <a:lnTo>
                      <a:pt x="510" y="547"/>
                    </a:lnTo>
                    <a:lnTo>
                      <a:pt x="606" y="494"/>
                    </a:lnTo>
                    <a:lnTo>
                      <a:pt x="663" y="468"/>
                    </a:lnTo>
                    <a:lnTo>
                      <a:pt x="740" y="431"/>
                    </a:lnTo>
                    <a:lnTo>
                      <a:pt x="737" y="387"/>
                    </a:lnTo>
                    <a:lnTo>
                      <a:pt x="798" y="376"/>
                    </a:lnTo>
                    <a:lnTo>
                      <a:pt x="818" y="339"/>
                    </a:lnTo>
                    <a:lnTo>
                      <a:pt x="900" y="320"/>
                    </a:lnTo>
                    <a:lnTo>
                      <a:pt x="894" y="350"/>
                    </a:lnTo>
                    <a:lnTo>
                      <a:pt x="1016" y="291"/>
                    </a:lnTo>
                    <a:lnTo>
                      <a:pt x="1053" y="266"/>
                    </a:lnTo>
                    <a:lnTo>
                      <a:pt x="1176" y="277"/>
                    </a:lnTo>
                    <a:lnTo>
                      <a:pt x="1212" y="256"/>
                    </a:lnTo>
                    <a:lnTo>
                      <a:pt x="1228" y="214"/>
                    </a:lnTo>
                    <a:lnTo>
                      <a:pt x="1254" y="185"/>
                    </a:lnTo>
                    <a:lnTo>
                      <a:pt x="1306" y="128"/>
                    </a:lnTo>
                    <a:lnTo>
                      <a:pt x="1365" y="121"/>
                    </a:lnTo>
                    <a:lnTo>
                      <a:pt x="1354" y="94"/>
                    </a:lnTo>
                    <a:lnTo>
                      <a:pt x="1378" y="52"/>
                    </a:lnTo>
                    <a:lnTo>
                      <a:pt x="1417" y="3"/>
                    </a:lnTo>
                    <a:lnTo>
                      <a:pt x="1563" y="3"/>
                    </a:lnTo>
                    <a:lnTo>
                      <a:pt x="1804" y="0"/>
                    </a:lnTo>
                    <a:lnTo>
                      <a:pt x="4374" y="6"/>
                    </a:lnTo>
                    <a:lnTo>
                      <a:pt x="4416" y="42"/>
                    </a:lnTo>
                    <a:lnTo>
                      <a:pt x="4405" y="6"/>
                    </a:lnTo>
                    <a:lnTo>
                      <a:pt x="4441" y="6"/>
                    </a:lnTo>
                    <a:lnTo>
                      <a:pt x="4450" y="33"/>
                    </a:lnTo>
                    <a:lnTo>
                      <a:pt x="4457" y="69"/>
                    </a:lnTo>
                    <a:lnTo>
                      <a:pt x="4465" y="108"/>
                    </a:lnTo>
                    <a:lnTo>
                      <a:pt x="4485" y="165"/>
                    </a:lnTo>
                    <a:lnTo>
                      <a:pt x="4502" y="217"/>
                    </a:lnTo>
                    <a:lnTo>
                      <a:pt x="4519" y="268"/>
                    </a:lnTo>
                    <a:lnTo>
                      <a:pt x="4534" y="299"/>
                    </a:lnTo>
                    <a:lnTo>
                      <a:pt x="4588" y="396"/>
                    </a:lnTo>
                    <a:lnTo>
                      <a:pt x="4581" y="435"/>
                    </a:lnTo>
                    <a:lnTo>
                      <a:pt x="4573" y="404"/>
                    </a:lnTo>
                    <a:lnTo>
                      <a:pt x="4543" y="360"/>
                    </a:lnTo>
                    <a:lnTo>
                      <a:pt x="4501" y="310"/>
                    </a:lnTo>
                    <a:lnTo>
                      <a:pt x="4490" y="240"/>
                    </a:lnTo>
                    <a:lnTo>
                      <a:pt x="4463" y="174"/>
                    </a:lnTo>
                    <a:lnTo>
                      <a:pt x="4450" y="114"/>
                    </a:lnTo>
                    <a:lnTo>
                      <a:pt x="4441" y="88"/>
                    </a:lnTo>
                    <a:lnTo>
                      <a:pt x="4431" y="38"/>
                    </a:lnTo>
                    <a:lnTo>
                      <a:pt x="4425" y="6"/>
                    </a:lnTo>
                    <a:lnTo>
                      <a:pt x="4342" y="6"/>
                    </a:lnTo>
                    <a:lnTo>
                      <a:pt x="4377" y="162"/>
                    </a:lnTo>
                    <a:lnTo>
                      <a:pt x="4377" y="234"/>
                    </a:lnTo>
                    <a:lnTo>
                      <a:pt x="4322" y="194"/>
                    </a:lnTo>
                    <a:lnTo>
                      <a:pt x="4283" y="161"/>
                    </a:lnTo>
                    <a:lnTo>
                      <a:pt x="4293" y="187"/>
                    </a:lnTo>
                    <a:lnTo>
                      <a:pt x="4322" y="224"/>
                    </a:lnTo>
                    <a:lnTo>
                      <a:pt x="4333" y="253"/>
                    </a:lnTo>
                    <a:lnTo>
                      <a:pt x="4226" y="221"/>
                    </a:lnTo>
                    <a:lnTo>
                      <a:pt x="4231" y="276"/>
                    </a:lnTo>
                    <a:lnTo>
                      <a:pt x="4196" y="256"/>
                    </a:lnTo>
                    <a:lnTo>
                      <a:pt x="4157" y="256"/>
                    </a:lnTo>
                    <a:lnTo>
                      <a:pt x="4187" y="284"/>
                    </a:lnTo>
                    <a:lnTo>
                      <a:pt x="4140" y="284"/>
                    </a:lnTo>
                    <a:lnTo>
                      <a:pt x="4132" y="322"/>
                    </a:lnTo>
                    <a:lnTo>
                      <a:pt x="4046" y="312"/>
                    </a:lnTo>
                    <a:lnTo>
                      <a:pt x="4012" y="306"/>
                    </a:lnTo>
                    <a:lnTo>
                      <a:pt x="4014" y="194"/>
                    </a:lnTo>
                    <a:lnTo>
                      <a:pt x="3985" y="162"/>
                    </a:lnTo>
                    <a:lnTo>
                      <a:pt x="3992" y="197"/>
                    </a:lnTo>
                    <a:lnTo>
                      <a:pt x="3983" y="290"/>
                    </a:lnTo>
                    <a:lnTo>
                      <a:pt x="3994" y="320"/>
                    </a:lnTo>
                    <a:lnTo>
                      <a:pt x="3991" y="359"/>
                    </a:lnTo>
                    <a:lnTo>
                      <a:pt x="4012" y="389"/>
                    </a:lnTo>
                    <a:lnTo>
                      <a:pt x="4078" y="376"/>
                    </a:lnTo>
                    <a:lnTo>
                      <a:pt x="4160" y="353"/>
                    </a:lnTo>
                    <a:lnTo>
                      <a:pt x="4164" y="382"/>
                    </a:lnTo>
                    <a:lnTo>
                      <a:pt x="4215" y="366"/>
                    </a:lnTo>
                    <a:lnTo>
                      <a:pt x="4357" y="383"/>
                    </a:lnTo>
                    <a:lnTo>
                      <a:pt x="4339" y="434"/>
                    </a:lnTo>
                    <a:lnTo>
                      <a:pt x="4333" y="490"/>
                    </a:lnTo>
                    <a:lnTo>
                      <a:pt x="4309" y="538"/>
                    </a:lnTo>
                    <a:lnTo>
                      <a:pt x="4357" y="548"/>
                    </a:lnTo>
                    <a:lnTo>
                      <a:pt x="4374" y="497"/>
                    </a:lnTo>
                    <a:lnTo>
                      <a:pt x="4393" y="402"/>
                    </a:lnTo>
                    <a:lnTo>
                      <a:pt x="4450" y="362"/>
                    </a:lnTo>
                    <a:lnTo>
                      <a:pt x="4509" y="437"/>
                    </a:lnTo>
                    <a:lnTo>
                      <a:pt x="4504" y="523"/>
                    </a:lnTo>
                    <a:lnTo>
                      <a:pt x="4477" y="601"/>
                    </a:lnTo>
                    <a:lnTo>
                      <a:pt x="4395" y="624"/>
                    </a:lnTo>
                    <a:lnTo>
                      <a:pt x="4374" y="667"/>
                    </a:lnTo>
                    <a:lnTo>
                      <a:pt x="4341" y="673"/>
                    </a:lnTo>
                    <a:lnTo>
                      <a:pt x="4333" y="718"/>
                    </a:lnTo>
                    <a:lnTo>
                      <a:pt x="4261" y="736"/>
                    </a:lnTo>
                    <a:lnTo>
                      <a:pt x="4214" y="732"/>
                    </a:lnTo>
                    <a:lnTo>
                      <a:pt x="4192" y="706"/>
                    </a:lnTo>
                    <a:lnTo>
                      <a:pt x="4170" y="730"/>
                    </a:lnTo>
                    <a:lnTo>
                      <a:pt x="4095" y="713"/>
                    </a:lnTo>
                    <a:lnTo>
                      <a:pt x="4086" y="647"/>
                    </a:lnTo>
                    <a:lnTo>
                      <a:pt x="4125" y="640"/>
                    </a:lnTo>
                    <a:lnTo>
                      <a:pt x="4108" y="601"/>
                    </a:lnTo>
                    <a:lnTo>
                      <a:pt x="4100" y="629"/>
                    </a:lnTo>
                    <a:lnTo>
                      <a:pt x="4031" y="613"/>
                    </a:lnTo>
                    <a:lnTo>
                      <a:pt x="4054" y="652"/>
                    </a:lnTo>
                    <a:lnTo>
                      <a:pt x="4007" y="687"/>
                    </a:lnTo>
                    <a:lnTo>
                      <a:pt x="3953" y="679"/>
                    </a:lnTo>
                    <a:lnTo>
                      <a:pt x="3913" y="669"/>
                    </a:lnTo>
                    <a:lnTo>
                      <a:pt x="3844" y="642"/>
                    </a:lnTo>
                    <a:lnTo>
                      <a:pt x="3889" y="692"/>
                    </a:lnTo>
                    <a:lnTo>
                      <a:pt x="3969" y="736"/>
                    </a:lnTo>
                    <a:lnTo>
                      <a:pt x="4048" y="748"/>
                    </a:lnTo>
                    <a:lnTo>
                      <a:pt x="4101" y="756"/>
                    </a:lnTo>
                    <a:lnTo>
                      <a:pt x="4091" y="819"/>
                    </a:lnTo>
                    <a:lnTo>
                      <a:pt x="4033" y="847"/>
                    </a:lnTo>
                    <a:lnTo>
                      <a:pt x="4069" y="852"/>
                    </a:lnTo>
                    <a:lnTo>
                      <a:pt x="4036" y="920"/>
                    </a:lnTo>
                    <a:lnTo>
                      <a:pt x="3943" y="960"/>
                    </a:lnTo>
                    <a:lnTo>
                      <a:pt x="3851" y="890"/>
                    </a:lnTo>
                    <a:lnTo>
                      <a:pt x="3807" y="852"/>
                    </a:lnTo>
                    <a:lnTo>
                      <a:pt x="3822" y="905"/>
                    </a:lnTo>
                    <a:lnTo>
                      <a:pt x="3859" y="940"/>
                    </a:lnTo>
                    <a:lnTo>
                      <a:pt x="3881" y="967"/>
                    </a:lnTo>
                    <a:lnTo>
                      <a:pt x="3946" y="990"/>
                    </a:lnTo>
                    <a:lnTo>
                      <a:pt x="4012" y="971"/>
                    </a:lnTo>
                    <a:lnTo>
                      <a:pt x="4036" y="1000"/>
                    </a:lnTo>
                    <a:lnTo>
                      <a:pt x="4083" y="981"/>
                    </a:lnTo>
                    <a:lnTo>
                      <a:pt x="4071" y="947"/>
                    </a:lnTo>
                    <a:lnTo>
                      <a:pt x="4115" y="955"/>
                    </a:lnTo>
                    <a:lnTo>
                      <a:pt x="4147" y="915"/>
                    </a:lnTo>
                    <a:lnTo>
                      <a:pt x="4132" y="980"/>
                    </a:lnTo>
                    <a:lnTo>
                      <a:pt x="4175" y="967"/>
                    </a:lnTo>
                    <a:lnTo>
                      <a:pt x="4209" y="945"/>
                    </a:lnTo>
                    <a:lnTo>
                      <a:pt x="4196" y="987"/>
                    </a:lnTo>
                    <a:lnTo>
                      <a:pt x="4157" y="1023"/>
                    </a:lnTo>
                    <a:lnTo>
                      <a:pt x="4132" y="1051"/>
                    </a:lnTo>
                    <a:lnTo>
                      <a:pt x="4107" y="1102"/>
                    </a:lnTo>
                    <a:lnTo>
                      <a:pt x="4066" y="1105"/>
                    </a:lnTo>
                    <a:lnTo>
                      <a:pt x="4017" y="1096"/>
                    </a:lnTo>
                    <a:lnTo>
                      <a:pt x="4021" y="1070"/>
                    </a:lnTo>
                    <a:lnTo>
                      <a:pt x="4006" y="1102"/>
                    </a:lnTo>
                    <a:lnTo>
                      <a:pt x="3899" y="1112"/>
                    </a:lnTo>
                    <a:lnTo>
                      <a:pt x="3827" y="1133"/>
                    </a:lnTo>
                    <a:lnTo>
                      <a:pt x="3788" y="1113"/>
                    </a:lnTo>
                    <a:lnTo>
                      <a:pt x="3777" y="1082"/>
                    </a:lnTo>
                    <a:lnTo>
                      <a:pt x="3768" y="1169"/>
                    </a:lnTo>
                    <a:lnTo>
                      <a:pt x="3734" y="1189"/>
                    </a:lnTo>
                    <a:lnTo>
                      <a:pt x="3674" y="1215"/>
                    </a:lnTo>
                    <a:lnTo>
                      <a:pt x="3649" y="1186"/>
                    </a:lnTo>
                    <a:lnTo>
                      <a:pt x="3642" y="1123"/>
                    </a:lnTo>
                    <a:lnTo>
                      <a:pt x="3629" y="1096"/>
                    </a:lnTo>
                    <a:lnTo>
                      <a:pt x="3633" y="1145"/>
                    </a:lnTo>
                    <a:lnTo>
                      <a:pt x="3622" y="1178"/>
                    </a:lnTo>
                    <a:lnTo>
                      <a:pt x="3649" y="1215"/>
                    </a:lnTo>
                    <a:lnTo>
                      <a:pt x="3630" y="1251"/>
                    </a:lnTo>
                    <a:lnTo>
                      <a:pt x="3587" y="1265"/>
                    </a:lnTo>
                    <a:lnTo>
                      <a:pt x="3526" y="1311"/>
                    </a:lnTo>
                    <a:lnTo>
                      <a:pt x="3437" y="1394"/>
                    </a:lnTo>
                    <a:lnTo>
                      <a:pt x="3417" y="1434"/>
                    </a:lnTo>
                    <a:lnTo>
                      <a:pt x="3400" y="1469"/>
                    </a:lnTo>
                    <a:lnTo>
                      <a:pt x="3384" y="1527"/>
                    </a:lnTo>
                    <a:lnTo>
                      <a:pt x="3371" y="1575"/>
                    </a:lnTo>
                    <a:lnTo>
                      <a:pt x="3349" y="1502"/>
                    </a:lnTo>
                    <a:lnTo>
                      <a:pt x="3339" y="1563"/>
                    </a:lnTo>
                    <a:lnTo>
                      <a:pt x="3304" y="1608"/>
                    </a:lnTo>
                    <a:lnTo>
                      <a:pt x="3181" y="1606"/>
                    </a:lnTo>
                    <a:lnTo>
                      <a:pt x="3125" y="1596"/>
                    </a:lnTo>
                    <a:lnTo>
                      <a:pt x="3071" y="1631"/>
                    </a:lnTo>
                    <a:lnTo>
                      <a:pt x="3024" y="1629"/>
                    </a:lnTo>
                    <a:lnTo>
                      <a:pt x="2984" y="1585"/>
                    </a:lnTo>
                    <a:lnTo>
                      <a:pt x="2761" y="1370"/>
                    </a:lnTo>
                    <a:lnTo>
                      <a:pt x="2560" y="1178"/>
                    </a:lnTo>
                    <a:lnTo>
                      <a:pt x="2428" y="1058"/>
                    </a:lnTo>
                    <a:lnTo>
                      <a:pt x="1980" y="1079"/>
                    </a:lnTo>
                    <a:lnTo>
                      <a:pt x="1861" y="990"/>
                    </a:lnTo>
                    <a:lnTo>
                      <a:pt x="1803" y="922"/>
                    </a:lnTo>
                    <a:lnTo>
                      <a:pt x="1751" y="901"/>
                    </a:lnTo>
                    <a:lnTo>
                      <a:pt x="1698" y="870"/>
                    </a:lnTo>
                    <a:lnTo>
                      <a:pt x="1646" y="860"/>
                    </a:lnTo>
                    <a:lnTo>
                      <a:pt x="1552" y="844"/>
                    </a:lnTo>
                    <a:lnTo>
                      <a:pt x="1336" y="831"/>
                    </a:lnTo>
                    <a:lnTo>
                      <a:pt x="1146" y="839"/>
                    </a:lnTo>
                    <a:lnTo>
                      <a:pt x="956" y="841"/>
                    </a:lnTo>
                    <a:lnTo>
                      <a:pt x="878" y="871"/>
                    </a:lnTo>
                    <a:lnTo>
                      <a:pt x="762" y="907"/>
                    </a:lnTo>
                    <a:lnTo>
                      <a:pt x="690" y="935"/>
                    </a:lnTo>
                    <a:lnTo>
                      <a:pt x="636" y="953"/>
                    </a:lnTo>
                    <a:lnTo>
                      <a:pt x="0" y="953"/>
                    </a:lnTo>
                  </a:path>
                </a:pathLst>
              </a:custGeom>
              <a:solidFill>
                <a:srgbClr val="438E00"/>
              </a:solidFill>
              <a:ln w="12700" cap="rnd" cmpd="sng">
                <a:solidFill>
                  <a:srgbClr val="438E00"/>
                </a:solidFill>
                <a:prstDash val="solid"/>
                <a:round/>
                <a:headEnd type="none" w="med" len="med"/>
                <a:tailEnd type="none" w="med" len="med"/>
              </a:ln>
              <a:effectLst>
                <a:prstShdw prst="shdw17" dist="17961" dir="2700000">
                  <a:srgbClr val="438E00">
                    <a:gamma/>
                    <a:shade val="60000"/>
                    <a:invGamma/>
                  </a:srgbClr>
                </a:prstShdw>
              </a:effectLst>
            </xdr:spPr>
          </xdr:sp>
          <xdr:sp macro="" textlink="">
            <xdr:nvSpPr>
              <xdr:cNvPr id="2109" name="Freeform 61">
                <a:extLst>
                  <a:ext uri="{FF2B5EF4-FFF2-40B4-BE49-F238E27FC236}">
                    <a16:creationId xmlns:a16="http://schemas.microsoft.com/office/drawing/2014/main" id="{00000000-0008-0000-0300-00003D080000}"/>
                  </a:ext>
                </a:extLst>
              </xdr:cNvPr>
              <xdr:cNvSpPr>
                <a:spLocks/>
              </xdr:cNvSpPr>
            </xdr:nvSpPr>
            <xdr:spPr bwMode="auto">
              <a:xfrm>
                <a:off x="5044" y="1778"/>
                <a:ext cx="158" cy="442"/>
              </a:xfrm>
              <a:custGeom>
                <a:avLst/>
                <a:gdLst>
                  <a:gd name="T0" fmla="*/ 108 w 158"/>
                  <a:gd name="T1" fmla="*/ 0 h 442"/>
                  <a:gd name="T2" fmla="*/ 132 w 158"/>
                  <a:gd name="T3" fmla="*/ 134 h 442"/>
                  <a:gd name="T4" fmla="*/ 153 w 158"/>
                  <a:gd name="T5" fmla="*/ 270 h 442"/>
                  <a:gd name="T6" fmla="*/ 157 w 158"/>
                  <a:gd name="T7" fmla="*/ 329 h 442"/>
                  <a:gd name="T8" fmla="*/ 155 w 158"/>
                  <a:gd name="T9" fmla="*/ 360 h 442"/>
                  <a:gd name="T10" fmla="*/ 142 w 158"/>
                  <a:gd name="T11" fmla="*/ 363 h 442"/>
                  <a:gd name="T12" fmla="*/ 128 w 158"/>
                  <a:gd name="T13" fmla="*/ 366 h 442"/>
                  <a:gd name="T14" fmla="*/ 91 w 158"/>
                  <a:gd name="T15" fmla="*/ 384 h 442"/>
                  <a:gd name="T16" fmla="*/ 55 w 158"/>
                  <a:gd name="T17" fmla="*/ 409 h 442"/>
                  <a:gd name="T18" fmla="*/ 9 w 158"/>
                  <a:gd name="T19" fmla="*/ 441 h 442"/>
                  <a:gd name="T20" fmla="*/ 0 w 158"/>
                  <a:gd name="T21" fmla="*/ 437 h 442"/>
                  <a:gd name="T22" fmla="*/ 5 w 158"/>
                  <a:gd name="T23" fmla="*/ 428 h 442"/>
                  <a:gd name="T24" fmla="*/ 18 w 158"/>
                  <a:gd name="T25" fmla="*/ 426 h 442"/>
                  <a:gd name="T26" fmla="*/ 93 w 158"/>
                  <a:gd name="T27" fmla="*/ 371 h 442"/>
                  <a:gd name="T28" fmla="*/ 112 w 158"/>
                  <a:gd name="T29" fmla="*/ 357 h 442"/>
                  <a:gd name="T30" fmla="*/ 128 w 158"/>
                  <a:gd name="T31" fmla="*/ 340 h 442"/>
                  <a:gd name="T32" fmla="*/ 141 w 158"/>
                  <a:gd name="T33" fmla="*/ 331 h 442"/>
                  <a:gd name="T34" fmla="*/ 145 w 158"/>
                  <a:gd name="T35" fmla="*/ 319 h 442"/>
                  <a:gd name="T36" fmla="*/ 141 w 158"/>
                  <a:gd name="T37" fmla="*/ 254 h 442"/>
                  <a:gd name="T38" fmla="*/ 119 w 158"/>
                  <a:gd name="T39" fmla="*/ 105 h 442"/>
                  <a:gd name="T40" fmla="*/ 107 w 158"/>
                  <a:gd name="T41" fmla="*/ 58 h 442"/>
                  <a:gd name="T42" fmla="*/ 97 w 158"/>
                  <a:gd name="T43" fmla="*/ 5 h 442"/>
                  <a:gd name="T44" fmla="*/ 108 w 158"/>
                  <a:gd name="T45" fmla="*/ 0 h 4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8" h="442">
                    <a:moveTo>
                      <a:pt x="108" y="0"/>
                    </a:moveTo>
                    <a:lnTo>
                      <a:pt x="132" y="134"/>
                    </a:lnTo>
                    <a:lnTo>
                      <a:pt x="153" y="270"/>
                    </a:lnTo>
                    <a:lnTo>
                      <a:pt x="157" y="329"/>
                    </a:lnTo>
                    <a:lnTo>
                      <a:pt x="155" y="360"/>
                    </a:lnTo>
                    <a:lnTo>
                      <a:pt x="142" y="363"/>
                    </a:lnTo>
                    <a:lnTo>
                      <a:pt x="128" y="366"/>
                    </a:lnTo>
                    <a:lnTo>
                      <a:pt x="91" y="384"/>
                    </a:lnTo>
                    <a:lnTo>
                      <a:pt x="55" y="409"/>
                    </a:lnTo>
                    <a:lnTo>
                      <a:pt x="9" y="441"/>
                    </a:lnTo>
                    <a:lnTo>
                      <a:pt x="0" y="437"/>
                    </a:lnTo>
                    <a:lnTo>
                      <a:pt x="5" y="428"/>
                    </a:lnTo>
                    <a:lnTo>
                      <a:pt x="18" y="426"/>
                    </a:lnTo>
                    <a:lnTo>
                      <a:pt x="93" y="371"/>
                    </a:lnTo>
                    <a:lnTo>
                      <a:pt x="112" y="357"/>
                    </a:lnTo>
                    <a:lnTo>
                      <a:pt x="128" y="340"/>
                    </a:lnTo>
                    <a:lnTo>
                      <a:pt x="141" y="331"/>
                    </a:lnTo>
                    <a:lnTo>
                      <a:pt x="145" y="319"/>
                    </a:lnTo>
                    <a:lnTo>
                      <a:pt x="141" y="254"/>
                    </a:lnTo>
                    <a:lnTo>
                      <a:pt x="119" y="105"/>
                    </a:lnTo>
                    <a:lnTo>
                      <a:pt x="107" y="58"/>
                    </a:lnTo>
                    <a:lnTo>
                      <a:pt x="97" y="5"/>
                    </a:lnTo>
                    <a:lnTo>
                      <a:pt x="108" y="0"/>
                    </a:lnTo>
                  </a:path>
                </a:pathLst>
              </a:custGeom>
              <a:solidFill>
                <a:srgbClr val="438E00"/>
              </a:solidFill>
              <a:ln w="12700" cap="rnd" cmpd="sng">
                <a:solidFill>
                  <a:srgbClr val="438E00"/>
                </a:solidFill>
                <a:prstDash val="solid"/>
                <a:round/>
                <a:headEnd type="none" w="med" len="med"/>
                <a:tailEnd type="none" w="med" len="med"/>
              </a:ln>
              <a:effectLst>
                <a:prstShdw prst="shdw17" dist="17961" dir="2700000">
                  <a:srgbClr val="438E00">
                    <a:gamma/>
                    <a:shade val="60000"/>
                    <a:invGamma/>
                  </a:srgbClr>
                </a:prstShdw>
              </a:effectLst>
            </xdr:spPr>
          </xdr:sp>
          <xdr:sp macro="" textlink="">
            <xdr:nvSpPr>
              <xdr:cNvPr id="2110" name="Freeform 62">
                <a:extLst>
                  <a:ext uri="{FF2B5EF4-FFF2-40B4-BE49-F238E27FC236}">
                    <a16:creationId xmlns:a16="http://schemas.microsoft.com/office/drawing/2014/main" id="{00000000-0008-0000-0300-00003E080000}"/>
                  </a:ext>
                </a:extLst>
              </xdr:cNvPr>
              <xdr:cNvSpPr>
                <a:spLocks/>
              </xdr:cNvSpPr>
            </xdr:nvSpPr>
            <xdr:spPr bwMode="auto">
              <a:xfrm>
                <a:off x="4662" y="2227"/>
                <a:ext cx="363" cy="311"/>
              </a:xfrm>
              <a:custGeom>
                <a:avLst/>
                <a:gdLst>
                  <a:gd name="T0" fmla="*/ 359 w 363"/>
                  <a:gd name="T1" fmla="*/ 0 h 311"/>
                  <a:gd name="T2" fmla="*/ 362 w 363"/>
                  <a:gd name="T3" fmla="*/ 13 h 311"/>
                  <a:gd name="T4" fmla="*/ 289 w 363"/>
                  <a:gd name="T5" fmla="*/ 83 h 311"/>
                  <a:gd name="T6" fmla="*/ 198 w 363"/>
                  <a:gd name="T7" fmla="*/ 154 h 311"/>
                  <a:gd name="T8" fmla="*/ 109 w 363"/>
                  <a:gd name="T9" fmla="*/ 227 h 311"/>
                  <a:gd name="T10" fmla="*/ 73 w 363"/>
                  <a:gd name="T11" fmla="*/ 260 h 311"/>
                  <a:gd name="T12" fmla="*/ 55 w 363"/>
                  <a:gd name="T13" fmla="*/ 283 h 311"/>
                  <a:gd name="T14" fmla="*/ 44 w 363"/>
                  <a:gd name="T15" fmla="*/ 306 h 311"/>
                  <a:gd name="T16" fmla="*/ 37 w 363"/>
                  <a:gd name="T17" fmla="*/ 310 h 311"/>
                  <a:gd name="T18" fmla="*/ 35 w 363"/>
                  <a:gd name="T19" fmla="*/ 305 h 311"/>
                  <a:gd name="T20" fmla="*/ 31 w 363"/>
                  <a:gd name="T21" fmla="*/ 292 h 311"/>
                  <a:gd name="T22" fmla="*/ 23 w 363"/>
                  <a:gd name="T23" fmla="*/ 283 h 311"/>
                  <a:gd name="T24" fmla="*/ 2 w 363"/>
                  <a:gd name="T25" fmla="*/ 276 h 311"/>
                  <a:gd name="T26" fmla="*/ 0 w 363"/>
                  <a:gd name="T27" fmla="*/ 268 h 311"/>
                  <a:gd name="T28" fmla="*/ 6 w 363"/>
                  <a:gd name="T29" fmla="*/ 267 h 311"/>
                  <a:gd name="T30" fmla="*/ 31 w 363"/>
                  <a:gd name="T31" fmla="*/ 276 h 311"/>
                  <a:gd name="T32" fmla="*/ 45 w 363"/>
                  <a:gd name="T33" fmla="*/ 272 h 311"/>
                  <a:gd name="T34" fmla="*/ 259 w 363"/>
                  <a:gd name="T35" fmla="*/ 97 h 311"/>
                  <a:gd name="T36" fmla="*/ 332 w 363"/>
                  <a:gd name="T37" fmla="*/ 30 h 311"/>
                  <a:gd name="T38" fmla="*/ 348 w 363"/>
                  <a:gd name="T39" fmla="*/ 6 h 311"/>
                  <a:gd name="T40" fmla="*/ 359 w 363"/>
                  <a:gd name="T41" fmla="*/ 0 h 3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63" h="311">
                    <a:moveTo>
                      <a:pt x="359" y="0"/>
                    </a:moveTo>
                    <a:lnTo>
                      <a:pt x="362" y="13"/>
                    </a:lnTo>
                    <a:lnTo>
                      <a:pt x="289" y="83"/>
                    </a:lnTo>
                    <a:lnTo>
                      <a:pt x="198" y="154"/>
                    </a:lnTo>
                    <a:lnTo>
                      <a:pt x="109" y="227"/>
                    </a:lnTo>
                    <a:lnTo>
                      <a:pt x="73" y="260"/>
                    </a:lnTo>
                    <a:lnTo>
                      <a:pt x="55" y="283"/>
                    </a:lnTo>
                    <a:lnTo>
                      <a:pt x="44" y="306"/>
                    </a:lnTo>
                    <a:lnTo>
                      <a:pt x="37" y="310"/>
                    </a:lnTo>
                    <a:lnTo>
                      <a:pt x="35" y="305"/>
                    </a:lnTo>
                    <a:lnTo>
                      <a:pt x="31" y="292"/>
                    </a:lnTo>
                    <a:lnTo>
                      <a:pt x="23" y="283"/>
                    </a:lnTo>
                    <a:lnTo>
                      <a:pt x="2" y="276"/>
                    </a:lnTo>
                    <a:lnTo>
                      <a:pt x="0" y="268"/>
                    </a:lnTo>
                    <a:lnTo>
                      <a:pt x="6" y="267"/>
                    </a:lnTo>
                    <a:lnTo>
                      <a:pt x="31" y="276"/>
                    </a:lnTo>
                    <a:lnTo>
                      <a:pt x="45" y="272"/>
                    </a:lnTo>
                    <a:lnTo>
                      <a:pt x="259" y="97"/>
                    </a:lnTo>
                    <a:lnTo>
                      <a:pt x="332" y="30"/>
                    </a:lnTo>
                    <a:lnTo>
                      <a:pt x="348" y="6"/>
                    </a:lnTo>
                    <a:lnTo>
                      <a:pt x="359" y="0"/>
                    </a:lnTo>
                  </a:path>
                </a:pathLst>
              </a:custGeom>
              <a:solidFill>
                <a:srgbClr val="438E00"/>
              </a:solidFill>
              <a:ln w="12700" cap="rnd" cmpd="sng">
                <a:solidFill>
                  <a:srgbClr val="438E00"/>
                </a:solidFill>
                <a:prstDash val="solid"/>
                <a:round/>
                <a:headEnd type="none" w="med" len="med"/>
                <a:tailEnd type="none" w="med" len="med"/>
              </a:ln>
              <a:effectLst>
                <a:prstShdw prst="shdw17" dist="17961" dir="2700000">
                  <a:srgbClr val="438E00">
                    <a:gamma/>
                    <a:shade val="60000"/>
                    <a:invGamma/>
                  </a:srgbClr>
                </a:prstShdw>
              </a:effectLst>
            </xdr:spPr>
          </xdr:sp>
        </xdr:grpSp>
        <xdr:sp macro="" textlink="">
          <xdr:nvSpPr>
            <xdr:cNvPr id="2111" name="Oval 63">
              <a:extLst>
                <a:ext uri="{FF2B5EF4-FFF2-40B4-BE49-F238E27FC236}">
                  <a16:creationId xmlns:a16="http://schemas.microsoft.com/office/drawing/2014/main" id="{00000000-0008-0000-0300-00003F080000}"/>
                </a:ext>
              </a:extLst>
            </xdr:cNvPr>
            <xdr:cNvSpPr>
              <a:spLocks noChangeArrowheads="1"/>
            </xdr:cNvSpPr>
          </xdr:nvSpPr>
          <xdr:spPr bwMode="auto">
            <a:xfrm>
              <a:off x="133" y="97"/>
              <a:ext cx="35" cy="16"/>
            </a:xfrm>
            <a:prstGeom prst="ellipse">
              <a:avLst/>
            </a:prstGeom>
            <a:solidFill>
              <a:srgbClr val="00279F"/>
            </a:solidFill>
            <a:ln w="9525">
              <a:solidFill>
                <a:srgbClr val="618FFD"/>
              </a:solidFill>
              <a:round/>
              <a:headEnd/>
              <a:tailEnd/>
            </a:ln>
            <a:effectLst>
              <a:prstShdw prst="shdw17" dist="17961" dir="2700000">
                <a:srgbClr val="618FFD">
                  <a:gamma/>
                  <a:shade val="60000"/>
                  <a:invGamma/>
                </a:srgbClr>
              </a:prstShdw>
            </a:effectLst>
          </xdr:spPr>
        </xdr:sp>
        <xdr:grpSp>
          <xdr:nvGrpSpPr>
            <xdr:cNvPr id="2112" name="Group 64">
              <a:extLst>
                <a:ext uri="{FF2B5EF4-FFF2-40B4-BE49-F238E27FC236}">
                  <a16:creationId xmlns:a16="http://schemas.microsoft.com/office/drawing/2014/main" id="{00000000-0008-0000-0300-000040080000}"/>
                </a:ext>
              </a:extLst>
            </xdr:cNvPr>
            <xdr:cNvGrpSpPr>
              <a:grpSpLocks/>
            </xdr:cNvGrpSpPr>
          </xdr:nvGrpSpPr>
          <xdr:grpSpPr bwMode="auto">
            <a:xfrm>
              <a:off x="138" y="99"/>
              <a:ext cx="23" cy="12"/>
              <a:chOff x="2739" y="1542"/>
              <a:chExt cx="909" cy="474"/>
            </a:xfrm>
          </xdr:grpSpPr>
          <xdr:sp macro="" textlink="">
            <xdr:nvSpPr>
              <xdr:cNvPr id="2113" name="Freeform 65">
                <a:extLst>
                  <a:ext uri="{FF2B5EF4-FFF2-40B4-BE49-F238E27FC236}">
                    <a16:creationId xmlns:a16="http://schemas.microsoft.com/office/drawing/2014/main" id="{00000000-0008-0000-0300-000041080000}"/>
                  </a:ext>
                </a:extLst>
              </xdr:cNvPr>
              <xdr:cNvSpPr>
                <a:spLocks/>
              </xdr:cNvSpPr>
            </xdr:nvSpPr>
            <xdr:spPr bwMode="auto">
              <a:xfrm>
                <a:off x="3279" y="1956"/>
                <a:ext cx="10" cy="1"/>
              </a:xfrm>
              <a:custGeom>
                <a:avLst/>
                <a:gdLst>
                  <a:gd name="T0" fmla="*/ 9 w 10"/>
                  <a:gd name="T1" fmla="*/ 0 h 1"/>
                  <a:gd name="T2" fmla="*/ 4 w 10"/>
                  <a:gd name="T3" fmla="*/ 0 h 1"/>
                  <a:gd name="T4" fmla="*/ 0 w 10"/>
                  <a:gd name="T5" fmla="*/ 0 h 1"/>
                </a:gdLst>
                <a:ahLst/>
                <a:cxnLst>
                  <a:cxn ang="0">
                    <a:pos x="T0" y="T1"/>
                  </a:cxn>
                  <a:cxn ang="0">
                    <a:pos x="T2" y="T3"/>
                  </a:cxn>
                  <a:cxn ang="0">
                    <a:pos x="T4" y="T5"/>
                  </a:cxn>
                </a:cxnLst>
                <a:rect l="0" t="0" r="r" b="b"/>
                <a:pathLst>
                  <a:path w="10" h="1">
                    <a:moveTo>
                      <a:pt x="9" y="0"/>
                    </a:moveTo>
                    <a:lnTo>
                      <a:pt x="4" y="0"/>
                    </a:lnTo>
                    <a:lnTo>
                      <a:pt x="0" y="0"/>
                    </a:lnTo>
                  </a:path>
                </a:pathLst>
              </a:custGeom>
              <a:solidFill>
                <a:srgbClr val="618FFD"/>
              </a:solidFill>
              <a:ln w="12700" cap="rnd" cmpd="sng">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2114" name="Group 66">
                <a:extLst>
                  <a:ext uri="{FF2B5EF4-FFF2-40B4-BE49-F238E27FC236}">
                    <a16:creationId xmlns:a16="http://schemas.microsoft.com/office/drawing/2014/main" id="{00000000-0008-0000-0300-000042080000}"/>
                  </a:ext>
                </a:extLst>
              </xdr:cNvPr>
              <xdr:cNvGrpSpPr>
                <a:grpSpLocks/>
              </xdr:cNvGrpSpPr>
            </xdr:nvGrpSpPr>
            <xdr:grpSpPr bwMode="auto">
              <a:xfrm>
                <a:off x="2739" y="1542"/>
                <a:ext cx="909" cy="474"/>
                <a:chOff x="2739" y="1542"/>
                <a:chExt cx="909" cy="474"/>
              </a:xfrm>
            </xdr:grpSpPr>
            <xdr:sp macro="" textlink="">
              <xdr:nvSpPr>
                <xdr:cNvPr id="2115" name="Freeform 67">
                  <a:extLst>
                    <a:ext uri="{FF2B5EF4-FFF2-40B4-BE49-F238E27FC236}">
                      <a16:creationId xmlns:a16="http://schemas.microsoft.com/office/drawing/2014/main" id="{00000000-0008-0000-0300-000043080000}"/>
                    </a:ext>
                  </a:extLst>
                </xdr:cNvPr>
                <xdr:cNvSpPr>
                  <a:spLocks/>
                </xdr:cNvSpPr>
              </xdr:nvSpPr>
              <xdr:spPr bwMode="auto">
                <a:xfrm>
                  <a:off x="2958" y="1648"/>
                  <a:ext cx="400" cy="347"/>
                </a:xfrm>
                <a:custGeom>
                  <a:avLst/>
                  <a:gdLst>
                    <a:gd name="T0" fmla="*/ 278 w 400"/>
                    <a:gd name="T1" fmla="*/ 55 h 347"/>
                    <a:gd name="T2" fmla="*/ 279 w 400"/>
                    <a:gd name="T3" fmla="*/ 42 h 347"/>
                    <a:gd name="T4" fmla="*/ 279 w 400"/>
                    <a:gd name="T5" fmla="*/ 28 h 347"/>
                    <a:gd name="T6" fmla="*/ 276 w 400"/>
                    <a:gd name="T7" fmla="*/ 19 h 347"/>
                    <a:gd name="T8" fmla="*/ 273 w 400"/>
                    <a:gd name="T9" fmla="*/ 14 h 347"/>
                    <a:gd name="T10" fmla="*/ 267 w 400"/>
                    <a:gd name="T11" fmla="*/ 9 h 347"/>
                    <a:gd name="T12" fmla="*/ 260 w 400"/>
                    <a:gd name="T13" fmla="*/ 7 h 347"/>
                    <a:gd name="T14" fmla="*/ 246 w 400"/>
                    <a:gd name="T15" fmla="*/ 7 h 347"/>
                    <a:gd name="T16" fmla="*/ 230 w 400"/>
                    <a:gd name="T17" fmla="*/ 5 h 347"/>
                    <a:gd name="T18" fmla="*/ 221 w 400"/>
                    <a:gd name="T19" fmla="*/ 2 h 347"/>
                    <a:gd name="T20" fmla="*/ 212 w 400"/>
                    <a:gd name="T21" fmla="*/ 1 h 347"/>
                    <a:gd name="T22" fmla="*/ 201 w 400"/>
                    <a:gd name="T23" fmla="*/ 0 h 347"/>
                    <a:gd name="T24" fmla="*/ 187 w 400"/>
                    <a:gd name="T25" fmla="*/ 1 h 347"/>
                    <a:gd name="T26" fmla="*/ 162 w 400"/>
                    <a:gd name="T27" fmla="*/ 9 h 347"/>
                    <a:gd name="T28" fmla="*/ 133 w 400"/>
                    <a:gd name="T29" fmla="*/ 23 h 347"/>
                    <a:gd name="T30" fmla="*/ 113 w 400"/>
                    <a:gd name="T31" fmla="*/ 34 h 347"/>
                    <a:gd name="T32" fmla="*/ 92 w 400"/>
                    <a:gd name="T33" fmla="*/ 39 h 347"/>
                    <a:gd name="T34" fmla="*/ 71 w 400"/>
                    <a:gd name="T35" fmla="*/ 48 h 347"/>
                    <a:gd name="T36" fmla="*/ 53 w 400"/>
                    <a:gd name="T37" fmla="*/ 56 h 347"/>
                    <a:gd name="T38" fmla="*/ 0 w 400"/>
                    <a:gd name="T39" fmla="*/ 257 h 347"/>
                    <a:gd name="T40" fmla="*/ 23 w 400"/>
                    <a:gd name="T41" fmla="*/ 270 h 347"/>
                    <a:gd name="T42" fmla="*/ 46 w 400"/>
                    <a:gd name="T43" fmla="*/ 290 h 347"/>
                    <a:gd name="T44" fmla="*/ 63 w 400"/>
                    <a:gd name="T45" fmla="*/ 296 h 347"/>
                    <a:gd name="T46" fmla="*/ 92 w 400"/>
                    <a:gd name="T47" fmla="*/ 304 h 347"/>
                    <a:gd name="T48" fmla="*/ 121 w 400"/>
                    <a:gd name="T49" fmla="*/ 304 h 347"/>
                    <a:gd name="T50" fmla="*/ 139 w 400"/>
                    <a:gd name="T51" fmla="*/ 304 h 347"/>
                    <a:gd name="T52" fmla="*/ 154 w 400"/>
                    <a:gd name="T53" fmla="*/ 311 h 347"/>
                    <a:gd name="T54" fmla="*/ 168 w 400"/>
                    <a:gd name="T55" fmla="*/ 322 h 347"/>
                    <a:gd name="T56" fmla="*/ 186 w 400"/>
                    <a:gd name="T57" fmla="*/ 321 h 347"/>
                    <a:gd name="T58" fmla="*/ 206 w 400"/>
                    <a:gd name="T59" fmla="*/ 319 h 347"/>
                    <a:gd name="T60" fmla="*/ 211 w 400"/>
                    <a:gd name="T61" fmla="*/ 319 h 347"/>
                    <a:gd name="T62" fmla="*/ 232 w 400"/>
                    <a:gd name="T63" fmla="*/ 330 h 347"/>
                    <a:gd name="T64" fmla="*/ 249 w 400"/>
                    <a:gd name="T65" fmla="*/ 335 h 347"/>
                    <a:gd name="T66" fmla="*/ 267 w 400"/>
                    <a:gd name="T67" fmla="*/ 344 h 347"/>
                    <a:gd name="T68" fmla="*/ 281 w 400"/>
                    <a:gd name="T69" fmla="*/ 346 h 347"/>
                    <a:gd name="T70" fmla="*/ 294 w 400"/>
                    <a:gd name="T71" fmla="*/ 346 h 347"/>
                    <a:gd name="T72" fmla="*/ 303 w 400"/>
                    <a:gd name="T73" fmla="*/ 344 h 347"/>
                    <a:gd name="T74" fmla="*/ 311 w 400"/>
                    <a:gd name="T75" fmla="*/ 339 h 347"/>
                    <a:gd name="T76" fmla="*/ 315 w 400"/>
                    <a:gd name="T77" fmla="*/ 333 h 347"/>
                    <a:gd name="T78" fmla="*/ 319 w 400"/>
                    <a:gd name="T79" fmla="*/ 327 h 347"/>
                    <a:gd name="T80" fmla="*/ 318 w 400"/>
                    <a:gd name="T81" fmla="*/ 320 h 347"/>
                    <a:gd name="T82" fmla="*/ 329 w 400"/>
                    <a:gd name="T83" fmla="*/ 324 h 347"/>
                    <a:gd name="T84" fmla="*/ 337 w 400"/>
                    <a:gd name="T85" fmla="*/ 323 h 347"/>
                    <a:gd name="T86" fmla="*/ 347 w 400"/>
                    <a:gd name="T87" fmla="*/ 320 h 347"/>
                    <a:gd name="T88" fmla="*/ 355 w 400"/>
                    <a:gd name="T89" fmla="*/ 315 h 347"/>
                    <a:gd name="T90" fmla="*/ 359 w 400"/>
                    <a:gd name="T91" fmla="*/ 311 h 347"/>
                    <a:gd name="T92" fmla="*/ 363 w 400"/>
                    <a:gd name="T93" fmla="*/ 306 h 347"/>
                    <a:gd name="T94" fmla="*/ 367 w 400"/>
                    <a:gd name="T95" fmla="*/ 295 h 347"/>
                    <a:gd name="T96" fmla="*/ 368 w 400"/>
                    <a:gd name="T97" fmla="*/ 286 h 347"/>
                    <a:gd name="T98" fmla="*/ 367 w 400"/>
                    <a:gd name="T99" fmla="*/ 278 h 347"/>
                    <a:gd name="T100" fmla="*/ 364 w 400"/>
                    <a:gd name="T101" fmla="*/ 278 h 347"/>
                    <a:gd name="T102" fmla="*/ 373 w 400"/>
                    <a:gd name="T103" fmla="*/ 276 h 347"/>
                    <a:gd name="T104" fmla="*/ 381 w 400"/>
                    <a:gd name="T105" fmla="*/ 274 h 347"/>
                    <a:gd name="T106" fmla="*/ 386 w 400"/>
                    <a:gd name="T107" fmla="*/ 270 h 347"/>
                    <a:gd name="T108" fmla="*/ 393 w 400"/>
                    <a:gd name="T109" fmla="*/ 264 h 347"/>
                    <a:gd name="T110" fmla="*/ 395 w 400"/>
                    <a:gd name="T111" fmla="*/ 258 h 347"/>
                    <a:gd name="T112" fmla="*/ 398 w 400"/>
                    <a:gd name="T113" fmla="*/ 251 h 347"/>
                    <a:gd name="T114" fmla="*/ 399 w 400"/>
                    <a:gd name="T115" fmla="*/ 240 h 347"/>
                    <a:gd name="T116" fmla="*/ 398 w 400"/>
                    <a:gd name="T117" fmla="*/ 232 h 347"/>
                    <a:gd name="T118" fmla="*/ 393 w 400"/>
                    <a:gd name="T119" fmla="*/ 221 h 347"/>
                    <a:gd name="T120" fmla="*/ 390 w 400"/>
                    <a:gd name="T121" fmla="*/ 217 h 347"/>
                    <a:gd name="T122" fmla="*/ 367 w 400"/>
                    <a:gd name="T123" fmla="*/ 219 h 347"/>
                    <a:gd name="T124" fmla="*/ 278 w 400"/>
                    <a:gd name="T125" fmla="*/ 55 h 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400" h="347">
                      <a:moveTo>
                        <a:pt x="278" y="55"/>
                      </a:moveTo>
                      <a:lnTo>
                        <a:pt x="279" y="42"/>
                      </a:lnTo>
                      <a:lnTo>
                        <a:pt x="279" y="28"/>
                      </a:lnTo>
                      <a:lnTo>
                        <a:pt x="276" y="19"/>
                      </a:lnTo>
                      <a:lnTo>
                        <a:pt x="273" y="14"/>
                      </a:lnTo>
                      <a:lnTo>
                        <a:pt x="267" y="9"/>
                      </a:lnTo>
                      <a:lnTo>
                        <a:pt x="260" y="7"/>
                      </a:lnTo>
                      <a:lnTo>
                        <a:pt x="246" y="7"/>
                      </a:lnTo>
                      <a:lnTo>
                        <a:pt x="230" y="5"/>
                      </a:lnTo>
                      <a:lnTo>
                        <a:pt x="221" y="2"/>
                      </a:lnTo>
                      <a:lnTo>
                        <a:pt x="212" y="1"/>
                      </a:lnTo>
                      <a:lnTo>
                        <a:pt x="201" y="0"/>
                      </a:lnTo>
                      <a:lnTo>
                        <a:pt x="187" y="1"/>
                      </a:lnTo>
                      <a:lnTo>
                        <a:pt x="162" y="9"/>
                      </a:lnTo>
                      <a:lnTo>
                        <a:pt x="133" y="23"/>
                      </a:lnTo>
                      <a:lnTo>
                        <a:pt x="113" y="34"/>
                      </a:lnTo>
                      <a:lnTo>
                        <a:pt x="92" y="39"/>
                      </a:lnTo>
                      <a:lnTo>
                        <a:pt x="71" y="48"/>
                      </a:lnTo>
                      <a:lnTo>
                        <a:pt x="53" y="56"/>
                      </a:lnTo>
                      <a:lnTo>
                        <a:pt x="0" y="257"/>
                      </a:lnTo>
                      <a:lnTo>
                        <a:pt x="23" y="270"/>
                      </a:lnTo>
                      <a:lnTo>
                        <a:pt x="46" y="290"/>
                      </a:lnTo>
                      <a:lnTo>
                        <a:pt x="63" y="296"/>
                      </a:lnTo>
                      <a:lnTo>
                        <a:pt x="92" y="304"/>
                      </a:lnTo>
                      <a:lnTo>
                        <a:pt x="121" y="304"/>
                      </a:lnTo>
                      <a:lnTo>
                        <a:pt x="139" y="304"/>
                      </a:lnTo>
                      <a:lnTo>
                        <a:pt x="154" y="311"/>
                      </a:lnTo>
                      <a:lnTo>
                        <a:pt x="168" y="322"/>
                      </a:lnTo>
                      <a:lnTo>
                        <a:pt x="186" y="321"/>
                      </a:lnTo>
                      <a:lnTo>
                        <a:pt x="206" y="319"/>
                      </a:lnTo>
                      <a:lnTo>
                        <a:pt x="211" y="319"/>
                      </a:lnTo>
                      <a:lnTo>
                        <a:pt x="232" y="330"/>
                      </a:lnTo>
                      <a:lnTo>
                        <a:pt x="249" y="335"/>
                      </a:lnTo>
                      <a:lnTo>
                        <a:pt x="267" y="344"/>
                      </a:lnTo>
                      <a:lnTo>
                        <a:pt x="281" y="346"/>
                      </a:lnTo>
                      <a:lnTo>
                        <a:pt x="294" y="346"/>
                      </a:lnTo>
                      <a:lnTo>
                        <a:pt x="303" y="344"/>
                      </a:lnTo>
                      <a:lnTo>
                        <a:pt x="311" y="339"/>
                      </a:lnTo>
                      <a:lnTo>
                        <a:pt x="315" y="333"/>
                      </a:lnTo>
                      <a:lnTo>
                        <a:pt x="319" y="327"/>
                      </a:lnTo>
                      <a:lnTo>
                        <a:pt x="318" y="320"/>
                      </a:lnTo>
                      <a:lnTo>
                        <a:pt x="329" y="324"/>
                      </a:lnTo>
                      <a:lnTo>
                        <a:pt x="337" y="323"/>
                      </a:lnTo>
                      <a:lnTo>
                        <a:pt x="347" y="320"/>
                      </a:lnTo>
                      <a:lnTo>
                        <a:pt x="355" y="315"/>
                      </a:lnTo>
                      <a:lnTo>
                        <a:pt x="359" y="311"/>
                      </a:lnTo>
                      <a:lnTo>
                        <a:pt x="363" y="306"/>
                      </a:lnTo>
                      <a:lnTo>
                        <a:pt x="367" y="295"/>
                      </a:lnTo>
                      <a:lnTo>
                        <a:pt x="368" y="286"/>
                      </a:lnTo>
                      <a:lnTo>
                        <a:pt x="367" y="278"/>
                      </a:lnTo>
                      <a:lnTo>
                        <a:pt x="364" y="278"/>
                      </a:lnTo>
                      <a:lnTo>
                        <a:pt x="373" y="276"/>
                      </a:lnTo>
                      <a:lnTo>
                        <a:pt x="381" y="274"/>
                      </a:lnTo>
                      <a:lnTo>
                        <a:pt x="386" y="270"/>
                      </a:lnTo>
                      <a:lnTo>
                        <a:pt x="393" y="264"/>
                      </a:lnTo>
                      <a:lnTo>
                        <a:pt x="395" y="258"/>
                      </a:lnTo>
                      <a:lnTo>
                        <a:pt x="398" y="251"/>
                      </a:lnTo>
                      <a:lnTo>
                        <a:pt x="399" y="240"/>
                      </a:lnTo>
                      <a:lnTo>
                        <a:pt x="398" y="232"/>
                      </a:lnTo>
                      <a:lnTo>
                        <a:pt x="393" y="221"/>
                      </a:lnTo>
                      <a:lnTo>
                        <a:pt x="390" y="217"/>
                      </a:lnTo>
                      <a:lnTo>
                        <a:pt x="367" y="219"/>
                      </a:lnTo>
                      <a:lnTo>
                        <a:pt x="278" y="55"/>
                      </a:lnTo>
                    </a:path>
                  </a:pathLst>
                </a:custGeom>
                <a:solidFill>
                  <a:srgbClr val="FFBF7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2116" name="Group 68">
                  <a:extLst>
                    <a:ext uri="{FF2B5EF4-FFF2-40B4-BE49-F238E27FC236}">
                      <a16:creationId xmlns:a16="http://schemas.microsoft.com/office/drawing/2014/main" id="{00000000-0008-0000-0300-000044080000}"/>
                    </a:ext>
                  </a:extLst>
                </xdr:cNvPr>
                <xdr:cNvGrpSpPr>
                  <a:grpSpLocks/>
                </xdr:cNvGrpSpPr>
              </xdr:nvGrpSpPr>
              <xdr:grpSpPr bwMode="auto">
                <a:xfrm>
                  <a:off x="2966" y="1808"/>
                  <a:ext cx="205" cy="149"/>
                  <a:chOff x="2966" y="1808"/>
                  <a:chExt cx="205" cy="149"/>
                </a:xfrm>
              </xdr:grpSpPr>
              <xdr:sp macro="" textlink="">
                <xdr:nvSpPr>
                  <xdr:cNvPr id="2117" name="Freeform 69">
                    <a:extLst>
                      <a:ext uri="{FF2B5EF4-FFF2-40B4-BE49-F238E27FC236}">
                        <a16:creationId xmlns:a16="http://schemas.microsoft.com/office/drawing/2014/main" id="{00000000-0008-0000-0300-000045080000}"/>
                      </a:ext>
                    </a:extLst>
                  </xdr:cNvPr>
                  <xdr:cNvSpPr>
                    <a:spLocks/>
                  </xdr:cNvSpPr>
                </xdr:nvSpPr>
                <xdr:spPr bwMode="auto">
                  <a:xfrm>
                    <a:off x="2987" y="1808"/>
                    <a:ext cx="184" cy="141"/>
                  </a:xfrm>
                  <a:custGeom>
                    <a:avLst/>
                    <a:gdLst>
                      <a:gd name="T0" fmla="*/ 3 w 184"/>
                      <a:gd name="T1" fmla="*/ 0 h 141"/>
                      <a:gd name="T2" fmla="*/ 24 w 184"/>
                      <a:gd name="T3" fmla="*/ 22 h 141"/>
                      <a:gd name="T4" fmla="*/ 44 w 184"/>
                      <a:gd name="T5" fmla="*/ 45 h 141"/>
                      <a:gd name="T6" fmla="*/ 70 w 184"/>
                      <a:gd name="T7" fmla="*/ 70 h 141"/>
                      <a:gd name="T8" fmla="*/ 84 w 184"/>
                      <a:gd name="T9" fmla="*/ 74 h 141"/>
                      <a:gd name="T10" fmla="*/ 93 w 184"/>
                      <a:gd name="T11" fmla="*/ 73 h 141"/>
                      <a:gd name="T12" fmla="*/ 103 w 184"/>
                      <a:gd name="T13" fmla="*/ 81 h 141"/>
                      <a:gd name="T14" fmla="*/ 115 w 184"/>
                      <a:gd name="T15" fmla="*/ 94 h 141"/>
                      <a:gd name="T16" fmla="*/ 137 w 184"/>
                      <a:gd name="T17" fmla="*/ 105 h 141"/>
                      <a:gd name="T18" fmla="*/ 163 w 184"/>
                      <a:gd name="T19" fmla="*/ 116 h 141"/>
                      <a:gd name="T20" fmla="*/ 179 w 184"/>
                      <a:gd name="T21" fmla="*/ 128 h 141"/>
                      <a:gd name="T22" fmla="*/ 183 w 184"/>
                      <a:gd name="T23" fmla="*/ 140 h 141"/>
                      <a:gd name="T24" fmla="*/ 87 w 184"/>
                      <a:gd name="T25" fmla="*/ 98 h 141"/>
                      <a:gd name="T26" fmla="*/ 78 w 184"/>
                      <a:gd name="T27" fmla="*/ 103 h 141"/>
                      <a:gd name="T28" fmla="*/ 61 w 184"/>
                      <a:gd name="T29" fmla="*/ 95 h 141"/>
                      <a:gd name="T30" fmla="*/ 54 w 184"/>
                      <a:gd name="T31" fmla="*/ 79 h 141"/>
                      <a:gd name="T32" fmla="*/ 0 w 184"/>
                      <a:gd name="T33" fmla="*/ 20 h 141"/>
                      <a:gd name="T34" fmla="*/ 3 w 184"/>
                      <a:gd name="T35"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84" h="141">
                        <a:moveTo>
                          <a:pt x="3" y="0"/>
                        </a:moveTo>
                        <a:lnTo>
                          <a:pt x="24" y="22"/>
                        </a:lnTo>
                        <a:lnTo>
                          <a:pt x="44" y="45"/>
                        </a:lnTo>
                        <a:lnTo>
                          <a:pt x="70" y="70"/>
                        </a:lnTo>
                        <a:lnTo>
                          <a:pt x="84" y="74"/>
                        </a:lnTo>
                        <a:lnTo>
                          <a:pt x="93" y="73"/>
                        </a:lnTo>
                        <a:lnTo>
                          <a:pt x="103" y="81"/>
                        </a:lnTo>
                        <a:lnTo>
                          <a:pt x="115" y="94"/>
                        </a:lnTo>
                        <a:lnTo>
                          <a:pt x="137" y="105"/>
                        </a:lnTo>
                        <a:lnTo>
                          <a:pt x="163" y="116"/>
                        </a:lnTo>
                        <a:lnTo>
                          <a:pt x="179" y="128"/>
                        </a:lnTo>
                        <a:lnTo>
                          <a:pt x="183" y="140"/>
                        </a:lnTo>
                        <a:lnTo>
                          <a:pt x="87" y="98"/>
                        </a:lnTo>
                        <a:lnTo>
                          <a:pt x="78" y="103"/>
                        </a:lnTo>
                        <a:lnTo>
                          <a:pt x="61" y="95"/>
                        </a:lnTo>
                        <a:lnTo>
                          <a:pt x="54" y="79"/>
                        </a:lnTo>
                        <a:lnTo>
                          <a:pt x="0" y="20"/>
                        </a:lnTo>
                        <a:lnTo>
                          <a:pt x="3" y="0"/>
                        </a:lnTo>
                      </a:path>
                    </a:pathLst>
                  </a:custGeom>
                  <a:solidFill>
                    <a:srgbClr val="FF8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18" name="Freeform 70">
                    <a:extLst>
                      <a:ext uri="{FF2B5EF4-FFF2-40B4-BE49-F238E27FC236}">
                        <a16:creationId xmlns:a16="http://schemas.microsoft.com/office/drawing/2014/main" id="{00000000-0008-0000-0300-000046080000}"/>
                      </a:ext>
                    </a:extLst>
                  </xdr:cNvPr>
                  <xdr:cNvSpPr>
                    <a:spLocks/>
                  </xdr:cNvSpPr>
                </xdr:nvSpPr>
                <xdr:spPr bwMode="auto">
                  <a:xfrm>
                    <a:off x="2966" y="1865"/>
                    <a:ext cx="149" cy="92"/>
                  </a:xfrm>
                  <a:custGeom>
                    <a:avLst/>
                    <a:gdLst>
                      <a:gd name="T0" fmla="*/ 12 w 149"/>
                      <a:gd name="T1" fmla="*/ 0 h 92"/>
                      <a:gd name="T2" fmla="*/ 20 w 149"/>
                      <a:gd name="T3" fmla="*/ 8 h 92"/>
                      <a:gd name="T4" fmla="*/ 28 w 149"/>
                      <a:gd name="T5" fmla="*/ 17 h 92"/>
                      <a:gd name="T6" fmla="*/ 41 w 149"/>
                      <a:gd name="T7" fmla="*/ 27 h 92"/>
                      <a:gd name="T8" fmla="*/ 53 w 149"/>
                      <a:gd name="T9" fmla="*/ 34 h 92"/>
                      <a:gd name="T10" fmla="*/ 64 w 149"/>
                      <a:gd name="T11" fmla="*/ 38 h 92"/>
                      <a:gd name="T12" fmla="*/ 79 w 149"/>
                      <a:gd name="T13" fmla="*/ 45 h 92"/>
                      <a:gd name="T14" fmla="*/ 93 w 149"/>
                      <a:gd name="T15" fmla="*/ 49 h 92"/>
                      <a:gd name="T16" fmla="*/ 108 w 149"/>
                      <a:gd name="T17" fmla="*/ 52 h 92"/>
                      <a:gd name="T18" fmla="*/ 113 w 149"/>
                      <a:gd name="T19" fmla="*/ 56 h 92"/>
                      <a:gd name="T20" fmla="*/ 119 w 149"/>
                      <a:gd name="T21" fmla="*/ 64 h 92"/>
                      <a:gd name="T22" fmla="*/ 125 w 149"/>
                      <a:gd name="T23" fmla="*/ 70 h 92"/>
                      <a:gd name="T24" fmla="*/ 133 w 149"/>
                      <a:gd name="T25" fmla="*/ 73 h 92"/>
                      <a:gd name="T26" fmla="*/ 140 w 149"/>
                      <a:gd name="T27" fmla="*/ 79 h 92"/>
                      <a:gd name="T28" fmla="*/ 146 w 149"/>
                      <a:gd name="T29" fmla="*/ 83 h 92"/>
                      <a:gd name="T30" fmla="*/ 148 w 149"/>
                      <a:gd name="T31" fmla="*/ 91 h 92"/>
                      <a:gd name="T32" fmla="*/ 0 w 149"/>
                      <a:gd name="T33" fmla="*/ 20 h 92"/>
                      <a:gd name="T34" fmla="*/ 12 w 149"/>
                      <a:gd name="T35" fmla="*/ 0 h 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49" h="92">
                        <a:moveTo>
                          <a:pt x="12" y="0"/>
                        </a:moveTo>
                        <a:lnTo>
                          <a:pt x="20" y="8"/>
                        </a:lnTo>
                        <a:lnTo>
                          <a:pt x="28" y="17"/>
                        </a:lnTo>
                        <a:lnTo>
                          <a:pt x="41" y="27"/>
                        </a:lnTo>
                        <a:lnTo>
                          <a:pt x="53" y="34"/>
                        </a:lnTo>
                        <a:lnTo>
                          <a:pt x="64" y="38"/>
                        </a:lnTo>
                        <a:lnTo>
                          <a:pt x="79" y="45"/>
                        </a:lnTo>
                        <a:lnTo>
                          <a:pt x="93" y="49"/>
                        </a:lnTo>
                        <a:lnTo>
                          <a:pt x="108" y="52"/>
                        </a:lnTo>
                        <a:lnTo>
                          <a:pt x="113" y="56"/>
                        </a:lnTo>
                        <a:lnTo>
                          <a:pt x="119" y="64"/>
                        </a:lnTo>
                        <a:lnTo>
                          <a:pt x="125" y="70"/>
                        </a:lnTo>
                        <a:lnTo>
                          <a:pt x="133" y="73"/>
                        </a:lnTo>
                        <a:lnTo>
                          <a:pt x="140" y="79"/>
                        </a:lnTo>
                        <a:lnTo>
                          <a:pt x="146" y="83"/>
                        </a:lnTo>
                        <a:lnTo>
                          <a:pt x="148" y="91"/>
                        </a:lnTo>
                        <a:lnTo>
                          <a:pt x="0" y="20"/>
                        </a:lnTo>
                        <a:lnTo>
                          <a:pt x="12" y="0"/>
                        </a:lnTo>
                      </a:path>
                    </a:pathLst>
                  </a:custGeom>
                  <a:solidFill>
                    <a:srgbClr val="FF8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sp macro="" textlink="">
              <xdr:nvSpPr>
                <xdr:cNvPr id="2119" name="Freeform 71">
                  <a:extLst>
                    <a:ext uri="{FF2B5EF4-FFF2-40B4-BE49-F238E27FC236}">
                      <a16:creationId xmlns:a16="http://schemas.microsoft.com/office/drawing/2014/main" id="{00000000-0008-0000-0300-000047080000}"/>
                    </a:ext>
                  </a:extLst>
                </xdr:cNvPr>
                <xdr:cNvSpPr>
                  <a:spLocks/>
                </xdr:cNvSpPr>
              </xdr:nvSpPr>
              <xdr:spPr bwMode="auto">
                <a:xfrm>
                  <a:off x="3154" y="1796"/>
                  <a:ext cx="198" cy="194"/>
                </a:xfrm>
                <a:custGeom>
                  <a:avLst/>
                  <a:gdLst>
                    <a:gd name="T0" fmla="*/ 56 w 198"/>
                    <a:gd name="T1" fmla="*/ 0 h 194"/>
                    <a:gd name="T2" fmla="*/ 47 w 198"/>
                    <a:gd name="T3" fmla="*/ 41 h 194"/>
                    <a:gd name="T4" fmla="*/ 28 w 198"/>
                    <a:gd name="T5" fmla="*/ 74 h 194"/>
                    <a:gd name="T6" fmla="*/ 26 w 198"/>
                    <a:gd name="T7" fmla="*/ 78 h 194"/>
                    <a:gd name="T8" fmla="*/ 16 w 198"/>
                    <a:gd name="T9" fmla="*/ 96 h 194"/>
                    <a:gd name="T10" fmla="*/ 0 w 198"/>
                    <a:gd name="T11" fmla="*/ 170 h 194"/>
                    <a:gd name="T12" fmla="*/ 87 w 198"/>
                    <a:gd name="T13" fmla="*/ 193 h 194"/>
                    <a:gd name="T14" fmla="*/ 110 w 198"/>
                    <a:gd name="T15" fmla="*/ 179 h 194"/>
                    <a:gd name="T16" fmla="*/ 116 w 198"/>
                    <a:gd name="T17" fmla="*/ 158 h 194"/>
                    <a:gd name="T18" fmla="*/ 142 w 198"/>
                    <a:gd name="T19" fmla="*/ 171 h 194"/>
                    <a:gd name="T20" fmla="*/ 155 w 198"/>
                    <a:gd name="T21" fmla="*/ 165 h 194"/>
                    <a:gd name="T22" fmla="*/ 162 w 198"/>
                    <a:gd name="T23" fmla="*/ 156 h 194"/>
                    <a:gd name="T24" fmla="*/ 165 w 198"/>
                    <a:gd name="T25" fmla="*/ 149 h 194"/>
                    <a:gd name="T26" fmla="*/ 165 w 198"/>
                    <a:gd name="T27" fmla="*/ 142 h 194"/>
                    <a:gd name="T28" fmla="*/ 165 w 198"/>
                    <a:gd name="T29" fmla="*/ 130 h 194"/>
                    <a:gd name="T30" fmla="*/ 165 w 198"/>
                    <a:gd name="T31" fmla="*/ 123 h 194"/>
                    <a:gd name="T32" fmla="*/ 175 w 198"/>
                    <a:gd name="T33" fmla="*/ 122 h 194"/>
                    <a:gd name="T34" fmla="*/ 181 w 198"/>
                    <a:gd name="T35" fmla="*/ 120 h 194"/>
                    <a:gd name="T36" fmla="*/ 187 w 198"/>
                    <a:gd name="T37" fmla="*/ 115 h 194"/>
                    <a:gd name="T38" fmla="*/ 195 w 198"/>
                    <a:gd name="T39" fmla="*/ 109 h 194"/>
                    <a:gd name="T40" fmla="*/ 197 w 198"/>
                    <a:gd name="T41" fmla="*/ 99 h 194"/>
                    <a:gd name="T42" fmla="*/ 197 w 198"/>
                    <a:gd name="T43" fmla="*/ 89 h 194"/>
                    <a:gd name="T44" fmla="*/ 195 w 198"/>
                    <a:gd name="T45" fmla="*/ 79 h 194"/>
                    <a:gd name="T46" fmla="*/ 186 w 198"/>
                    <a:gd name="T47" fmla="*/ 65 h 194"/>
                    <a:gd name="T48" fmla="*/ 180 w 198"/>
                    <a:gd name="T49" fmla="*/ 61 h 194"/>
                    <a:gd name="T50" fmla="*/ 83 w 198"/>
                    <a:gd name="T51" fmla="*/ 1 h 194"/>
                    <a:gd name="T52" fmla="*/ 56 w 198"/>
                    <a:gd name="T53" fmla="*/ 0 h 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98" h="194">
                      <a:moveTo>
                        <a:pt x="56" y="0"/>
                      </a:moveTo>
                      <a:lnTo>
                        <a:pt x="47" y="41"/>
                      </a:lnTo>
                      <a:lnTo>
                        <a:pt x="28" y="74"/>
                      </a:lnTo>
                      <a:lnTo>
                        <a:pt x="26" y="78"/>
                      </a:lnTo>
                      <a:lnTo>
                        <a:pt x="16" y="96"/>
                      </a:lnTo>
                      <a:lnTo>
                        <a:pt x="0" y="170"/>
                      </a:lnTo>
                      <a:lnTo>
                        <a:pt x="87" y="193"/>
                      </a:lnTo>
                      <a:lnTo>
                        <a:pt x="110" y="179"/>
                      </a:lnTo>
                      <a:lnTo>
                        <a:pt x="116" y="158"/>
                      </a:lnTo>
                      <a:lnTo>
                        <a:pt x="142" y="171"/>
                      </a:lnTo>
                      <a:lnTo>
                        <a:pt x="155" y="165"/>
                      </a:lnTo>
                      <a:lnTo>
                        <a:pt x="162" y="156"/>
                      </a:lnTo>
                      <a:lnTo>
                        <a:pt x="165" y="149"/>
                      </a:lnTo>
                      <a:lnTo>
                        <a:pt x="165" y="142"/>
                      </a:lnTo>
                      <a:lnTo>
                        <a:pt x="165" y="130"/>
                      </a:lnTo>
                      <a:lnTo>
                        <a:pt x="165" y="123"/>
                      </a:lnTo>
                      <a:lnTo>
                        <a:pt x="175" y="122"/>
                      </a:lnTo>
                      <a:lnTo>
                        <a:pt x="181" y="120"/>
                      </a:lnTo>
                      <a:lnTo>
                        <a:pt x="187" y="115"/>
                      </a:lnTo>
                      <a:lnTo>
                        <a:pt x="195" y="109"/>
                      </a:lnTo>
                      <a:lnTo>
                        <a:pt x="197" y="99"/>
                      </a:lnTo>
                      <a:lnTo>
                        <a:pt x="197" y="89"/>
                      </a:lnTo>
                      <a:lnTo>
                        <a:pt x="195" y="79"/>
                      </a:lnTo>
                      <a:lnTo>
                        <a:pt x="186" y="65"/>
                      </a:lnTo>
                      <a:lnTo>
                        <a:pt x="180" y="61"/>
                      </a:lnTo>
                      <a:lnTo>
                        <a:pt x="83" y="1"/>
                      </a:lnTo>
                      <a:lnTo>
                        <a:pt x="56" y="0"/>
                      </a:lnTo>
                    </a:path>
                  </a:pathLst>
                </a:custGeom>
                <a:solidFill>
                  <a:srgbClr val="FFA04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0" name="Freeform 72">
                  <a:extLst>
                    <a:ext uri="{FF2B5EF4-FFF2-40B4-BE49-F238E27FC236}">
                      <a16:creationId xmlns:a16="http://schemas.microsoft.com/office/drawing/2014/main" id="{00000000-0008-0000-0300-000048080000}"/>
                    </a:ext>
                  </a:extLst>
                </xdr:cNvPr>
                <xdr:cNvSpPr>
                  <a:spLocks/>
                </xdr:cNvSpPr>
              </xdr:nvSpPr>
              <xdr:spPr bwMode="auto">
                <a:xfrm>
                  <a:off x="3006" y="1741"/>
                  <a:ext cx="140" cy="113"/>
                </a:xfrm>
                <a:custGeom>
                  <a:avLst/>
                  <a:gdLst>
                    <a:gd name="T0" fmla="*/ 136 w 140"/>
                    <a:gd name="T1" fmla="*/ 23 h 113"/>
                    <a:gd name="T2" fmla="*/ 122 w 140"/>
                    <a:gd name="T3" fmla="*/ 14 h 113"/>
                    <a:gd name="T4" fmla="*/ 103 w 140"/>
                    <a:gd name="T5" fmla="*/ 2 h 113"/>
                    <a:gd name="T6" fmla="*/ 92 w 140"/>
                    <a:gd name="T7" fmla="*/ 0 h 113"/>
                    <a:gd name="T8" fmla="*/ 84 w 140"/>
                    <a:gd name="T9" fmla="*/ 0 h 113"/>
                    <a:gd name="T10" fmla="*/ 75 w 140"/>
                    <a:gd name="T11" fmla="*/ 2 h 113"/>
                    <a:gd name="T12" fmla="*/ 65 w 140"/>
                    <a:gd name="T13" fmla="*/ 7 h 113"/>
                    <a:gd name="T14" fmla="*/ 49 w 140"/>
                    <a:gd name="T15" fmla="*/ 15 h 113"/>
                    <a:gd name="T16" fmla="*/ 37 w 140"/>
                    <a:gd name="T17" fmla="*/ 20 h 113"/>
                    <a:gd name="T18" fmla="*/ 26 w 140"/>
                    <a:gd name="T19" fmla="*/ 25 h 113"/>
                    <a:gd name="T20" fmla="*/ 16 w 140"/>
                    <a:gd name="T21" fmla="*/ 29 h 113"/>
                    <a:gd name="T22" fmla="*/ 6 w 140"/>
                    <a:gd name="T23" fmla="*/ 35 h 113"/>
                    <a:gd name="T24" fmla="*/ 1 w 140"/>
                    <a:gd name="T25" fmla="*/ 49 h 113"/>
                    <a:gd name="T26" fmla="*/ 0 w 140"/>
                    <a:gd name="T27" fmla="*/ 60 h 113"/>
                    <a:gd name="T28" fmla="*/ 10 w 140"/>
                    <a:gd name="T29" fmla="*/ 70 h 113"/>
                    <a:gd name="T30" fmla="*/ 19 w 140"/>
                    <a:gd name="T31" fmla="*/ 80 h 113"/>
                    <a:gd name="T32" fmla="*/ 31 w 140"/>
                    <a:gd name="T33" fmla="*/ 89 h 113"/>
                    <a:gd name="T34" fmla="*/ 44 w 140"/>
                    <a:gd name="T35" fmla="*/ 98 h 113"/>
                    <a:gd name="T36" fmla="*/ 60 w 140"/>
                    <a:gd name="T37" fmla="*/ 106 h 113"/>
                    <a:gd name="T38" fmla="*/ 85 w 140"/>
                    <a:gd name="T39" fmla="*/ 112 h 113"/>
                    <a:gd name="T40" fmla="*/ 100 w 140"/>
                    <a:gd name="T41" fmla="*/ 112 h 113"/>
                    <a:gd name="T42" fmla="*/ 111 w 140"/>
                    <a:gd name="T43" fmla="*/ 111 h 113"/>
                    <a:gd name="T44" fmla="*/ 113 w 140"/>
                    <a:gd name="T45" fmla="*/ 106 h 113"/>
                    <a:gd name="T46" fmla="*/ 112 w 140"/>
                    <a:gd name="T47" fmla="*/ 102 h 113"/>
                    <a:gd name="T48" fmla="*/ 101 w 140"/>
                    <a:gd name="T49" fmla="*/ 102 h 113"/>
                    <a:gd name="T50" fmla="*/ 83 w 140"/>
                    <a:gd name="T51" fmla="*/ 102 h 113"/>
                    <a:gd name="T52" fmla="*/ 67 w 140"/>
                    <a:gd name="T53" fmla="*/ 96 h 113"/>
                    <a:gd name="T54" fmla="*/ 47 w 140"/>
                    <a:gd name="T55" fmla="*/ 92 h 113"/>
                    <a:gd name="T56" fmla="*/ 34 w 140"/>
                    <a:gd name="T57" fmla="*/ 82 h 113"/>
                    <a:gd name="T58" fmla="*/ 29 w 140"/>
                    <a:gd name="T59" fmla="*/ 78 h 113"/>
                    <a:gd name="T60" fmla="*/ 30 w 140"/>
                    <a:gd name="T61" fmla="*/ 75 h 113"/>
                    <a:gd name="T62" fmla="*/ 37 w 140"/>
                    <a:gd name="T63" fmla="*/ 72 h 113"/>
                    <a:gd name="T64" fmla="*/ 48 w 140"/>
                    <a:gd name="T65" fmla="*/ 72 h 113"/>
                    <a:gd name="T66" fmla="*/ 63 w 140"/>
                    <a:gd name="T67" fmla="*/ 75 h 113"/>
                    <a:gd name="T68" fmla="*/ 84 w 140"/>
                    <a:gd name="T69" fmla="*/ 80 h 113"/>
                    <a:gd name="T70" fmla="*/ 101 w 140"/>
                    <a:gd name="T71" fmla="*/ 81 h 113"/>
                    <a:gd name="T72" fmla="*/ 110 w 140"/>
                    <a:gd name="T73" fmla="*/ 80 h 113"/>
                    <a:gd name="T74" fmla="*/ 118 w 140"/>
                    <a:gd name="T75" fmla="*/ 76 h 113"/>
                    <a:gd name="T76" fmla="*/ 123 w 140"/>
                    <a:gd name="T77" fmla="*/ 69 h 113"/>
                    <a:gd name="T78" fmla="*/ 128 w 140"/>
                    <a:gd name="T79" fmla="*/ 61 h 113"/>
                    <a:gd name="T80" fmla="*/ 127 w 140"/>
                    <a:gd name="T81" fmla="*/ 49 h 113"/>
                    <a:gd name="T82" fmla="*/ 134 w 140"/>
                    <a:gd name="T83" fmla="*/ 40 h 113"/>
                    <a:gd name="T84" fmla="*/ 139 w 140"/>
                    <a:gd name="T85" fmla="*/ 31 h 113"/>
                    <a:gd name="T86" fmla="*/ 136 w 140"/>
                    <a:gd name="T87" fmla="*/ 23 h 1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40" h="113">
                      <a:moveTo>
                        <a:pt x="136" y="23"/>
                      </a:moveTo>
                      <a:lnTo>
                        <a:pt x="122" y="14"/>
                      </a:lnTo>
                      <a:lnTo>
                        <a:pt x="103" y="2"/>
                      </a:lnTo>
                      <a:lnTo>
                        <a:pt x="92" y="0"/>
                      </a:lnTo>
                      <a:lnTo>
                        <a:pt x="84" y="0"/>
                      </a:lnTo>
                      <a:lnTo>
                        <a:pt x="75" y="2"/>
                      </a:lnTo>
                      <a:lnTo>
                        <a:pt x="65" y="7"/>
                      </a:lnTo>
                      <a:lnTo>
                        <a:pt x="49" y="15"/>
                      </a:lnTo>
                      <a:lnTo>
                        <a:pt x="37" y="20"/>
                      </a:lnTo>
                      <a:lnTo>
                        <a:pt x="26" y="25"/>
                      </a:lnTo>
                      <a:lnTo>
                        <a:pt x="16" y="29"/>
                      </a:lnTo>
                      <a:lnTo>
                        <a:pt x="6" y="35"/>
                      </a:lnTo>
                      <a:lnTo>
                        <a:pt x="1" y="49"/>
                      </a:lnTo>
                      <a:lnTo>
                        <a:pt x="0" y="60"/>
                      </a:lnTo>
                      <a:lnTo>
                        <a:pt x="10" y="70"/>
                      </a:lnTo>
                      <a:lnTo>
                        <a:pt x="19" y="80"/>
                      </a:lnTo>
                      <a:lnTo>
                        <a:pt x="31" y="89"/>
                      </a:lnTo>
                      <a:lnTo>
                        <a:pt x="44" y="98"/>
                      </a:lnTo>
                      <a:lnTo>
                        <a:pt x="60" y="106"/>
                      </a:lnTo>
                      <a:lnTo>
                        <a:pt x="85" y="112"/>
                      </a:lnTo>
                      <a:lnTo>
                        <a:pt x="100" y="112"/>
                      </a:lnTo>
                      <a:lnTo>
                        <a:pt x="111" y="111"/>
                      </a:lnTo>
                      <a:lnTo>
                        <a:pt x="113" y="106"/>
                      </a:lnTo>
                      <a:lnTo>
                        <a:pt x="112" y="102"/>
                      </a:lnTo>
                      <a:lnTo>
                        <a:pt x="101" y="102"/>
                      </a:lnTo>
                      <a:lnTo>
                        <a:pt x="83" y="102"/>
                      </a:lnTo>
                      <a:lnTo>
                        <a:pt x="67" y="96"/>
                      </a:lnTo>
                      <a:lnTo>
                        <a:pt x="47" y="92"/>
                      </a:lnTo>
                      <a:lnTo>
                        <a:pt x="34" y="82"/>
                      </a:lnTo>
                      <a:lnTo>
                        <a:pt x="29" y="78"/>
                      </a:lnTo>
                      <a:lnTo>
                        <a:pt x="30" y="75"/>
                      </a:lnTo>
                      <a:lnTo>
                        <a:pt x="37" y="72"/>
                      </a:lnTo>
                      <a:lnTo>
                        <a:pt x="48" y="72"/>
                      </a:lnTo>
                      <a:lnTo>
                        <a:pt x="63" y="75"/>
                      </a:lnTo>
                      <a:lnTo>
                        <a:pt x="84" y="80"/>
                      </a:lnTo>
                      <a:lnTo>
                        <a:pt x="101" y="81"/>
                      </a:lnTo>
                      <a:lnTo>
                        <a:pt x="110" y="80"/>
                      </a:lnTo>
                      <a:lnTo>
                        <a:pt x="118" y="76"/>
                      </a:lnTo>
                      <a:lnTo>
                        <a:pt x="123" y="69"/>
                      </a:lnTo>
                      <a:lnTo>
                        <a:pt x="128" y="61"/>
                      </a:lnTo>
                      <a:lnTo>
                        <a:pt x="127" y="49"/>
                      </a:lnTo>
                      <a:lnTo>
                        <a:pt x="134" y="40"/>
                      </a:lnTo>
                      <a:lnTo>
                        <a:pt x="139" y="31"/>
                      </a:lnTo>
                      <a:lnTo>
                        <a:pt x="136" y="23"/>
                      </a:lnTo>
                    </a:path>
                  </a:pathLst>
                </a:custGeom>
                <a:solidFill>
                  <a:srgbClr val="FFA04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1" name="Freeform 73">
                  <a:extLst>
                    <a:ext uri="{FF2B5EF4-FFF2-40B4-BE49-F238E27FC236}">
                      <a16:creationId xmlns:a16="http://schemas.microsoft.com/office/drawing/2014/main" id="{00000000-0008-0000-0300-000049080000}"/>
                    </a:ext>
                  </a:extLst>
                </xdr:cNvPr>
                <xdr:cNvSpPr>
                  <a:spLocks/>
                </xdr:cNvSpPr>
              </xdr:nvSpPr>
              <xdr:spPr bwMode="auto">
                <a:xfrm>
                  <a:off x="3153" y="1691"/>
                  <a:ext cx="86" cy="45"/>
                </a:xfrm>
                <a:custGeom>
                  <a:avLst/>
                  <a:gdLst>
                    <a:gd name="T0" fmla="*/ 84 w 86"/>
                    <a:gd name="T1" fmla="*/ 0 h 45"/>
                    <a:gd name="T2" fmla="*/ 71 w 86"/>
                    <a:gd name="T3" fmla="*/ 3 h 45"/>
                    <a:gd name="T4" fmla="*/ 63 w 86"/>
                    <a:gd name="T5" fmla="*/ 3 h 45"/>
                    <a:gd name="T6" fmla="*/ 54 w 86"/>
                    <a:gd name="T7" fmla="*/ 3 h 45"/>
                    <a:gd name="T8" fmla="*/ 52 w 86"/>
                    <a:gd name="T9" fmla="*/ 1 h 45"/>
                    <a:gd name="T10" fmla="*/ 48 w 86"/>
                    <a:gd name="T11" fmla="*/ 1 h 45"/>
                    <a:gd name="T12" fmla="*/ 43 w 86"/>
                    <a:gd name="T13" fmla="*/ 3 h 45"/>
                    <a:gd name="T14" fmla="*/ 40 w 86"/>
                    <a:gd name="T15" fmla="*/ 3 h 45"/>
                    <a:gd name="T16" fmla="*/ 37 w 86"/>
                    <a:gd name="T17" fmla="*/ 3 h 45"/>
                    <a:gd name="T18" fmla="*/ 33 w 86"/>
                    <a:gd name="T19" fmla="*/ 1 h 45"/>
                    <a:gd name="T20" fmla="*/ 29 w 86"/>
                    <a:gd name="T21" fmla="*/ 1 h 45"/>
                    <a:gd name="T22" fmla="*/ 27 w 86"/>
                    <a:gd name="T23" fmla="*/ 2 h 45"/>
                    <a:gd name="T24" fmla="*/ 25 w 86"/>
                    <a:gd name="T25" fmla="*/ 4 h 45"/>
                    <a:gd name="T26" fmla="*/ 23 w 86"/>
                    <a:gd name="T27" fmla="*/ 7 h 45"/>
                    <a:gd name="T28" fmla="*/ 18 w 86"/>
                    <a:gd name="T29" fmla="*/ 7 h 45"/>
                    <a:gd name="T30" fmla="*/ 14 w 86"/>
                    <a:gd name="T31" fmla="*/ 7 h 45"/>
                    <a:gd name="T32" fmla="*/ 9 w 86"/>
                    <a:gd name="T33" fmla="*/ 8 h 45"/>
                    <a:gd name="T34" fmla="*/ 6 w 86"/>
                    <a:gd name="T35" fmla="*/ 10 h 45"/>
                    <a:gd name="T36" fmla="*/ 2 w 86"/>
                    <a:gd name="T37" fmla="*/ 15 h 45"/>
                    <a:gd name="T38" fmla="*/ 0 w 86"/>
                    <a:gd name="T39" fmla="*/ 20 h 45"/>
                    <a:gd name="T40" fmla="*/ 1 w 86"/>
                    <a:gd name="T41" fmla="*/ 24 h 45"/>
                    <a:gd name="T42" fmla="*/ 5 w 86"/>
                    <a:gd name="T43" fmla="*/ 27 h 45"/>
                    <a:gd name="T44" fmla="*/ 12 w 86"/>
                    <a:gd name="T45" fmla="*/ 28 h 45"/>
                    <a:gd name="T46" fmla="*/ 16 w 86"/>
                    <a:gd name="T47" fmla="*/ 29 h 45"/>
                    <a:gd name="T48" fmla="*/ 18 w 86"/>
                    <a:gd name="T49" fmla="*/ 33 h 45"/>
                    <a:gd name="T50" fmla="*/ 16 w 86"/>
                    <a:gd name="T51" fmla="*/ 35 h 45"/>
                    <a:gd name="T52" fmla="*/ 15 w 86"/>
                    <a:gd name="T53" fmla="*/ 36 h 45"/>
                    <a:gd name="T54" fmla="*/ 15 w 86"/>
                    <a:gd name="T55" fmla="*/ 38 h 45"/>
                    <a:gd name="T56" fmla="*/ 16 w 86"/>
                    <a:gd name="T57" fmla="*/ 40 h 45"/>
                    <a:gd name="T58" fmla="*/ 19 w 86"/>
                    <a:gd name="T59" fmla="*/ 44 h 45"/>
                    <a:gd name="T60" fmla="*/ 29 w 86"/>
                    <a:gd name="T61" fmla="*/ 44 h 45"/>
                    <a:gd name="T62" fmla="*/ 57 w 86"/>
                    <a:gd name="T63" fmla="*/ 16 h 45"/>
                    <a:gd name="T64" fmla="*/ 83 w 86"/>
                    <a:gd name="T65" fmla="*/ 12 h 45"/>
                    <a:gd name="T66" fmla="*/ 85 w 86"/>
                    <a:gd name="T67" fmla="*/ 10 h 45"/>
                    <a:gd name="T68" fmla="*/ 85 w 86"/>
                    <a:gd name="T69" fmla="*/ 3 h 45"/>
                    <a:gd name="T70" fmla="*/ 84 w 86"/>
                    <a:gd name="T71"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86" h="45">
                      <a:moveTo>
                        <a:pt x="84" y="0"/>
                      </a:moveTo>
                      <a:lnTo>
                        <a:pt x="71" y="3"/>
                      </a:lnTo>
                      <a:lnTo>
                        <a:pt x="63" y="3"/>
                      </a:lnTo>
                      <a:lnTo>
                        <a:pt x="54" y="3"/>
                      </a:lnTo>
                      <a:lnTo>
                        <a:pt x="52" y="1"/>
                      </a:lnTo>
                      <a:lnTo>
                        <a:pt x="48" y="1"/>
                      </a:lnTo>
                      <a:lnTo>
                        <a:pt x="43" y="3"/>
                      </a:lnTo>
                      <a:lnTo>
                        <a:pt x="40" y="3"/>
                      </a:lnTo>
                      <a:lnTo>
                        <a:pt x="37" y="3"/>
                      </a:lnTo>
                      <a:lnTo>
                        <a:pt x="33" y="1"/>
                      </a:lnTo>
                      <a:lnTo>
                        <a:pt x="29" y="1"/>
                      </a:lnTo>
                      <a:lnTo>
                        <a:pt x="27" y="2"/>
                      </a:lnTo>
                      <a:lnTo>
                        <a:pt x="25" y="4"/>
                      </a:lnTo>
                      <a:lnTo>
                        <a:pt x="23" y="7"/>
                      </a:lnTo>
                      <a:lnTo>
                        <a:pt x="18" y="7"/>
                      </a:lnTo>
                      <a:lnTo>
                        <a:pt x="14" y="7"/>
                      </a:lnTo>
                      <a:lnTo>
                        <a:pt x="9" y="8"/>
                      </a:lnTo>
                      <a:lnTo>
                        <a:pt x="6" y="10"/>
                      </a:lnTo>
                      <a:lnTo>
                        <a:pt x="2" y="15"/>
                      </a:lnTo>
                      <a:lnTo>
                        <a:pt x="0" y="20"/>
                      </a:lnTo>
                      <a:lnTo>
                        <a:pt x="1" y="24"/>
                      </a:lnTo>
                      <a:lnTo>
                        <a:pt x="5" y="27"/>
                      </a:lnTo>
                      <a:lnTo>
                        <a:pt x="12" y="28"/>
                      </a:lnTo>
                      <a:lnTo>
                        <a:pt x="16" y="29"/>
                      </a:lnTo>
                      <a:lnTo>
                        <a:pt x="18" y="33"/>
                      </a:lnTo>
                      <a:lnTo>
                        <a:pt x="16" y="35"/>
                      </a:lnTo>
                      <a:lnTo>
                        <a:pt x="15" y="36"/>
                      </a:lnTo>
                      <a:lnTo>
                        <a:pt x="15" y="38"/>
                      </a:lnTo>
                      <a:lnTo>
                        <a:pt x="16" y="40"/>
                      </a:lnTo>
                      <a:lnTo>
                        <a:pt x="19" y="44"/>
                      </a:lnTo>
                      <a:lnTo>
                        <a:pt x="29" y="44"/>
                      </a:lnTo>
                      <a:lnTo>
                        <a:pt x="57" y="16"/>
                      </a:lnTo>
                      <a:lnTo>
                        <a:pt x="83" y="12"/>
                      </a:lnTo>
                      <a:lnTo>
                        <a:pt x="85" y="10"/>
                      </a:lnTo>
                      <a:lnTo>
                        <a:pt x="85" y="3"/>
                      </a:lnTo>
                      <a:lnTo>
                        <a:pt x="84" y="0"/>
                      </a:lnTo>
                    </a:path>
                  </a:pathLst>
                </a:custGeom>
                <a:solidFill>
                  <a:srgbClr val="BF3F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2" name="Freeform 74">
                  <a:extLst>
                    <a:ext uri="{FF2B5EF4-FFF2-40B4-BE49-F238E27FC236}">
                      <a16:creationId xmlns:a16="http://schemas.microsoft.com/office/drawing/2014/main" id="{00000000-0008-0000-0300-00004A080000}"/>
                    </a:ext>
                  </a:extLst>
                </xdr:cNvPr>
                <xdr:cNvSpPr>
                  <a:spLocks/>
                </xdr:cNvSpPr>
              </xdr:nvSpPr>
              <xdr:spPr bwMode="auto">
                <a:xfrm>
                  <a:off x="3003" y="1653"/>
                  <a:ext cx="236" cy="106"/>
                </a:xfrm>
                <a:custGeom>
                  <a:avLst/>
                  <a:gdLst>
                    <a:gd name="T0" fmla="*/ 235 w 236"/>
                    <a:gd name="T1" fmla="*/ 20 h 106"/>
                    <a:gd name="T2" fmla="*/ 228 w 236"/>
                    <a:gd name="T3" fmla="*/ 9 h 106"/>
                    <a:gd name="T4" fmla="*/ 220 w 236"/>
                    <a:gd name="T5" fmla="*/ 2 h 106"/>
                    <a:gd name="T6" fmla="*/ 195 w 236"/>
                    <a:gd name="T7" fmla="*/ 0 h 106"/>
                    <a:gd name="T8" fmla="*/ 160 w 236"/>
                    <a:gd name="T9" fmla="*/ 1 h 106"/>
                    <a:gd name="T10" fmla="*/ 147 w 236"/>
                    <a:gd name="T11" fmla="*/ 5 h 106"/>
                    <a:gd name="T12" fmla="*/ 142 w 236"/>
                    <a:gd name="T13" fmla="*/ 12 h 106"/>
                    <a:gd name="T14" fmla="*/ 142 w 236"/>
                    <a:gd name="T15" fmla="*/ 24 h 106"/>
                    <a:gd name="T16" fmla="*/ 106 w 236"/>
                    <a:gd name="T17" fmla="*/ 42 h 106"/>
                    <a:gd name="T18" fmla="*/ 75 w 236"/>
                    <a:gd name="T19" fmla="*/ 56 h 106"/>
                    <a:gd name="T20" fmla="*/ 72 w 236"/>
                    <a:gd name="T21" fmla="*/ 61 h 106"/>
                    <a:gd name="T22" fmla="*/ 50 w 236"/>
                    <a:gd name="T23" fmla="*/ 70 h 106"/>
                    <a:gd name="T24" fmla="*/ 26 w 236"/>
                    <a:gd name="T25" fmla="*/ 80 h 106"/>
                    <a:gd name="T26" fmla="*/ 17 w 236"/>
                    <a:gd name="T27" fmla="*/ 86 h 106"/>
                    <a:gd name="T28" fmla="*/ 11 w 236"/>
                    <a:gd name="T29" fmla="*/ 87 h 106"/>
                    <a:gd name="T30" fmla="*/ 0 w 236"/>
                    <a:gd name="T31" fmla="*/ 105 h 106"/>
                    <a:gd name="T32" fmla="*/ 41 w 236"/>
                    <a:gd name="T33" fmla="*/ 91 h 106"/>
                    <a:gd name="T34" fmla="*/ 77 w 236"/>
                    <a:gd name="T35" fmla="*/ 77 h 106"/>
                    <a:gd name="T36" fmla="*/ 87 w 236"/>
                    <a:gd name="T37" fmla="*/ 77 h 106"/>
                    <a:gd name="T38" fmla="*/ 97 w 236"/>
                    <a:gd name="T39" fmla="*/ 82 h 106"/>
                    <a:gd name="T40" fmla="*/ 131 w 236"/>
                    <a:gd name="T41" fmla="*/ 98 h 106"/>
                    <a:gd name="T42" fmla="*/ 143 w 236"/>
                    <a:gd name="T43" fmla="*/ 105 h 106"/>
                    <a:gd name="T44" fmla="*/ 151 w 236"/>
                    <a:gd name="T45" fmla="*/ 98 h 106"/>
                    <a:gd name="T46" fmla="*/ 128 w 236"/>
                    <a:gd name="T47" fmla="*/ 87 h 106"/>
                    <a:gd name="T48" fmla="*/ 98 w 236"/>
                    <a:gd name="T49" fmla="*/ 71 h 106"/>
                    <a:gd name="T50" fmla="*/ 98 w 236"/>
                    <a:gd name="T51" fmla="*/ 65 h 106"/>
                    <a:gd name="T52" fmla="*/ 107 w 236"/>
                    <a:gd name="T53" fmla="*/ 63 h 106"/>
                    <a:gd name="T54" fmla="*/ 120 w 236"/>
                    <a:gd name="T55" fmla="*/ 58 h 106"/>
                    <a:gd name="T56" fmla="*/ 138 w 236"/>
                    <a:gd name="T57" fmla="*/ 46 h 106"/>
                    <a:gd name="T58" fmla="*/ 151 w 236"/>
                    <a:gd name="T59" fmla="*/ 35 h 106"/>
                    <a:gd name="T60" fmla="*/ 161 w 236"/>
                    <a:gd name="T61" fmla="*/ 38 h 106"/>
                    <a:gd name="T62" fmla="*/ 173 w 236"/>
                    <a:gd name="T63" fmla="*/ 38 h 106"/>
                    <a:gd name="T64" fmla="*/ 182 w 236"/>
                    <a:gd name="T65" fmla="*/ 33 h 106"/>
                    <a:gd name="T66" fmla="*/ 192 w 236"/>
                    <a:gd name="T67" fmla="*/ 33 h 106"/>
                    <a:gd name="T68" fmla="*/ 199 w 236"/>
                    <a:gd name="T69" fmla="*/ 32 h 106"/>
                    <a:gd name="T70" fmla="*/ 209 w 236"/>
                    <a:gd name="T71" fmla="*/ 29 h 106"/>
                    <a:gd name="T72" fmla="*/ 215 w 236"/>
                    <a:gd name="T73" fmla="*/ 33 h 106"/>
                    <a:gd name="T74" fmla="*/ 224 w 236"/>
                    <a:gd name="T75" fmla="*/ 34 h 106"/>
                    <a:gd name="T76" fmla="*/ 235 w 236"/>
                    <a:gd name="T77" fmla="*/ 27 h 1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236" h="106">
                      <a:moveTo>
                        <a:pt x="235" y="27"/>
                      </a:moveTo>
                      <a:lnTo>
                        <a:pt x="235" y="20"/>
                      </a:lnTo>
                      <a:lnTo>
                        <a:pt x="233" y="15"/>
                      </a:lnTo>
                      <a:lnTo>
                        <a:pt x="228" y="9"/>
                      </a:lnTo>
                      <a:lnTo>
                        <a:pt x="225" y="6"/>
                      </a:lnTo>
                      <a:lnTo>
                        <a:pt x="220" y="2"/>
                      </a:lnTo>
                      <a:lnTo>
                        <a:pt x="215" y="0"/>
                      </a:lnTo>
                      <a:lnTo>
                        <a:pt x="195" y="0"/>
                      </a:lnTo>
                      <a:lnTo>
                        <a:pt x="168" y="1"/>
                      </a:lnTo>
                      <a:lnTo>
                        <a:pt x="160" y="1"/>
                      </a:lnTo>
                      <a:lnTo>
                        <a:pt x="151" y="3"/>
                      </a:lnTo>
                      <a:lnTo>
                        <a:pt x="147" y="5"/>
                      </a:lnTo>
                      <a:lnTo>
                        <a:pt x="145" y="8"/>
                      </a:lnTo>
                      <a:lnTo>
                        <a:pt x="142" y="12"/>
                      </a:lnTo>
                      <a:lnTo>
                        <a:pt x="143" y="18"/>
                      </a:lnTo>
                      <a:lnTo>
                        <a:pt x="142" y="24"/>
                      </a:lnTo>
                      <a:lnTo>
                        <a:pt x="136" y="28"/>
                      </a:lnTo>
                      <a:lnTo>
                        <a:pt x="106" y="42"/>
                      </a:lnTo>
                      <a:lnTo>
                        <a:pt x="82" y="52"/>
                      </a:lnTo>
                      <a:lnTo>
                        <a:pt x="75" y="56"/>
                      </a:lnTo>
                      <a:lnTo>
                        <a:pt x="72" y="60"/>
                      </a:lnTo>
                      <a:lnTo>
                        <a:pt x="72" y="61"/>
                      </a:lnTo>
                      <a:lnTo>
                        <a:pt x="69" y="63"/>
                      </a:lnTo>
                      <a:lnTo>
                        <a:pt x="50" y="70"/>
                      </a:lnTo>
                      <a:lnTo>
                        <a:pt x="30" y="78"/>
                      </a:lnTo>
                      <a:lnTo>
                        <a:pt x="26" y="80"/>
                      </a:lnTo>
                      <a:lnTo>
                        <a:pt x="20" y="85"/>
                      </a:lnTo>
                      <a:lnTo>
                        <a:pt x="17" y="86"/>
                      </a:lnTo>
                      <a:lnTo>
                        <a:pt x="15" y="86"/>
                      </a:lnTo>
                      <a:lnTo>
                        <a:pt x="11" y="87"/>
                      </a:lnTo>
                      <a:lnTo>
                        <a:pt x="5" y="89"/>
                      </a:lnTo>
                      <a:lnTo>
                        <a:pt x="0" y="105"/>
                      </a:lnTo>
                      <a:lnTo>
                        <a:pt x="19" y="98"/>
                      </a:lnTo>
                      <a:lnTo>
                        <a:pt x="41" y="91"/>
                      </a:lnTo>
                      <a:lnTo>
                        <a:pt x="62" y="83"/>
                      </a:lnTo>
                      <a:lnTo>
                        <a:pt x="77" y="77"/>
                      </a:lnTo>
                      <a:lnTo>
                        <a:pt x="82" y="77"/>
                      </a:lnTo>
                      <a:lnTo>
                        <a:pt x="87" y="77"/>
                      </a:lnTo>
                      <a:lnTo>
                        <a:pt x="90" y="79"/>
                      </a:lnTo>
                      <a:lnTo>
                        <a:pt x="97" y="82"/>
                      </a:lnTo>
                      <a:lnTo>
                        <a:pt x="113" y="89"/>
                      </a:lnTo>
                      <a:lnTo>
                        <a:pt x="131" y="98"/>
                      </a:lnTo>
                      <a:lnTo>
                        <a:pt x="139" y="103"/>
                      </a:lnTo>
                      <a:lnTo>
                        <a:pt x="143" y="105"/>
                      </a:lnTo>
                      <a:lnTo>
                        <a:pt x="148" y="105"/>
                      </a:lnTo>
                      <a:lnTo>
                        <a:pt x="151" y="98"/>
                      </a:lnTo>
                      <a:lnTo>
                        <a:pt x="142" y="92"/>
                      </a:lnTo>
                      <a:lnTo>
                        <a:pt x="128" y="87"/>
                      </a:lnTo>
                      <a:lnTo>
                        <a:pt x="114" y="79"/>
                      </a:lnTo>
                      <a:lnTo>
                        <a:pt x="98" y="71"/>
                      </a:lnTo>
                      <a:lnTo>
                        <a:pt x="97" y="67"/>
                      </a:lnTo>
                      <a:lnTo>
                        <a:pt x="98" y="65"/>
                      </a:lnTo>
                      <a:lnTo>
                        <a:pt x="100" y="63"/>
                      </a:lnTo>
                      <a:lnTo>
                        <a:pt x="107" y="63"/>
                      </a:lnTo>
                      <a:lnTo>
                        <a:pt x="112" y="62"/>
                      </a:lnTo>
                      <a:lnTo>
                        <a:pt x="120" y="58"/>
                      </a:lnTo>
                      <a:lnTo>
                        <a:pt x="126" y="53"/>
                      </a:lnTo>
                      <a:lnTo>
                        <a:pt x="138" y="46"/>
                      </a:lnTo>
                      <a:lnTo>
                        <a:pt x="147" y="37"/>
                      </a:lnTo>
                      <a:lnTo>
                        <a:pt x="151" y="35"/>
                      </a:lnTo>
                      <a:lnTo>
                        <a:pt x="156" y="35"/>
                      </a:lnTo>
                      <a:lnTo>
                        <a:pt x="161" y="38"/>
                      </a:lnTo>
                      <a:lnTo>
                        <a:pt x="167" y="39"/>
                      </a:lnTo>
                      <a:lnTo>
                        <a:pt x="173" y="38"/>
                      </a:lnTo>
                      <a:lnTo>
                        <a:pt x="176" y="35"/>
                      </a:lnTo>
                      <a:lnTo>
                        <a:pt x="182" y="33"/>
                      </a:lnTo>
                      <a:lnTo>
                        <a:pt x="187" y="33"/>
                      </a:lnTo>
                      <a:lnTo>
                        <a:pt x="192" y="33"/>
                      </a:lnTo>
                      <a:lnTo>
                        <a:pt x="195" y="33"/>
                      </a:lnTo>
                      <a:lnTo>
                        <a:pt x="199" y="32"/>
                      </a:lnTo>
                      <a:lnTo>
                        <a:pt x="202" y="29"/>
                      </a:lnTo>
                      <a:lnTo>
                        <a:pt x="209" y="29"/>
                      </a:lnTo>
                      <a:lnTo>
                        <a:pt x="212" y="30"/>
                      </a:lnTo>
                      <a:lnTo>
                        <a:pt x="215" y="33"/>
                      </a:lnTo>
                      <a:lnTo>
                        <a:pt x="218" y="34"/>
                      </a:lnTo>
                      <a:lnTo>
                        <a:pt x="224" y="34"/>
                      </a:lnTo>
                      <a:lnTo>
                        <a:pt x="233" y="33"/>
                      </a:lnTo>
                      <a:lnTo>
                        <a:pt x="235" y="27"/>
                      </a:lnTo>
                    </a:path>
                  </a:pathLst>
                </a:custGeom>
                <a:solidFill>
                  <a:srgbClr val="FFA04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3" name="Freeform 75">
                  <a:extLst>
                    <a:ext uri="{FF2B5EF4-FFF2-40B4-BE49-F238E27FC236}">
                      <a16:creationId xmlns:a16="http://schemas.microsoft.com/office/drawing/2014/main" id="{00000000-0008-0000-0300-00004B080000}"/>
                    </a:ext>
                  </a:extLst>
                </xdr:cNvPr>
                <xdr:cNvSpPr>
                  <a:spLocks/>
                </xdr:cNvSpPr>
              </xdr:nvSpPr>
              <xdr:spPr bwMode="auto">
                <a:xfrm>
                  <a:off x="3048" y="1778"/>
                  <a:ext cx="281" cy="130"/>
                </a:xfrm>
                <a:custGeom>
                  <a:avLst/>
                  <a:gdLst>
                    <a:gd name="T0" fmla="*/ 0 w 281"/>
                    <a:gd name="T1" fmla="*/ 69 h 130"/>
                    <a:gd name="T2" fmla="*/ 14 w 281"/>
                    <a:gd name="T3" fmla="*/ 79 h 130"/>
                    <a:gd name="T4" fmla="*/ 24 w 281"/>
                    <a:gd name="T5" fmla="*/ 84 h 130"/>
                    <a:gd name="T6" fmla="*/ 32 w 281"/>
                    <a:gd name="T7" fmla="*/ 87 h 130"/>
                    <a:gd name="T8" fmla="*/ 39 w 281"/>
                    <a:gd name="T9" fmla="*/ 89 h 130"/>
                    <a:gd name="T10" fmla="*/ 50 w 281"/>
                    <a:gd name="T11" fmla="*/ 90 h 130"/>
                    <a:gd name="T12" fmla="*/ 64 w 281"/>
                    <a:gd name="T13" fmla="*/ 93 h 130"/>
                    <a:gd name="T14" fmla="*/ 74 w 281"/>
                    <a:gd name="T15" fmla="*/ 94 h 130"/>
                    <a:gd name="T16" fmla="*/ 80 w 281"/>
                    <a:gd name="T17" fmla="*/ 95 h 130"/>
                    <a:gd name="T18" fmla="*/ 84 w 281"/>
                    <a:gd name="T19" fmla="*/ 97 h 130"/>
                    <a:gd name="T20" fmla="*/ 87 w 281"/>
                    <a:gd name="T21" fmla="*/ 102 h 130"/>
                    <a:gd name="T22" fmla="*/ 89 w 281"/>
                    <a:gd name="T23" fmla="*/ 112 h 130"/>
                    <a:gd name="T24" fmla="*/ 91 w 281"/>
                    <a:gd name="T25" fmla="*/ 116 h 130"/>
                    <a:gd name="T26" fmla="*/ 107 w 281"/>
                    <a:gd name="T27" fmla="*/ 123 h 130"/>
                    <a:gd name="T28" fmla="*/ 131 w 281"/>
                    <a:gd name="T29" fmla="*/ 129 h 130"/>
                    <a:gd name="T30" fmla="*/ 148 w 281"/>
                    <a:gd name="T31" fmla="*/ 116 h 130"/>
                    <a:gd name="T32" fmla="*/ 150 w 281"/>
                    <a:gd name="T33" fmla="*/ 109 h 130"/>
                    <a:gd name="T34" fmla="*/ 149 w 281"/>
                    <a:gd name="T35" fmla="*/ 93 h 130"/>
                    <a:gd name="T36" fmla="*/ 150 w 281"/>
                    <a:gd name="T37" fmla="*/ 83 h 130"/>
                    <a:gd name="T38" fmla="*/ 155 w 281"/>
                    <a:gd name="T39" fmla="*/ 73 h 130"/>
                    <a:gd name="T40" fmla="*/ 163 w 281"/>
                    <a:gd name="T41" fmla="*/ 61 h 130"/>
                    <a:gd name="T42" fmla="*/ 170 w 281"/>
                    <a:gd name="T43" fmla="*/ 42 h 130"/>
                    <a:gd name="T44" fmla="*/ 174 w 281"/>
                    <a:gd name="T45" fmla="*/ 33 h 130"/>
                    <a:gd name="T46" fmla="*/ 176 w 281"/>
                    <a:gd name="T47" fmla="*/ 28 h 130"/>
                    <a:gd name="T48" fmla="*/ 178 w 281"/>
                    <a:gd name="T49" fmla="*/ 27 h 130"/>
                    <a:gd name="T50" fmla="*/ 182 w 281"/>
                    <a:gd name="T51" fmla="*/ 27 h 130"/>
                    <a:gd name="T52" fmla="*/ 187 w 281"/>
                    <a:gd name="T53" fmla="*/ 28 h 130"/>
                    <a:gd name="T54" fmla="*/ 197 w 281"/>
                    <a:gd name="T55" fmla="*/ 32 h 130"/>
                    <a:gd name="T56" fmla="*/ 208 w 281"/>
                    <a:gd name="T57" fmla="*/ 38 h 130"/>
                    <a:gd name="T58" fmla="*/ 221 w 281"/>
                    <a:gd name="T59" fmla="*/ 47 h 130"/>
                    <a:gd name="T60" fmla="*/ 235 w 281"/>
                    <a:gd name="T61" fmla="*/ 61 h 130"/>
                    <a:gd name="T62" fmla="*/ 242 w 281"/>
                    <a:gd name="T63" fmla="*/ 64 h 130"/>
                    <a:gd name="T64" fmla="*/ 245 w 281"/>
                    <a:gd name="T65" fmla="*/ 68 h 130"/>
                    <a:gd name="T66" fmla="*/ 248 w 281"/>
                    <a:gd name="T67" fmla="*/ 70 h 130"/>
                    <a:gd name="T68" fmla="*/ 253 w 281"/>
                    <a:gd name="T69" fmla="*/ 73 h 130"/>
                    <a:gd name="T70" fmla="*/ 267 w 281"/>
                    <a:gd name="T71" fmla="*/ 86 h 130"/>
                    <a:gd name="T72" fmla="*/ 274 w 281"/>
                    <a:gd name="T73" fmla="*/ 90 h 130"/>
                    <a:gd name="T74" fmla="*/ 280 w 281"/>
                    <a:gd name="T75" fmla="*/ 93 h 130"/>
                    <a:gd name="T76" fmla="*/ 280 w 281"/>
                    <a:gd name="T77" fmla="*/ 87 h 130"/>
                    <a:gd name="T78" fmla="*/ 184 w 281"/>
                    <a:gd name="T79" fmla="*/ 0 h 130"/>
                    <a:gd name="T80" fmla="*/ 151 w 281"/>
                    <a:gd name="T81" fmla="*/ 11 h 130"/>
                    <a:gd name="T82" fmla="*/ 94 w 281"/>
                    <a:gd name="T83" fmla="*/ 0 h 130"/>
                    <a:gd name="T84" fmla="*/ 91 w 281"/>
                    <a:gd name="T85" fmla="*/ 10 h 130"/>
                    <a:gd name="T86" fmla="*/ 90 w 281"/>
                    <a:gd name="T87" fmla="*/ 19 h 130"/>
                    <a:gd name="T88" fmla="*/ 90 w 281"/>
                    <a:gd name="T89" fmla="*/ 28 h 130"/>
                    <a:gd name="T90" fmla="*/ 89 w 281"/>
                    <a:gd name="T91" fmla="*/ 38 h 130"/>
                    <a:gd name="T92" fmla="*/ 87 w 281"/>
                    <a:gd name="T93" fmla="*/ 51 h 130"/>
                    <a:gd name="T94" fmla="*/ 86 w 281"/>
                    <a:gd name="T95" fmla="*/ 66 h 130"/>
                    <a:gd name="T96" fmla="*/ 86 w 281"/>
                    <a:gd name="T97" fmla="*/ 73 h 130"/>
                    <a:gd name="T98" fmla="*/ 86 w 281"/>
                    <a:gd name="T99" fmla="*/ 78 h 130"/>
                    <a:gd name="T100" fmla="*/ 84 w 281"/>
                    <a:gd name="T101" fmla="*/ 79 h 130"/>
                    <a:gd name="T102" fmla="*/ 81 w 281"/>
                    <a:gd name="T103" fmla="*/ 80 h 130"/>
                    <a:gd name="T104" fmla="*/ 74 w 281"/>
                    <a:gd name="T105" fmla="*/ 80 h 130"/>
                    <a:gd name="T106" fmla="*/ 63 w 281"/>
                    <a:gd name="T107" fmla="*/ 83 h 130"/>
                    <a:gd name="T108" fmla="*/ 44 w 281"/>
                    <a:gd name="T109" fmla="*/ 80 h 130"/>
                    <a:gd name="T110" fmla="*/ 27 w 281"/>
                    <a:gd name="T111" fmla="*/ 78 h 130"/>
                    <a:gd name="T112" fmla="*/ 10 w 281"/>
                    <a:gd name="T113" fmla="*/ 73 h 130"/>
                    <a:gd name="T114" fmla="*/ 0 w 281"/>
                    <a:gd name="T115" fmla="*/ 69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281" h="130">
                      <a:moveTo>
                        <a:pt x="0" y="69"/>
                      </a:moveTo>
                      <a:lnTo>
                        <a:pt x="14" y="79"/>
                      </a:lnTo>
                      <a:lnTo>
                        <a:pt x="24" y="84"/>
                      </a:lnTo>
                      <a:lnTo>
                        <a:pt x="32" y="87"/>
                      </a:lnTo>
                      <a:lnTo>
                        <a:pt x="39" y="89"/>
                      </a:lnTo>
                      <a:lnTo>
                        <a:pt x="50" y="90"/>
                      </a:lnTo>
                      <a:lnTo>
                        <a:pt x="64" y="93"/>
                      </a:lnTo>
                      <a:lnTo>
                        <a:pt x="74" y="94"/>
                      </a:lnTo>
                      <a:lnTo>
                        <a:pt x="80" y="95"/>
                      </a:lnTo>
                      <a:lnTo>
                        <a:pt x="84" y="97"/>
                      </a:lnTo>
                      <a:lnTo>
                        <a:pt x="87" y="102"/>
                      </a:lnTo>
                      <a:lnTo>
                        <a:pt x="89" y="112"/>
                      </a:lnTo>
                      <a:lnTo>
                        <a:pt x="91" y="116"/>
                      </a:lnTo>
                      <a:lnTo>
                        <a:pt x="107" y="123"/>
                      </a:lnTo>
                      <a:lnTo>
                        <a:pt x="131" y="129"/>
                      </a:lnTo>
                      <a:lnTo>
                        <a:pt x="148" y="116"/>
                      </a:lnTo>
                      <a:lnTo>
                        <a:pt x="150" y="109"/>
                      </a:lnTo>
                      <a:lnTo>
                        <a:pt x="149" y="93"/>
                      </a:lnTo>
                      <a:lnTo>
                        <a:pt x="150" y="83"/>
                      </a:lnTo>
                      <a:lnTo>
                        <a:pt x="155" y="73"/>
                      </a:lnTo>
                      <a:lnTo>
                        <a:pt x="163" y="61"/>
                      </a:lnTo>
                      <a:lnTo>
                        <a:pt x="170" y="42"/>
                      </a:lnTo>
                      <a:lnTo>
                        <a:pt x="174" y="33"/>
                      </a:lnTo>
                      <a:lnTo>
                        <a:pt x="176" y="28"/>
                      </a:lnTo>
                      <a:lnTo>
                        <a:pt x="178" y="27"/>
                      </a:lnTo>
                      <a:lnTo>
                        <a:pt x="182" y="27"/>
                      </a:lnTo>
                      <a:lnTo>
                        <a:pt x="187" y="28"/>
                      </a:lnTo>
                      <a:lnTo>
                        <a:pt x="197" y="32"/>
                      </a:lnTo>
                      <a:lnTo>
                        <a:pt x="208" y="38"/>
                      </a:lnTo>
                      <a:lnTo>
                        <a:pt x="221" y="47"/>
                      </a:lnTo>
                      <a:lnTo>
                        <a:pt x="235" y="61"/>
                      </a:lnTo>
                      <a:lnTo>
                        <a:pt x="242" y="64"/>
                      </a:lnTo>
                      <a:lnTo>
                        <a:pt x="245" y="68"/>
                      </a:lnTo>
                      <a:lnTo>
                        <a:pt x="248" y="70"/>
                      </a:lnTo>
                      <a:lnTo>
                        <a:pt x="253" y="73"/>
                      </a:lnTo>
                      <a:lnTo>
                        <a:pt x="267" y="86"/>
                      </a:lnTo>
                      <a:lnTo>
                        <a:pt x="274" y="90"/>
                      </a:lnTo>
                      <a:lnTo>
                        <a:pt x="280" y="93"/>
                      </a:lnTo>
                      <a:lnTo>
                        <a:pt x="280" y="87"/>
                      </a:lnTo>
                      <a:lnTo>
                        <a:pt x="184" y="0"/>
                      </a:lnTo>
                      <a:lnTo>
                        <a:pt x="151" y="11"/>
                      </a:lnTo>
                      <a:lnTo>
                        <a:pt x="94" y="0"/>
                      </a:lnTo>
                      <a:lnTo>
                        <a:pt x="91" y="10"/>
                      </a:lnTo>
                      <a:lnTo>
                        <a:pt x="90" y="19"/>
                      </a:lnTo>
                      <a:lnTo>
                        <a:pt x="90" y="28"/>
                      </a:lnTo>
                      <a:lnTo>
                        <a:pt x="89" y="38"/>
                      </a:lnTo>
                      <a:lnTo>
                        <a:pt x="87" y="51"/>
                      </a:lnTo>
                      <a:lnTo>
                        <a:pt x="86" y="66"/>
                      </a:lnTo>
                      <a:lnTo>
                        <a:pt x="86" y="73"/>
                      </a:lnTo>
                      <a:lnTo>
                        <a:pt x="86" y="78"/>
                      </a:lnTo>
                      <a:lnTo>
                        <a:pt x="84" y="79"/>
                      </a:lnTo>
                      <a:lnTo>
                        <a:pt x="81" y="80"/>
                      </a:lnTo>
                      <a:lnTo>
                        <a:pt x="74" y="80"/>
                      </a:lnTo>
                      <a:lnTo>
                        <a:pt x="63" y="83"/>
                      </a:lnTo>
                      <a:lnTo>
                        <a:pt x="44" y="80"/>
                      </a:lnTo>
                      <a:lnTo>
                        <a:pt x="27" y="78"/>
                      </a:lnTo>
                      <a:lnTo>
                        <a:pt x="10" y="73"/>
                      </a:lnTo>
                      <a:lnTo>
                        <a:pt x="0" y="69"/>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4" name="Freeform 76">
                  <a:extLst>
                    <a:ext uri="{FF2B5EF4-FFF2-40B4-BE49-F238E27FC236}">
                      <a16:creationId xmlns:a16="http://schemas.microsoft.com/office/drawing/2014/main" id="{00000000-0008-0000-0300-00004C080000}"/>
                    </a:ext>
                  </a:extLst>
                </xdr:cNvPr>
                <xdr:cNvSpPr>
                  <a:spLocks/>
                </xdr:cNvSpPr>
              </xdr:nvSpPr>
              <xdr:spPr bwMode="auto">
                <a:xfrm>
                  <a:off x="3299" y="1657"/>
                  <a:ext cx="183" cy="197"/>
                </a:xfrm>
                <a:custGeom>
                  <a:avLst/>
                  <a:gdLst>
                    <a:gd name="T0" fmla="*/ 182 w 183"/>
                    <a:gd name="T1" fmla="*/ 164 h 197"/>
                    <a:gd name="T2" fmla="*/ 117 w 183"/>
                    <a:gd name="T3" fmla="*/ 185 h 197"/>
                    <a:gd name="T4" fmla="*/ 86 w 183"/>
                    <a:gd name="T5" fmla="*/ 196 h 197"/>
                    <a:gd name="T6" fmla="*/ 77 w 183"/>
                    <a:gd name="T7" fmla="*/ 196 h 197"/>
                    <a:gd name="T8" fmla="*/ 69 w 183"/>
                    <a:gd name="T9" fmla="*/ 194 h 197"/>
                    <a:gd name="T10" fmla="*/ 61 w 183"/>
                    <a:gd name="T11" fmla="*/ 185 h 197"/>
                    <a:gd name="T12" fmla="*/ 0 w 183"/>
                    <a:gd name="T13" fmla="*/ 35 h 197"/>
                    <a:gd name="T14" fmla="*/ 2 w 183"/>
                    <a:gd name="T15" fmla="*/ 28 h 197"/>
                    <a:gd name="T16" fmla="*/ 5 w 183"/>
                    <a:gd name="T17" fmla="*/ 24 h 197"/>
                    <a:gd name="T18" fmla="*/ 69 w 183"/>
                    <a:gd name="T19" fmla="*/ 0 h 197"/>
                    <a:gd name="T20" fmla="*/ 128 w 183"/>
                    <a:gd name="T21" fmla="*/ 57 h 197"/>
                    <a:gd name="T22" fmla="*/ 139 w 183"/>
                    <a:gd name="T23" fmla="*/ 70 h 197"/>
                    <a:gd name="T24" fmla="*/ 148 w 183"/>
                    <a:gd name="T25" fmla="*/ 87 h 197"/>
                    <a:gd name="T26" fmla="*/ 162 w 183"/>
                    <a:gd name="T27" fmla="*/ 114 h 197"/>
                    <a:gd name="T28" fmla="*/ 174 w 183"/>
                    <a:gd name="T29" fmla="*/ 138 h 197"/>
                    <a:gd name="T30" fmla="*/ 182 w 183"/>
                    <a:gd name="T31" fmla="*/ 164 h 1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83" h="197">
                      <a:moveTo>
                        <a:pt x="182" y="164"/>
                      </a:moveTo>
                      <a:lnTo>
                        <a:pt x="117" y="185"/>
                      </a:lnTo>
                      <a:lnTo>
                        <a:pt x="86" y="196"/>
                      </a:lnTo>
                      <a:lnTo>
                        <a:pt x="77" y="196"/>
                      </a:lnTo>
                      <a:lnTo>
                        <a:pt x="69" y="194"/>
                      </a:lnTo>
                      <a:lnTo>
                        <a:pt x="61" y="185"/>
                      </a:lnTo>
                      <a:lnTo>
                        <a:pt x="0" y="35"/>
                      </a:lnTo>
                      <a:lnTo>
                        <a:pt x="2" y="28"/>
                      </a:lnTo>
                      <a:lnTo>
                        <a:pt x="5" y="24"/>
                      </a:lnTo>
                      <a:lnTo>
                        <a:pt x="69" y="0"/>
                      </a:lnTo>
                      <a:lnTo>
                        <a:pt x="128" y="57"/>
                      </a:lnTo>
                      <a:lnTo>
                        <a:pt x="139" y="70"/>
                      </a:lnTo>
                      <a:lnTo>
                        <a:pt x="148" y="87"/>
                      </a:lnTo>
                      <a:lnTo>
                        <a:pt x="162" y="114"/>
                      </a:lnTo>
                      <a:lnTo>
                        <a:pt x="174" y="138"/>
                      </a:lnTo>
                      <a:lnTo>
                        <a:pt x="182" y="164"/>
                      </a:lnTo>
                    </a:path>
                  </a:pathLst>
                </a:custGeom>
                <a:solidFill>
                  <a:srgbClr val="3F7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5" name="Freeform 77">
                  <a:extLst>
                    <a:ext uri="{FF2B5EF4-FFF2-40B4-BE49-F238E27FC236}">
                      <a16:creationId xmlns:a16="http://schemas.microsoft.com/office/drawing/2014/main" id="{00000000-0008-0000-0300-00004D080000}"/>
                    </a:ext>
                  </a:extLst>
                </xdr:cNvPr>
                <xdr:cNvSpPr>
                  <a:spLocks/>
                </xdr:cNvSpPr>
              </xdr:nvSpPr>
              <xdr:spPr bwMode="auto">
                <a:xfrm>
                  <a:off x="3299" y="1650"/>
                  <a:ext cx="161" cy="166"/>
                </a:xfrm>
                <a:custGeom>
                  <a:avLst/>
                  <a:gdLst>
                    <a:gd name="T0" fmla="*/ 48 w 161"/>
                    <a:gd name="T1" fmla="*/ 0 h 166"/>
                    <a:gd name="T2" fmla="*/ 43 w 161"/>
                    <a:gd name="T3" fmla="*/ 1 h 166"/>
                    <a:gd name="T4" fmla="*/ 39 w 161"/>
                    <a:gd name="T5" fmla="*/ 3 h 166"/>
                    <a:gd name="T6" fmla="*/ 9 w 161"/>
                    <a:gd name="T7" fmla="*/ 24 h 166"/>
                    <a:gd name="T8" fmla="*/ 5 w 161"/>
                    <a:gd name="T9" fmla="*/ 27 h 166"/>
                    <a:gd name="T10" fmla="*/ 1 w 161"/>
                    <a:gd name="T11" fmla="*/ 30 h 166"/>
                    <a:gd name="T12" fmla="*/ 0 w 161"/>
                    <a:gd name="T13" fmla="*/ 33 h 166"/>
                    <a:gd name="T14" fmla="*/ 1 w 161"/>
                    <a:gd name="T15" fmla="*/ 36 h 166"/>
                    <a:gd name="T16" fmla="*/ 5 w 161"/>
                    <a:gd name="T17" fmla="*/ 33 h 166"/>
                    <a:gd name="T18" fmla="*/ 7 w 161"/>
                    <a:gd name="T19" fmla="*/ 30 h 166"/>
                    <a:gd name="T20" fmla="*/ 10 w 161"/>
                    <a:gd name="T21" fmla="*/ 32 h 166"/>
                    <a:gd name="T22" fmla="*/ 12 w 161"/>
                    <a:gd name="T23" fmla="*/ 34 h 166"/>
                    <a:gd name="T24" fmla="*/ 25 w 161"/>
                    <a:gd name="T25" fmla="*/ 41 h 166"/>
                    <a:gd name="T26" fmla="*/ 43 w 161"/>
                    <a:gd name="T27" fmla="*/ 60 h 166"/>
                    <a:gd name="T28" fmla="*/ 53 w 161"/>
                    <a:gd name="T29" fmla="*/ 72 h 166"/>
                    <a:gd name="T30" fmla="*/ 63 w 161"/>
                    <a:gd name="T31" fmla="*/ 97 h 166"/>
                    <a:gd name="T32" fmla="*/ 74 w 161"/>
                    <a:gd name="T33" fmla="*/ 126 h 166"/>
                    <a:gd name="T34" fmla="*/ 82 w 161"/>
                    <a:gd name="T35" fmla="*/ 156 h 166"/>
                    <a:gd name="T36" fmla="*/ 82 w 161"/>
                    <a:gd name="T37" fmla="*/ 160 h 166"/>
                    <a:gd name="T38" fmla="*/ 86 w 161"/>
                    <a:gd name="T39" fmla="*/ 164 h 166"/>
                    <a:gd name="T40" fmla="*/ 90 w 161"/>
                    <a:gd name="T41" fmla="*/ 165 h 166"/>
                    <a:gd name="T42" fmla="*/ 93 w 161"/>
                    <a:gd name="T43" fmla="*/ 165 h 166"/>
                    <a:gd name="T44" fmla="*/ 107 w 161"/>
                    <a:gd name="T45" fmla="*/ 161 h 166"/>
                    <a:gd name="T46" fmla="*/ 118 w 161"/>
                    <a:gd name="T47" fmla="*/ 156 h 166"/>
                    <a:gd name="T48" fmla="*/ 150 w 161"/>
                    <a:gd name="T49" fmla="*/ 139 h 166"/>
                    <a:gd name="T50" fmla="*/ 160 w 161"/>
                    <a:gd name="T51" fmla="*/ 133 h 166"/>
                    <a:gd name="T52" fmla="*/ 152 w 161"/>
                    <a:gd name="T53" fmla="*/ 122 h 166"/>
                    <a:gd name="T54" fmla="*/ 141 w 161"/>
                    <a:gd name="T55" fmla="*/ 97 h 166"/>
                    <a:gd name="T56" fmla="*/ 128 w 161"/>
                    <a:gd name="T57" fmla="*/ 73 h 166"/>
                    <a:gd name="T58" fmla="*/ 124 w 161"/>
                    <a:gd name="T59" fmla="*/ 58 h 166"/>
                    <a:gd name="T60" fmla="*/ 111 w 161"/>
                    <a:gd name="T61" fmla="*/ 42 h 166"/>
                    <a:gd name="T62" fmla="*/ 96 w 161"/>
                    <a:gd name="T63" fmla="*/ 25 h 166"/>
                    <a:gd name="T64" fmla="*/ 81 w 161"/>
                    <a:gd name="T65" fmla="*/ 12 h 166"/>
                    <a:gd name="T66" fmla="*/ 65 w 161"/>
                    <a:gd name="T67" fmla="*/ 2 h 166"/>
                    <a:gd name="T68" fmla="*/ 48 w 161"/>
                    <a:gd name="T69" fmla="*/ 0 h 1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1" h="166">
                      <a:moveTo>
                        <a:pt x="48" y="0"/>
                      </a:moveTo>
                      <a:lnTo>
                        <a:pt x="43" y="1"/>
                      </a:lnTo>
                      <a:lnTo>
                        <a:pt x="39" y="3"/>
                      </a:lnTo>
                      <a:lnTo>
                        <a:pt x="9" y="24"/>
                      </a:lnTo>
                      <a:lnTo>
                        <a:pt x="5" y="27"/>
                      </a:lnTo>
                      <a:lnTo>
                        <a:pt x="1" y="30"/>
                      </a:lnTo>
                      <a:lnTo>
                        <a:pt x="0" y="33"/>
                      </a:lnTo>
                      <a:lnTo>
                        <a:pt x="1" y="36"/>
                      </a:lnTo>
                      <a:lnTo>
                        <a:pt x="5" y="33"/>
                      </a:lnTo>
                      <a:lnTo>
                        <a:pt x="7" y="30"/>
                      </a:lnTo>
                      <a:lnTo>
                        <a:pt x="10" y="32"/>
                      </a:lnTo>
                      <a:lnTo>
                        <a:pt x="12" y="34"/>
                      </a:lnTo>
                      <a:lnTo>
                        <a:pt x="25" y="41"/>
                      </a:lnTo>
                      <a:lnTo>
                        <a:pt x="43" y="60"/>
                      </a:lnTo>
                      <a:lnTo>
                        <a:pt x="53" y="72"/>
                      </a:lnTo>
                      <a:lnTo>
                        <a:pt x="63" y="97"/>
                      </a:lnTo>
                      <a:lnTo>
                        <a:pt x="74" y="126"/>
                      </a:lnTo>
                      <a:lnTo>
                        <a:pt x="82" y="156"/>
                      </a:lnTo>
                      <a:lnTo>
                        <a:pt x="82" y="160"/>
                      </a:lnTo>
                      <a:lnTo>
                        <a:pt x="86" y="164"/>
                      </a:lnTo>
                      <a:lnTo>
                        <a:pt x="90" y="165"/>
                      </a:lnTo>
                      <a:lnTo>
                        <a:pt x="93" y="165"/>
                      </a:lnTo>
                      <a:lnTo>
                        <a:pt x="107" y="161"/>
                      </a:lnTo>
                      <a:lnTo>
                        <a:pt x="118" y="156"/>
                      </a:lnTo>
                      <a:lnTo>
                        <a:pt x="150" y="139"/>
                      </a:lnTo>
                      <a:lnTo>
                        <a:pt x="160" y="133"/>
                      </a:lnTo>
                      <a:lnTo>
                        <a:pt x="152" y="122"/>
                      </a:lnTo>
                      <a:lnTo>
                        <a:pt x="141" y="97"/>
                      </a:lnTo>
                      <a:lnTo>
                        <a:pt x="128" y="73"/>
                      </a:lnTo>
                      <a:lnTo>
                        <a:pt x="124" y="58"/>
                      </a:lnTo>
                      <a:lnTo>
                        <a:pt x="111" y="42"/>
                      </a:lnTo>
                      <a:lnTo>
                        <a:pt x="96" y="25"/>
                      </a:lnTo>
                      <a:lnTo>
                        <a:pt x="81" y="12"/>
                      </a:lnTo>
                      <a:lnTo>
                        <a:pt x="65" y="2"/>
                      </a:lnTo>
                      <a:lnTo>
                        <a:pt x="48" y="0"/>
                      </a:lnTo>
                    </a:path>
                  </a:pathLst>
                </a:custGeom>
                <a:solidFill>
                  <a:srgbClr val="DFD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6" name="Freeform 78">
                  <a:extLst>
                    <a:ext uri="{FF2B5EF4-FFF2-40B4-BE49-F238E27FC236}">
                      <a16:creationId xmlns:a16="http://schemas.microsoft.com/office/drawing/2014/main" id="{00000000-0008-0000-0300-00004E080000}"/>
                    </a:ext>
                  </a:extLst>
                </xdr:cNvPr>
                <xdr:cNvSpPr>
                  <a:spLocks/>
                </xdr:cNvSpPr>
              </xdr:nvSpPr>
              <xdr:spPr bwMode="auto">
                <a:xfrm>
                  <a:off x="3375" y="1810"/>
                  <a:ext cx="109" cy="34"/>
                </a:xfrm>
                <a:custGeom>
                  <a:avLst/>
                  <a:gdLst>
                    <a:gd name="T0" fmla="*/ 105 w 109"/>
                    <a:gd name="T1" fmla="*/ 0 h 34"/>
                    <a:gd name="T2" fmla="*/ 89 w 109"/>
                    <a:gd name="T3" fmla="*/ 5 h 34"/>
                    <a:gd name="T4" fmla="*/ 74 w 109"/>
                    <a:gd name="T5" fmla="*/ 6 h 34"/>
                    <a:gd name="T6" fmla="*/ 63 w 109"/>
                    <a:gd name="T7" fmla="*/ 2 h 34"/>
                    <a:gd name="T8" fmla="*/ 52 w 109"/>
                    <a:gd name="T9" fmla="*/ 1 h 34"/>
                    <a:gd name="T10" fmla="*/ 62 w 109"/>
                    <a:gd name="T11" fmla="*/ 8 h 34"/>
                    <a:gd name="T12" fmla="*/ 48 w 109"/>
                    <a:gd name="T13" fmla="*/ 14 h 34"/>
                    <a:gd name="T14" fmla="*/ 24 w 109"/>
                    <a:gd name="T15" fmla="*/ 24 h 34"/>
                    <a:gd name="T16" fmla="*/ 0 w 109"/>
                    <a:gd name="T17" fmla="*/ 33 h 34"/>
                    <a:gd name="T18" fmla="*/ 20 w 109"/>
                    <a:gd name="T19" fmla="*/ 33 h 34"/>
                    <a:gd name="T20" fmla="*/ 47 w 109"/>
                    <a:gd name="T21" fmla="*/ 25 h 34"/>
                    <a:gd name="T22" fmla="*/ 78 w 109"/>
                    <a:gd name="T23" fmla="*/ 17 h 34"/>
                    <a:gd name="T24" fmla="*/ 108 w 109"/>
                    <a:gd name="T25" fmla="*/ 8 h 34"/>
                    <a:gd name="T26" fmla="*/ 106 w 109"/>
                    <a:gd name="T27" fmla="*/ 3 h 34"/>
                    <a:gd name="T28" fmla="*/ 105 w 109"/>
                    <a:gd name="T29"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09" h="34">
                      <a:moveTo>
                        <a:pt x="105" y="0"/>
                      </a:moveTo>
                      <a:lnTo>
                        <a:pt x="89" y="5"/>
                      </a:lnTo>
                      <a:lnTo>
                        <a:pt x="74" y="6"/>
                      </a:lnTo>
                      <a:lnTo>
                        <a:pt x="63" y="2"/>
                      </a:lnTo>
                      <a:lnTo>
                        <a:pt x="52" y="1"/>
                      </a:lnTo>
                      <a:lnTo>
                        <a:pt x="62" y="8"/>
                      </a:lnTo>
                      <a:lnTo>
                        <a:pt x="48" y="14"/>
                      </a:lnTo>
                      <a:lnTo>
                        <a:pt x="24" y="24"/>
                      </a:lnTo>
                      <a:lnTo>
                        <a:pt x="0" y="33"/>
                      </a:lnTo>
                      <a:lnTo>
                        <a:pt x="20" y="33"/>
                      </a:lnTo>
                      <a:lnTo>
                        <a:pt x="47" y="25"/>
                      </a:lnTo>
                      <a:lnTo>
                        <a:pt x="78" y="17"/>
                      </a:lnTo>
                      <a:lnTo>
                        <a:pt x="108" y="8"/>
                      </a:lnTo>
                      <a:lnTo>
                        <a:pt x="106" y="3"/>
                      </a:lnTo>
                      <a:lnTo>
                        <a:pt x="105" y="0"/>
                      </a:lnTo>
                    </a:path>
                  </a:pathLst>
                </a:custGeom>
                <a:solidFill>
                  <a:srgbClr val="001F9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7" name="Freeform 79">
                  <a:extLst>
                    <a:ext uri="{FF2B5EF4-FFF2-40B4-BE49-F238E27FC236}">
                      <a16:creationId xmlns:a16="http://schemas.microsoft.com/office/drawing/2014/main" id="{00000000-0008-0000-0300-00004F080000}"/>
                    </a:ext>
                  </a:extLst>
                </xdr:cNvPr>
                <xdr:cNvSpPr>
                  <a:spLocks/>
                </xdr:cNvSpPr>
              </xdr:nvSpPr>
              <xdr:spPr bwMode="auto">
                <a:xfrm>
                  <a:off x="2973" y="1915"/>
                  <a:ext cx="231" cy="101"/>
                </a:xfrm>
                <a:custGeom>
                  <a:avLst/>
                  <a:gdLst>
                    <a:gd name="T0" fmla="*/ 7 w 231"/>
                    <a:gd name="T1" fmla="*/ 15 h 101"/>
                    <a:gd name="T2" fmla="*/ 11 w 231"/>
                    <a:gd name="T3" fmla="*/ 33 h 101"/>
                    <a:gd name="T4" fmla="*/ 16 w 231"/>
                    <a:gd name="T5" fmla="*/ 46 h 101"/>
                    <a:gd name="T6" fmla="*/ 23 w 231"/>
                    <a:gd name="T7" fmla="*/ 55 h 101"/>
                    <a:gd name="T8" fmla="*/ 33 w 231"/>
                    <a:gd name="T9" fmla="*/ 59 h 101"/>
                    <a:gd name="T10" fmla="*/ 39 w 231"/>
                    <a:gd name="T11" fmla="*/ 59 h 101"/>
                    <a:gd name="T12" fmla="*/ 50 w 231"/>
                    <a:gd name="T13" fmla="*/ 55 h 101"/>
                    <a:gd name="T14" fmla="*/ 55 w 231"/>
                    <a:gd name="T15" fmla="*/ 48 h 101"/>
                    <a:gd name="T16" fmla="*/ 55 w 231"/>
                    <a:gd name="T17" fmla="*/ 46 h 101"/>
                    <a:gd name="T18" fmla="*/ 60 w 231"/>
                    <a:gd name="T19" fmla="*/ 55 h 101"/>
                    <a:gd name="T20" fmla="*/ 66 w 231"/>
                    <a:gd name="T21" fmla="*/ 67 h 101"/>
                    <a:gd name="T22" fmla="*/ 74 w 231"/>
                    <a:gd name="T23" fmla="*/ 76 h 101"/>
                    <a:gd name="T24" fmla="*/ 82 w 231"/>
                    <a:gd name="T25" fmla="*/ 82 h 101"/>
                    <a:gd name="T26" fmla="*/ 92 w 231"/>
                    <a:gd name="T27" fmla="*/ 85 h 101"/>
                    <a:gd name="T28" fmla="*/ 101 w 231"/>
                    <a:gd name="T29" fmla="*/ 84 h 101"/>
                    <a:gd name="T30" fmla="*/ 109 w 231"/>
                    <a:gd name="T31" fmla="*/ 81 h 101"/>
                    <a:gd name="T32" fmla="*/ 116 w 231"/>
                    <a:gd name="T33" fmla="*/ 85 h 101"/>
                    <a:gd name="T34" fmla="*/ 125 w 231"/>
                    <a:gd name="T35" fmla="*/ 92 h 101"/>
                    <a:gd name="T36" fmla="*/ 135 w 231"/>
                    <a:gd name="T37" fmla="*/ 98 h 101"/>
                    <a:gd name="T38" fmla="*/ 144 w 231"/>
                    <a:gd name="T39" fmla="*/ 100 h 101"/>
                    <a:gd name="T40" fmla="*/ 154 w 231"/>
                    <a:gd name="T41" fmla="*/ 100 h 101"/>
                    <a:gd name="T42" fmla="*/ 165 w 231"/>
                    <a:gd name="T43" fmla="*/ 94 h 101"/>
                    <a:gd name="T44" fmla="*/ 172 w 231"/>
                    <a:gd name="T45" fmla="*/ 90 h 101"/>
                    <a:gd name="T46" fmla="*/ 177 w 231"/>
                    <a:gd name="T47" fmla="*/ 95 h 101"/>
                    <a:gd name="T48" fmla="*/ 181 w 231"/>
                    <a:gd name="T49" fmla="*/ 99 h 101"/>
                    <a:gd name="T50" fmla="*/ 194 w 231"/>
                    <a:gd name="T51" fmla="*/ 99 h 101"/>
                    <a:gd name="T52" fmla="*/ 213 w 231"/>
                    <a:gd name="T53" fmla="*/ 99 h 101"/>
                    <a:gd name="T54" fmla="*/ 224 w 231"/>
                    <a:gd name="T55" fmla="*/ 95 h 101"/>
                    <a:gd name="T56" fmla="*/ 228 w 231"/>
                    <a:gd name="T57" fmla="*/ 91 h 101"/>
                    <a:gd name="T58" fmla="*/ 230 w 231"/>
                    <a:gd name="T59" fmla="*/ 84 h 101"/>
                    <a:gd name="T60" fmla="*/ 230 w 231"/>
                    <a:gd name="T61" fmla="*/ 81 h 101"/>
                    <a:gd name="T62" fmla="*/ 226 w 231"/>
                    <a:gd name="T63" fmla="*/ 73 h 101"/>
                    <a:gd name="T64" fmla="*/ 220 w 231"/>
                    <a:gd name="T65" fmla="*/ 65 h 101"/>
                    <a:gd name="T66" fmla="*/ 213 w 231"/>
                    <a:gd name="T67" fmla="*/ 61 h 101"/>
                    <a:gd name="T68" fmla="*/ 202 w 231"/>
                    <a:gd name="T69" fmla="*/ 56 h 101"/>
                    <a:gd name="T70" fmla="*/ 196 w 231"/>
                    <a:gd name="T71" fmla="*/ 53 h 101"/>
                    <a:gd name="T72" fmla="*/ 184 w 231"/>
                    <a:gd name="T73" fmla="*/ 49 h 101"/>
                    <a:gd name="T74" fmla="*/ 157 w 231"/>
                    <a:gd name="T75" fmla="*/ 52 h 101"/>
                    <a:gd name="T76" fmla="*/ 143 w 231"/>
                    <a:gd name="T77" fmla="*/ 49 h 101"/>
                    <a:gd name="T78" fmla="*/ 125 w 231"/>
                    <a:gd name="T79" fmla="*/ 40 h 101"/>
                    <a:gd name="T80" fmla="*/ 89 w 231"/>
                    <a:gd name="T81" fmla="*/ 36 h 101"/>
                    <a:gd name="T82" fmla="*/ 66 w 231"/>
                    <a:gd name="T83" fmla="*/ 34 h 101"/>
                    <a:gd name="T84" fmla="*/ 44 w 231"/>
                    <a:gd name="T85" fmla="*/ 27 h 101"/>
                    <a:gd name="T86" fmla="*/ 18 w 231"/>
                    <a:gd name="T87" fmla="*/ 15 h 101"/>
                    <a:gd name="T88" fmla="*/ 10 w 231"/>
                    <a:gd name="T89" fmla="*/ 7 h 101"/>
                    <a:gd name="T90" fmla="*/ 6 w 231"/>
                    <a:gd name="T91" fmla="*/ 4 h 101"/>
                    <a:gd name="T92" fmla="*/ 0 w 231"/>
                    <a:gd name="T93" fmla="*/ 0 h 101"/>
                    <a:gd name="T94" fmla="*/ 6 w 231"/>
                    <a:gd name="T95" fmla="*/ 8 h 101"/>
                    <a:gd name="T96" fmla="*/ 7 w 231"/>
                    <a:gd name="T97" fmla="*/ 15 h 1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 h="101">
                      <a:moveTo>
                        <a:pt x="7" y="15"/>
                      </a:moveTo>
                      <a:lnTo>
                        <a:pt x="11" y="33"/>
                      </a:lnTo>
                      <a:lnTo>
                        <a:pt x="16" y="46"/>
                      </a:lnTo>
                      <a:lnTo>
                        <a:pt x="23" y="55"/>
                      </a:lnTo>
                      <a:lnTo>
                        <a:pt x="33" y="59"/>
                      </a:lnTo>
                      <a:lnTo>
                        <a:pt x="39" y="59"/>
                      </a:lnTo>
                      <a:lnTo>
                        <a:pt x="50" y="55"/>
                      </a:lnTo>
                      <a:lnTo>
                        <a:pt x="55" y="48"/>
                      </a:lnTo>
                      <a:lnTo>
                        <a:pt x="55" y="46"/>
                      </a:lnTo>
                      <a:lnTo>
                        <a:pt x="60" y="55"/>
                      </a:lnTo>
                      <a:lnTo>
                        <a:pt x="66" y="67"/>
                      </a:lnTo>
                      <a:lnTo>
                        <a:pt x="74" y="76"/>
                      </a:lnTo>
                      <a:lnTo>
                        <a:pt x="82" y="82"/>
                      </a:lnTo>
                      <a:lnTo>
                        <a:pt x="92" y="85"/>
                      </a:lnTo>
                      <a:lnTo>
                        <a:pt x="101" y="84"/>
                      </a:lnTo>
                      <a:lnTo>
                        <a:pt x="109" y="81"/>
                      </a:lnTo>
                      <a:lnTo>
                        <a:pt x="116" y="85"/>
                      </a:lnTo>
                      <a:lnTo>
                        <a:pt x="125" y="92"/>
                      </a:lnTo>
                      <a:lnTo>
                        <a:pt x="135" y="98"/>
                      </a:lnTo>
                      <a:lnTo>
                        <a:pt x="144" y="100"/>
                      </a:lnTo>
                      <a:lnTo>
                        <a:pt x="154" y="100"/>
                      </a:lnTo>
                      <a:lnTo>
                        <a:pt x="165" y="94"/>
                      </a:lnTo>
                      <a:lnTo>
                        <a:pt x="172" y="90"/>
                      </a:lnTo>
                      <a:lnTo>
                        <a:pt x="177" y="95"/>
                      </a:lnTo>
                      <a:lnTo>
                        <a:pt x="181" y="99"/>
                      </a:lnTo>
                      <a:lnTo>
                        <a:pt x="194" y="99"/>
                      </a:lnTo>
                      <a:lnTo>
                        <a:pt x="213" y="99"/>
                      </a:lnTo>
                      <a:lnTo>
                        <a:pt x="224" y="95"/>
                      </a:lnTo>
                      <a:lnTo>
                        <a:pt x="228" y="91"/>
                      </a:lnTo>
                      <a:lnTo>
                        <a:pt x="230" y="84"/>
                      </a:lnTo>
                      <a:lnTo>
                        <a:pt x="230" y="81"/>
                      </a:lnTo>
                      <a:lnTo>
                        <a:pt x="226" y="73"/>
                      </a:lnTo>
                      <a:lnTo>
                        <a:pt x="220" y="65"/>
                      </a:lnTo>
                      <a:lnTo>
                        <a:pt x="213" y="61"/>
                      </a:lnTo>
                      <a:lnTo>
                        <a:pt x="202" y="56"/>
                      </a:lnTo>
                      <a:lnTo>
                        <a:pt x="196" y="53"/>
                      </a:lnTo>
                      <a:lnTo>
                        <a:pt x="184" y="49"/>
                      </a:lnTo>
                      <a:lnTo>
                        <a:pt x="157" y="52"/>
                      </a:lnTo>
                      <a:lnTo>
                        <a:pt x="143" y="49"/>
                      </a:lnTo>
                      <a:lnTo>
                        <a:pt x="125" y="40"/>
                      </a:lnTo>
                      <a:lnTo>
                        <a:pt x="89" y="36"/>
                      </a:lnTo>
                      <a:lnTo>
                        <a:pt x="66" y="34"/>
                      </a:lnTo>
                      <a:lnTo>
                        <a:pt x="44" y="27"/>
                      </a:lnTo>
                      <a:lnTo>
                        <a:pt x="18" y="15"/>
                      </a:lnTo>
                      <a:lnTo>
                        <a:pt x="10" y="7"/>
                      </a:lnTo>
                      <a:lnTo>
                        <a:pt x="6" y="4"/>
                      </a:lnTo>
                      <a:lnTo>
                        <a:pt x="0" y="0"/>
                      </a:lnTo>
                      <a:lnTo>
                        <a:pt x="6" y="8"/>
                      </a:lnTo>
                      <a:lnTo>
                        <a:pt x="7" y="15"/>
                      </a:lnTo>
                    </a:path>
                  </a:pathLst>
                </a:custGeom>
                <a:solidFill>
                  <a:srgbClr val="7144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8" name="Freeform 80">
                  <a:extLst>
                    <a:ext uri="{FF2B5EF4-FFF2-40B4-BE49-F238E27FC236}">
                      <a16:creationId xmlns:a16="http://schemas.microsoft.com/office/drawing/2014/main" id="{00000000-0008-0000-0300-000050080000}"/>
                    </a:ext>
                  </a:extLst>
                </xdr:cNvPr>
                <xdr:cNvSpPr>
                  <a:spLocks/>
                </xdr:cNvSpPr>
              </xdr:nvSpPr>
              <xdr:spPr bwMode="auto">
                <a:xfrm>
                  <a:off x="2972" y="1914"/>
                  <a:ext cx="232" cy="90"/>
                </a:xfrm>
                <a:custGeom>
                  <a:avLst/>
                  <a:gdLst>
                    <a:gd name="T0" fmla="*/ 6 w 232"/>
                    <a:gd name="T1" fmla="*/ 8 h 90"/>
                    <a:gd name="T2" fmla="*/ 10 w 232"/>
                    <a:gd name="T3" fmla="*/ 27 h 90"/>
                    <a:gd name="T4" fmla="*/ 23 w 232"/>
                    <a:gd name="T5" fmla="*/ 24 h 90"/>
                    <a:gd name="T6" fmla="*/ 54 w 232"/>
                    <a:gd name="T7" fmla="*/ 36 h 90"/>
                    <a:gd name="T8" fmla="*/ 64 w 232"/>
                    <a:gd name="T9" fmla="*/ 39 h 90"/>
                    <a:gd name="T10" fmla="*/ 65 w 232"/>
                    <a:gd name="T11" fmla="*/ 49 h 90"/>
                    <a:gd name="T12" fmla="*/ 83 w 232"/>
                    <a:gd name="T13" fmla="*/ 42 h 90"/>
                    <a:gd name="T14" fmla="*/ 105 w 232"/>
                    <a:gd name="T15" fmla="*/ 40 h 90"/>
                    <a:gd name="T16" fmla="*/ 125 w 232"/>
                    <a:gd name="T17" fmla="*/ 45 h 90"/>
                    <a:gd name="T18" fmla="*/ 141 w 232"/>
                    <a:gd name="T19" fmla="*/ 55 h 90"/>
                    <a:gd name="T20" fmla="*/ 134 w 232"/>
                    <a:gd name="T21" fmla="*/ 79 h 90"/>
                    <a:gd name="T22" fmla="*/ 109 w 232"/>
                    <a:gd name="T23" fmla="*/ 81 h 90"/>
                    <a:gd name="T24" fmla="*/ 119 w 232"/>
                    <a:gd name="T25" fmla="*/ 87 h 90"/>
                    <a:gd name="T26" fmla="*/ 137 w 232"/>
                    <a:gd name="T27" fmla="*/ 88 h 90"/>
                    <a:gd name="T28" fmla="*/ 146 w 232"/>
                    <a:gd name="T29" fmla="*/ 84 h 90"/>
                    <a:gd name="T30" fmla="*/ 161 w 232"/>
                    <a:gd name="T31" fmla="*/ 89 h 90"/>
                    <a:gd name="T32" fmla="*/ 149 w 232"/>
                    <a:gd name="T33" fmla="*/ 76 h 90"/>
                    <a:gd name="T34" fmla="*/ 160 w 232"/>
                    <a:gd name="T35" fmla="*/ 57 h 90"/>
                    <a:gd name="T36" fmla="*/ 188 w 232"/>
                    <a:gd name="T37" fmla="*/ 57 h 90"/>
                    <a:gd name="T38" fmla="*/ 196 w 232"/>
                    <a:gd name="T39" fmla="*/ 67 h 90"/>
                    <a:gd name="T40" fmla="*/ 193 w 232"/>
                    <a:gd name="T41" fmla="*/ 83 h 90"/>
                    <a:gd name="T42" fmla="*/ 209 w 232"/>
                    <a:gd name="T43" fmla="*/ 74 h 90"/>
                    <a:gd name="T44" fmla="*/ 220 w 232"/>
                    <a:gd name="T45" fmla="*/ 74 h 90"/>
                    <a:gd name="T46" fmla="*/ 225 w 232"/>
                    <a:gd name="T47" fmla="*/ 71 h 90"/>
                    <a:gd name="T48" fmla="*/ 208 w 232"/>
                    <a:gd name="T49" fmla="*/ 57 h 90"/>
                    <a:gd name="T50" fmla="*/ 188 w 232"/>
                    <a:gd name="T51" fmla="*/ 49 h 90"/>
                    <a:gd name="T52" fmla="*/ 154 w 232"/>
                    <a:gd name="T53" fmla="*/ 51 h 90"/>
                    <a:gd name="T54" fmla="*/ 133 w 232"/>
                    <a:gd name="T55" fmla="*/ 40 h 90"/>
                    <a:gd name="T56" fmla="*/ 98 w 232"/>
                    <a:gd name="T57" fmla="*/ 36 h 90"/>
                    <a:gd name="T58" fmla="*/ 63 w 232"/>
                    <a:gd name="T59" fmla="*/ 31 h 90"/>
                    <a:gd name="T60" fmla="*/ 21 w 232"/>
                    <a:gd name="T61" fmla="*/ 16 h 90"/>
                    <a:gd name="T62" fmla="*/ 0 w 232"/>
                    <a:gd name="T63" fmla="*/ 0 h 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32" h="90">
                      <a:moveTo>
                        <a:pt x="0" y="0"/>
                      </a:moveTo>
                      <a:lnTo>
                        <a:pt x="6" y="8"/>
                      </a:lnTo>
                      <a:lnTo>
                        <a:pt x="7" y="16"/>
                      </a:lnTo>
                      <a:lnTo>
                        <a:pt x="10" y="27"/>
                      </a:lnTo>
                      <a:lnTo>
                        <a:pt x="16" y="19"/>
                      </a:lnTo>
                      <a:lnTo>
                        <a:pt x="23" y="24"/>
                      </a:lnTo>
                      <a:lnTo>
                        <a:pt x="44" y="34"/>
                      </a:lnTo>
                      <a:lnTo>
                        <a:pt x="54" y="36"/>
                      </a:lnTo>
                      <a:lnTo>
                        <a:pt x="56" y="47"/>
                      </a:lnTo>
                      <a:lnTo>
                        <a:pt x="64" y="39"/>
                      </a:lnTo>
                      <a:lnTo>
                        <a:pt x="71" y="39"/>
                      </a:lnTo>
                      <a:lnTo>
                        <a:pt x="65" y="49"/>
                      </a:lnTo>
                      <a:lnTo>
                        <a:pt x="75" y="44"/>
                      </a:lnTo>
                      <a:lnTo>
                        <a:pt x="83" y="42"/>
                      </a:lnTo>
                      <a:lnTo>
                        <a:pt x="95" y="40"/>
                      </a:lnTo>
                      <a:lnTo>
                        <a:pt x="105" y="40"/>
                      </a:lnTo>
                      <a:lnTo>
                        <a:pt x="116" y="42"/>
                      </a:lnTo>
                      <a:lnTo>
                        <a:pt x="125" y="45"/>
                      </a:lnTo>
                      <a:lnTo>
                        <a:pt x="133" y="48"/>
                      </a:lnTo>
                      <a:lnTo>
                        <a:pt x="141" y="55"/>
                      </a:lnTo>
                      <a:lnTo>
                        <a:pt x="144" y="69"/>
                      </a:lnTo>
                      <a:lnTo>
                        <a:pt x="134" y="79"/>
                      </a:lnTo>
                      <a:lnTo>
                        <a:pt x="119" y="81"/>
                      </a:lnTo>
                      <a:lnTo>
                        <a:pt x="109" y="81"/>
                      </a:lnTo>
                      <a:lnTo>
                        <a:pt x="115" y="85"/>
                      </a:lnTo>
                      <a:lnTo>
                        <a:pt x="119" y="87"/>
                      </a:lnTo>
                      <a:lnTo>
                        <a:pt x="126" y="89"/>
                      </a:lnTo>
                      <a:lnTo>
                        <a:pt x="137" y="88"/>
                      </a:lnTo>
                      <a:lnTo>
                        <a:pt x="143" y="84"/>
                      </a:lnTo>
                      <a:lnTo>
                        <a:pt x="146" y="84"/>
                      </a:lnTo>
                      <a:lnTo>
                        <a:pt x="154" y="88"/>
                      </a:lnTo>
                      <a:lnTo>
                        <a:pt x="161" y="89"/>
                      </a:lnTo>
                      <a:lnTo>
                        <a:pt x="155" y="82"/>
                      </a:lnTo>
                      <a:lnTo>
                        <a:pt x="149" y="76"/>
                      </a:lnTo>
                      <a:lnTo>
                        <a:pt x="151" y="65"/>
                      </a:lnTo>
                      <a:lnTo>
                        <a:pt x="160" y="57"/>
                      </a:lnTo>
                      <a:lnTo>
                        <a:pt x="172" y="57"/>
                      </a:lnTo>
                      <a:lnTo>
                        <a:pt x="188" y="57"/>
                      </a:lnTo>
                      <a:lnTo>
                        <a:pt x="196" y="62"/>
                      </a:lnTo>
                      <a:lnTo>
                        <a:pt x="196" y="67"/>
                      </a:lnTo>
                      <a:lnTo>
                        <a:pt x="196" y="79"/>
                      </a:lnTo>
                      <a:lnTo>
                        <a:pt x="193" y="83"/>
                      </a:lnTo>
                      <a:lnTo>
                        <a:pt x="197" y="84"/>
                      </a:lnTo>
                      <a:lnTo>
                        <a:pt x="209" y="74"/>
                      </a:lnTo>
                      <a:lnTo>
                        <a:pt x="216" y="73"/>
                      </a:lnTo>
                      <a:lnTo>
                        <a:pt x="220" y="74"/>
                      </a:lnTo>
                      <a:lnTo>
                        <a:pt x="231" y="83"/>
                      </a:lnTo>
                      <a:lnTo>
                        <a:pt x="225" y="71"/>
                      </a:lnTo>
                      <a:lnTo>
                        <a:pt x="218" y="63"/>
                      </a:lnTo>
                      <a:lnTo>
                        <a:pt x="208" y="57"/>
                      </a:lnTo>
                      <a:lnTo>
                        <a:pt x="197" y="52"/>
                      </a:lnTo>
                      <a:lnTo>
                        <a:pt x="188" y="49"/>
                      </a:lnTo>
                      <a:lnTo>
                        <a:pt x="171" y="47"/>
                      </a:lnTo>
                      <a:lnTo>
                        <a:pt x="154" y="51"/>
                      </a:lnTo>
                      <a:lnTo>
                        <a:pt x="144" y="46"/>
                      </a:lnTo>
                      <a:lnTo>
                        <a:pt x="133" y="40"/>
                      </a:lnTo>
                      <a:lnTo>
                        <a:pt x="113" y="37"/>
                      </a:lnTo>
                      <a:lnTo>
                        <a:pt x="98" y="36"/>
                      </a:lnTo>
                      <a:lnTo>
                        <a:pt x="84" y="35"/>
                      </a:lnTo>
                      <a:lnTo>
                        <a:pt x="63" y="31"/>
                      </a:lnTo>
                      <a:lnTo>
                        <a:pt x="42" y="25"/>
                      </a:lnTo>
                      <a:lnTo>
                        <a:pt x="21" y="16"/>
                      </a:lnTo>
                      <a:lnTo>
                        <a:pt x="7" y="2"/>
                      </a:lnTo>
                      <a:lnTo>
                        <a:pt x="0" y="0"/>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29" name="Freeform 81">
                  <a:extLst>
                    <a:ext uri="{FF2B5EF4-FFF2-40B4-BE49-F238E27FC236}">
                      <a16:creationId xmlns:a16="http://schemas.microsoft.com/office/drawing/2014/main" id="{00000000-0008-0000-0300-000051080000}"/>
                    </a:ext>
                  </a:extLst>
                </xdr:cNvPr>
                <xdr:cNvSpPr>
                  <a:spLocks/>
                </xdr:cNvSpPr>
              </xdr:nvSpPr>
              <xdr:spPr bwMode="auto">
                <a:xfrm>
                  <a:off x="2997" y="1952"/>
                  <a:ext cx="17" cy="14"/>
                </a:xfrm>
                <a:custGeom>
                  <a:avLst/>
                  <a:gdLst>
                    <a:gd name="T0" fmla="*/ 7 w 17"/>
                    <a:gd name="T1" fmla="*/ 0 h 14"/>
                    <a:gd name="T2" fmla="*/ 2 w 17"/>
                    <a:gd name="T3" fmla="*/ 1 h 14"/>
                    <a:gd name="T4" fmla="*/ 0 w 17"/>
                    <a:gd name="T5" fmla="*/ 5 h 14"/>
                    <a:gd name="T6" fmla="*/ 3 w 17"/>
                    <a:gd name="T7" fmla="*/ 12 h 14"/>
                    <a:gd name="T8" fmla="*/ 8 w 17"/>
                    <a:gd name="T9" fmla="*/ 13 h 14"/>
                    <a:gd name="T10" fmla="*/ 15 w 17"/>
                    <a:gd name="T11" fmla="*/ 12 h 14"/>
                    <a:gd name="T12" fmla="*/ 16 w 17"/>
                    <a:gd name="T13" fmla="*/ 8 h 14"/>
                    <a:gd name="T14" fmla="*/ 16 w 17"/>
                    <a:gd name="T15" fmla="*/ 4 h 14"/>
                    <a:gd name="T16" fmla="*/ 7 w 17"/>
                    <a:gd name="T17"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 h="14">
                      <a:moveTo>
                        <a:pt x="7" y="0"/>
                      </a:moveTo>
                      <a:lnTo>
                        <a:pt x="2" y="1"/>
                      </a:lnTo>
                      <a:lnTo>
                        <a:pt x="0" y="5"/>
                      </a:lnTo>
                      <a:lnTo>
                        <a:pt x="3" y="12"/>
                      </a:lnTo>
                      <a:lnTo>
                        <a:pt x="8" y="13"/>
                      </a:lnTo>
                      <a:lnTo>
                        <a:pt x="15" y="12"/>
                      </a:lnTo>
                      <a:lnTo>
                        <a:pt x="16" y="8"/>
                      </a:lnTo>
                      <a:lnTo>
                        <a:pt x="16" y="4"/>
                      </a:lnTo>
                      <a:lnTo>
                        <a:pt x="7" y="0"/>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0" name="Freeform 82">
                  <a:extLst>
                    <a:ext uri="{FF2B5EF4-FFF2-40B4-BE49-F238E27FC236}">
                      <a16:creationId xmlns:a16="http://schemas.microsoft.com/office/drawing/2014/main" id="{00000000-0008-0000-0300-000052080000}"/>
                    </a:ext>
                  </a:extLst>
                </xdr:cNvPr>
                <xdr:cNvSpPr>
                  <a:spLocks/>
                </xdr:cNvSpPr>
              </xdr:nvSpPr>
              <xdr:spPr bwMode="auto">
                <a:xfrm>
                  <a:off x="3079" y="1963"/>
                  <a:ext cx="27" cy="30"/>
                </a:xfrm>
                <a:custGeom>
                  <a:avLst/>
                  <a:gdLst>
                    <a:gd name="T0" fmla="*/ 9 w 27"/>
                    <a:gd name="T1" fmla="*/ 0 h 30"/>
                    <a:gd name="T2" fmla="*/ 1 w 27"/>
                    <a:gd name="T3" fmla="*/ 3 h 30"/>
                    <a:gd name="T4" fmla="*/ 0 w 27"/>
                    <a:gd name="T5" fmla="*/ 7 h 30"/>
                    <a:gd name="T6" fmla="*/ 2 w 27"/>
                    <a:gd name="T7" fmla="*/ 14 h 30"/>
                    <a:gd name="T8" fmla="*/ 6 w 27"/>
                    <a:gd name="T9" fmla="*/ 21 h 30"/>
                    <a:gd name="T10" fmla="*/ 12 w 27"/>
                    <a:gd name="T11" fmla="*/ 27 h 30"/>
                    <a:gd name="T12" fmla="*/ 17 w 27"/>
                    <a:gd name="T13" fmla="*/ 29 h 30"/>
                    <a:gd name="T14" fmla="*/ 20 w 27"/>
                    <a:gd name="T15" fmla="*/ 28 h 30"/>
                    <a:gd name="T16" fmla="*/ 24 w 27"/>
                    <a:gd name="T17" fmla="*/ 24 h 30"/>
                    <a:gd name="T18" fmla="*/ 26 w 27"/>
                    <a:gd name="T19" fmla="*/ 17 h 30"/>
                    <a:gd name="T20" fmla="*/ 25 w 27"/>
                    <a:gd name="T21" fmla="*/ 9 h 30"/>
                    <a:gd name="T22" fmla="*/ 20 w 27"/>
                    <a:gd name="T23" fmla="*/ 4 h 30"/>
                    <a:gd name="T24" fmla="*/ 9 w 27"/>
                    <a:gd name="T25"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 h="30">
                      <a:moveTo>
                        <a:pt x="9" y="0"/>
                      </a:moveTo>
                      <a:lnTo>
                        <a:pt x="1" y="3"/>
                      </a:lnTo>
                      <a:lnTo>
                        <a:pt x="0" y="7"/>
                      </a:lnTo>
                      <a:lnTo>
                        <a:pt x="2" y="14"/>
                      </a:lnTo>
                      <a:lnTo>
                        <a:pt x="6" y="21"/>
                      </a:lnTo>
                      <a:lnTo>
                        <a:pt x="12" y="27"/>
                      </a:lnTo>
                      <a:lnTo>
                        <a:pt x="17" y="29"/>
                      </a:lnTo>
                      <a:lnTo>
                        <a:pt x="20" y="28"/>
                      </a:lnTo>
                      <a:lnTo>
                        <a:pt x="24" y="24"/>
                      </a:lnTo>
                      <a:lnTo>
                        <a:pt x="26" y="17"/>
                      </a:lnTo>
                      <a:lnTo>
                        <a:pt x="25" y="9"/>
                      </a:lnTo>
                      <a:lnTo>
                        <a:pt x="20" y="4"/>
                      </a:lnTo>
                      <a:lnTo>
                        <a:pt x="9" y="0"/>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1" name="Freeform 83">
                  <a:extLst>
                    <a:ext uri="{FF2B5EF4-FFF2-40B4-BE49-F238E27FC236}">
                      <a16:creationId xmlns:a16="http://schemas.microsoft.com/office/drawing/2014/main" id="{00000000-0008-0000-0300-000053080000}"/>
                    </a:ext>
                  </a:extLst>
                </xdr:cNvPr>
                <xdr:cNvSpPr>
                  <a:spLocks/>
                </xdr:cNvSpPr>
              </xdr:nvSpPr>
              <xdr:spPr bwMode="auto">
                <a:xfrm>
                  <a:off x="3131" y="1973"/>
                  <a:ext cx="38" cy="36"/>
                </a:xfrm>
                <a:custGeom>
                  <a:avLst/>
                  <a:gdLst>
                    <a:gd name="T0" fmla="*/ 37 w 38"/>
                    <a:gd name="T1" fmla="*/ 9 h 36"/>
                    <a:gd name="T2" fmla="*/ 29 w 38"/>
                    <a:gd name="T3" fmla="*/ 4 h 36"/>
                    <a:gd name="T4" fmla="*/ 19 w 38"/>
                    <a:gd name="T5" fmla="*/ 4 h 36"/>
                    <a:gd name="T6" fmla="*/ 16 w 38"/>
                    <a:gd name="T7" fmla="*/ 3 h 36"/>
                    <a:gd name="T8" fmla="*/ 11 w 38"/>
                    <a:gd name="T9" fmla="*/ 0 h 36"/>
                    <a:gd name="T10" fmla="*/ 4 w 38"/>
                    <a:gd name="T11" fmla="*/ 2 h 36"/>
                    <a:gd name="T12" fmla="*/ 1 w 38"/>
                    <a:gd name="T13" fmla="*/ 9 h 36"/>
                    <a:gd name="T14" fmla="*/ 2 w 38"/>
                    <a:gd name="T15" fmla="*/ 18 h 36"/>
                    <a:gd name="T16" fmla="*/ 1 w 38"/>
                    <a:gd name="T17" fmla="*/ 21 h 36"/>
                    <a:gd name="T18" fmla="*/ 0 w 38"/>
                    <a:gd name="T19" fmla="*/ 24 h 36"/>
                    <a:gd name="T20" fmla="*/ 1 w 38"/>
                    <a:gd name="T21" fmla="*/ 27 h 36"/>
                    <a:gd name="T22" fmla="*/ 6 w 38"/>
                    <a:gd name="T23" fmla="*/ 28 h 36"/>
                    <a:gd name="T24" fmla="*/ 7 w 38"/>
                    <a:gd name="T25" fmla="*/ 28 h 36"/>
                    <a:gd name="T26" fmla="*/ 10 w 38"/>
                    <a:gd name="T27" fmla="*/ 30 h 36"/>
                    <a:gd name="T28" fmla="*/ 8 w 38"/>
                    <a:gd name="T29" fmla="*/ 35 h 36"/>
                    <a:gd name="T30" fmla="*/ 15 w 38"/>
                    <a:gd name="T31" fmla="*/ 31 h 36"/>
                    <a:gd name="T32" fmla="*/ 12 w 38"/>
                    <a:gd name="T33" fmla="*/ 28 h 36"/>
                    <a:gd name="T34" fmla="*/ 8 w 38"/>
                    <a:gd name="T35" fmla="*/ 22 h 36"/>
                    <a:gd name="T36" fmla="*/ 7 w 38"/>
                    <a:gd name="T37" fmla="*/ 16 h 36"/>
                    <a:gd name="T38" fmla="*/ 7 w 38"/>
                    <a:gd name="T39" fmla="*/ 10 h 36"/>
                    <a:gd name="T40" fmla="*/ 12 w 38"/>
                    <a:gd name="T41" fmla="*/ 7 h 36"/>
                    <a:gd name="T42" fmla="*/ 13 w 38"/>
                    <a:gd name="T43" fmla="*/ 7 h 36"/>
                    <a:gd name="T44" fmla="*/ 17 w 38"/>
                    <a:gd name="T45" fmla="*/ 15 h 36"/>
                    <a:gd name="T46" fmla="*/ 20 w 38"/>
                    <a:gd name="T47" fmla="*/ 20 h 36"/>
                    <a:gd name="T48" fmla="*/ 25 w 38"/>
                    <a:gd name="T49" fmla="*/ 24 h 36"/>
                    <a:gd name="T50" fmla="*/ 29 w 38"/>
                    <a:gd name="T51" fmla="*/ 25 h 36"/>
                    <a:gd name="T52" fmla="*/ 32 w 38"/>
                    <a:gd name="T53" fmla="*/ 25 h 36"/>
                    <a:gd name="T54" fmla="*/ 37 w 38"/>
                    <a:gd name="T55" fmla="*/ 19 h 36"/>
                    <a:gd name="T56" fmla="*/ 37 w 38"/>
                    <a:gd name="T57" fmla="*/ 9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8" h="36">
                      <a:moveTo>
                        <a:pt x="37" y="9"/>
                      </a:moveTo>
                      <a:lnTo>
                        <a:pt x="29" y="4"/>
                      </a:lnTo>
                      <a:lnTo>
                        <a:pt x="19" y="4"/>
                      </a:lnTo>
                      <a:lnTo>
                        <a:pt x="16" y="3"/>
                      </a:lnTo>
                      <a:lnTo>
                        <a:pt x="11" y="0"/>
                      </a:lnTo>
                      <a:lnTo>
                        <a:pt x="4" y="2"/>
                      </a:lnTo>
                      <a:lnTo>
                        <a:pt x="1" y="9"/>
                      </a:lnTo>
                      <a:lnTo>
                        <a:pt x="2" y="18"/>
                      </a:lnTo>
                      <a:lnTo>
                        <a:pt x="1" y="21"/>
                      </a:lnTo>
                      <a:lnTo>
                        <a:pt x="0" y="24"/>
                      </a:lnTo>
                      <a:lnTo>
                        <a:pt x="1" y="27"/>
                      </a:lnTo>
                      <a:lnTo>
                        <a:pt x="6" y="28"/>
                      </a:lnTo>
                      <a:lnTo>
                        <a:pt x="7" y="28"/>
                      </a:lnTo>
                      <a:lnTo>
                        <a:pt x="10" y="30"/>
                      </a:lnTo>
                      <a:lnTo>
                        <a:pt x="8" y="35"/>
                      </a:lnTo>
                      <a:lnTo>
                        <a:pt x="15" y="31"/>
                      </a:lnTo>
                      <a:lnTo>
                        <a:pt x="12" y="28"/>
                      </a:lnTo>
                      <a:lnTo>
                        <a:pt x="8" y="22"/>
                      </a:lnTo>
                      <a:lnTo>
                        <a:pt x="7" y="16"/>
                      </a:lnTo>
                      <a:lnTo>
                        <a:pt x="7" y="10"/>
                      </a:lnTo>
                      <a:lnTo>
                        <a:pt x="12" y="7"/>
                      </a:lnTo>
                      <a:lnTo>
                        <a:pt x="13" y="7"/>
                      </a:lnTo>
                      <a:lnTo>
                        <a:pt x="17" y="15"/>
                      </a:lnTo>
                      <a:lnTo>
                        <a:pt x="20" y="20"/>
                      </a:lnTo>
                      <a:lnTo>
                        <a:pt x="25" y="24"/>
                      </a:lnTo>
                      <a:lnTo>
                        <a:pt x="29" y="25"/>
                      </a:lnTo>
                      <a:lnTo>
                        <a:pt x="32" y="25"/>
                      </a:lnTo>
                      <a:lnTo>
                        <a:pt x="37" y="19"/>
                      </a:lnTo>
                      <a:lnTo>
                        <a:pt x="37" y="9"/>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2" name="Freeform 84">
                  <a:extLst>
                    <a:ext uri="{FF2B5EF4-FFF2-40B4-BE49-F238E27FC236}">
                      <a16:creationId xmlns:a16="http://schemas.microsoft.com/office/drawing/2014/main" id="{00000000-0008-0000-0300-000054080000}"/>
                    </a:ext>
                  </a:extLst>
                </xdr:cNvPr>
                <xdr:cNvSpPr>
                  <a:spLocks/>
                </xdr:cNvSpPr>
              </xdr:nvSpPr>
              <xdr:spPr bwMode="auto">
                <a:xfrm>
                  <a:off x="3176" y="1992"/>
                  <a:ext cx="19" cy="21"/>
                </a:xfrm>
                <a:custGeom>
                  <a:avLst/>
                  <a:gdLst>
                    <a:gd name="T0" fmla="*/ 11 w 19"/>
                    <a:gd name="T1" fmla="*/ 2 h 21"/>
                    <a:gd name="T2" fmla="*/ 6 w 19"/>
                    <a:gd name="T3" fmla="*/ 0 h 21"/>
                    <a:gd name="T4" fmla="*/ 2 w 19"/>
                    <a:gd name="T5" fmla="*/ 1 h 21"/>
                    <a:gd name="T6" fmla="*/ 0 w 19"/>
                    <a:gd name="T7" fmla="*/ 5 h 21"/>
                    <a:gd name="T8" fmla="*/ 0 w 19"/>
                    <a:gd name="T9" fmla="*/ 8 h 21"/>
                    <a:gd name="T10" fmla="*/ 1 w 19"/>
                    <a:gd name="T11" fmla="*/ 12 h 21"/>
                    <a:gd name="T12" fmla="*/ 4 w 19"/>
                    <a:gd name="T13" fmla="*/ 17 h 21"/>
                    <a:gd name="T14" fmla="*/ 9 w 19"/>
                    <a:gd name="T15" fmla="*/ 20 h 21"/>
                    <a:gd name="T16" fmla="*/ 12 w 19"/>
                    <a:gd name="T17" fmla="*/ 20 h 21"/>
                    <a:gd name="T18" fmla="*/ 17 w 19"/>
                    <a:gd name="T19" fmla="*/ 19 h 21"/>
                    <a:gd name="T20" fmla="*/ 18 w 19"/>
                    <a:gd name="T21" fmla="*/ 12 h 21"/>
                    <a:gd name="T22" fmla="*/ 16 w 19"/>
                    <a:gd name="T23" fmla="*/ 7 h 21"/>
                    <a:gd name="T24" fmla="*/ 11 w 19"/>
                    <a:gd name="T25" fmla="*/ 2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21">
                      <a:moveTo>
                        <a:pt x="11" y="2"/>
                      </a:moveTo>
                      <a:lnTo>
                        <a:pt x="6" y="0"/>
                      </a:lnTo>
                      <a:lnTo>
                        <a:pt x="2" y="1"/>
                      </a:lnTo>
                      <a:lnTo>
                        <a:pt x="0" y="5"/>
                      </a:lnTo>
                      <a:lnTo>
                        <a:pt x="0" y="8"/>
                      </a:lnTo>
                      <a:lnTo>
                        <a:pt x="1" y="12"/>
                      </a:lnTo>
                      <a:lnTo>
                        <a:pt x="4" y="17"/>
                      </a:lnTo>
                      <a:lnTo>
                        <a:pt x="9" y="20"/>
                      </a:lnTo>
                      <a:lnTo>
                        <a:pt x="12" y="20"/>
                      </a:lnTo>
                      <a:lnTo>
                        <a:pt x="17" y="19"/>
                      </a:lnTo>
                      <a:lnTo>
                        <a:pt x="18" y="12"/>
                      </a:lnTo>
                      <a:lnTo>
                        <a:pt x="16" y="7"/>
                      </a:lnTo>
                      <a:lnTo>
                        <a:pt x="11" y="2"/>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3" name="Freeform 85">
                  <a:extLst>
                    <a:ext uri="{FF2B5EF4-FFF2-40B4-BE49-F238E27FC236}">
                      <a16:creationId xmlns:a16="http://schemas.microsoft.com/office/drawing/2014/main" id="{00000000-0008-0000-0300-000055080000}"/>
                    </a:ext>
                  </a:extLst>
                </xdr:cNvPr>
                <xdr:cNvSpPr>
                  <a:spLocks/>
                </xdr:cNvSpPr>
              </xdr:nvSpPr>
              <xdr:spPr bwMode="auto">
                <a:xfrm>
                  <a:off x="2956" y="1802"/>
                  <a:ext cx="373" cy="191"/>
                </a:xfrm>
                <a:custGeom>
                  <a:avLst/>
                  <a:gdLst>
                    <a:gd name="T0" fmla="*/ 39 w 373"/>
                    <a:gd name="T1" fmla="*/ 133 h 191"/>
                    <a:gd name="T2" fmla="*/ 112 w 373"/>
                    <a:gd name="T3" fmla="*/ 148 h 191"/>
                    <a:gd name="T4" fmla="*/ 168 w 373"/>
                    <a:gd name="T5" fmla="*/ 164 h 191"/>
                    <a:gd name="T6" fmla="*/ 216 w 373"/>
                    <a:gd name="T7" fmla="*/ 164 h 191"/>
                    <a:gd name="T8" fmla="*/ 250 w 373"/>
                    <a:gd name="T9" fmla="*/ 181 h 191"/>
                    <a:gd name="T10" fmla="*/ 274 w 373"/>
                    <a:gd name="T11" fmla="*/ 190 h 191"/>
                    <a:gd name="T12" fmla="*/ 303 w 373"/>
                    <a:gd name="T13" fmla="*/ 184 h 191"/>
                    <a:gd name="T14" fmla="*/ 317 w 373"/>
                    <a:gd name="T15" fmla="*/ 164 h 191"/>
                    <a:gd name="T16" fmla="*/ 355 w 373"/>
                    <a:gd name="T17" fmla="*/ 158 h 191"/>
                    <a:gd name="T18" fmla="*/ 341 w 373"/>
                    <a:gd name="T19" fmla="*/ 155 h 191"/>
                    <a:gd name="T20" fmla="*/ 322 w 373"/>
                    <a:gd name="T21" fmla="*/ 134 h 191"/>
                    <a:gd name="T22" fmla="*/ 276 w 373"/>
                    <a:gd name="T23" fmla="*/ 118 h 191"/>
                    <a:gd name="T24" fmla="*/ 277 w 373"/>
                    <a:gd name="T25" fmla="*/ 98 h 191"/>
                    <a:gd name="T26" fmla="*/ 286 w 373"/>
                    <a:gd name="T27" fmla="*/ 87 h 191"/>
                    <a:gd name="T28" fmla="*/ 354 w 373"/>
                    <a:gd name="T29" fmla="*/ 122 h 191"/>
                    <a:gd name="T30" fmla="*/ 366 w 373"/>
                    <a:gd name="T31" fmla="*/ 117 h 191"/>
                    <a:gd name="T32" fmla="*/ 356 w 373"/>
                    <a:gd name="T33" fmla="*/ 110 h 191"/>
                    <a:gd name="T34" fmla="*/ 339 w 373"/>
                    <a:gd name="T35" fmla="*/ 101 h 191"/>
                    <a:gd name="T36" fmla="*/ 313 w 373"/>
                    <a:gd name="T37" fmla="*/ 89 h 191"/>
                    <a:gd name="T38" fmla="*/ 316 w 373"/>
                    <a:gd name="T39" fmla="*/ 65 h 191"/>
                    <a:gd name="T40" fmla="*/ 302 w 373"/>
                    <a:gd name="T41" fmla="*/ 64 h 191"/>
                    <a:gd name="T42" fmla="*/ 278 w 373"/>
                    <a:gd name="T43" fmla="*/ 63 h 191"/>
                    <a:gd name="T44" fmla="*/ 255 w 373"/>
                    <a:gd name="T45" fmla="*/ 52 h 191"/>
                    <a:gd name="T46" fmla="*/ 258 w 373"/>
                    <a:gd name="T47" fmla="*/ 42 h 191"/>
                    <a:gd name="T48" fmla="*/ 267 w 373"/>
                    <a:gd name="T49" fmla="*/ 24 h 191"/>
                    <a:gd name="T50" fmla="*/ 285 w 373"/>
                    <a:gd name="T51" fmla="*/ 12 h 191"/>
                    <a:gd name="T52" fmla="*/ 301 w 373"/>
                    <a:gd name="T53" fmla="*/ 16 h 191"/>
                    <a:gd name="T54" fmla="*/ 257 w 373"/>
                    <a:gd name="T55" fmla="*/ 6 h 191"/>
                    <a:gd name="T56" fmla="*/ 250 w 373"/>
                    <a:gd name="T57" fmla="*/ 31 h 191"/>
                    <a:gd name="T58" fmla="*/ 238 w 373"/>
                    <a:gd name="T59" fmla="*/ 61 h 191"/>
                    <a:gd name="T60" fmla="*/ 227 w 373"/>
                    <a:gd name="T61" fmla="*/ 94 h 191"/>
                    <a:gd name="T62" fmla="*/ 196 w 373"/>
                    <a:gd name="T63" fmla="*/ 93 h 191"/>
                    <a:gd name="T64" fmla="*/ 175 w 373"/>
                    <a:gd name="T65" fmla="*/ 91 h 191"/>
                    <a:gd name="T66" fmla="*/ 160 w 373"/>
                    <a:gd name="T67" fmla="*/ 98 h 191"/>
                    <a:gd name="T68" fmla="*/ 170 w 373"/>
                    <a:gd name="T69" fmla="*/ 104 h 191"/>
                    <a:gd name="T70" fmla="*/ 195 w 373"/>
                    <a:gd name="T71" fmla="*/ 121 h 191"/>
                    <a:gd name="T72" fmla="*/ 205 w 373"/>
                    <a:gd name="T73" fmla="*/ 134 h 191"/>
                    <a:gd name="T74" fmla="*/ 161 w 373"/>
                    <a:gd name="T75" fmla="*/ 110 h 191"/>
                    <a:gd name="T76" fmla="*/ 132 w 373"/>
                    <a:gd name="T77" fmla="*/ 95 h 191"/>
                    <a:gd name="T78" fmla="*/ 110 w 373"/>
                    <a:gd name="T79" fmla="*/ 97 h 191"/>
                    <a:gd name="T80" fmla="*/ 103 w 373"/>
                    <a:gd name="T81" fmla="*/ 88 h 191"/>
                    <a:gd name="T82" fmla="*/ 59 w 373"/>
                    <a:gd name="T83" fmla="*/ 49 h 191"/>
                    <a:gd name="T84" fmla="*/ 29 w 373"/>
                    <a:gd name="T85" fmla="*/ 42 h 191"/>
                    <a:gd name="T86" fmla="*/ 82 w 373"/>
                    <a:gd name="T87" fmla="*/ 92 h 191"/>
                    <a:gd name="T88" fmla="*/ 122 w 373"/>
                    <a:gd name="T89" fmla="*/ 112 h 191"/>
                    <a:gd name="T90" fmla="*/ 139 w 373"/>
                    <a:gd name="T91" fmla="*/ 128 h 191"/>
                    <a:gd name="T92" fmla="*/ 168 w 373"/>
                    <a:gd name="T93" fmla="*/ 145 h 191"/>
                    <a:gd name="T94" fmla="*/ 160 w 373"/>
                    <a:gd name="T95" fmla="*/ 154 h 191"/>
                    <a:gd name="T96" fmla="*/ 132 w 373"/>
                    <a:gd name="T97" fmla="*/ 134 h 191"/>
                    <a:gd name="T98" fmla="*/ 103 w 373"/>
                    <a:gd name="T99" fmla="*/ 117 h 191"/>
                    <a:gd name="T100" fmla="*/ 69 w 373"/>
                    <a:gd name="T101" fmla="*/ 109 h 191"/>
                    <a:gd name="T102" fmla="*/ 38 w 373"/>
                    <a:gd name="T103" fmla="*/ 87 h 191"/>
                    <a:gd name="T104" fmla="*/ 16 w 373"/>
                    <a:gd name="T105" fmla="*/ 81 h 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373" h="191">
                      <a:moveTo>
                        <a:pt x="0" y="103"/>
                      </a:moveTo>
                      <a:lnTo>
                        <a:pt x="23" y="115"/>
                      </a:lnTo>
                      <a:lnTo>
                        <a:pt x="39" y="133"/>
                      </a:lnTo>
                      <a:lnTo>
                        <a:pt x="57" y="138"/>
                      </a:lnTo>
                      <a:lnTo>
                        <a:pt x="89" y="145"/>
                      </a:lnTo>
                      <a:lnTo>
                        <a:pt x="112" y="148"/>
                      </a:lnTo>
                      <a:lnTo>
                        <a:pt x="135" y="149"/>
                      </a:lnTo>
                      <a:lnTo>
                        <a:pt x="154" y="154"/>
                      </a:lnTo>
                      <a:lnTo>
                        <a:pt x="168" y="164"/>
                      </a:lnTo>
                      <a:lnTo>
                        <a:pt x="188" y="162"/>
                      </a:lnTo>
                      <a:lnTo>
                        <a:pt x="206" y="162"/>
                      </a:lnTo>
                      <a:lnTo>
                        <a:pt x="216" y="164"/>
                      </a:lnTo>
                      <a:lnTo>
                        <a:pt x="231" y="174"/>
                      </a:lnTo>
                      <a:lnTo>
                        <a:pt x="242" y="178"/>
                      </a:lnTo>
                      <a:lnTo>
                        <a:pt x="250" y="181"/>
                      </a:lnTo>
                      <a:lnTo>
                        <a:pt x="260" y="185"/>
                      </a:lnTo>
                      <a:lnTo>
                        <a:pt x="268" y="189"/>
                      </a:lnTo>
                      <a:lnTo>
                        <a:pt x="274" y="190"/>
                      </a:lnTo>
                      <a:lnTo>
                        <a:pt x="284" y="190"/>
                      </a:lnTo>
                      <a:lnTo>
                        <a:pt x="294" y="188"/>
                      </a:lnTo>
                      <a:lnTo>
                        <a:pt x="303" y="184"/>
                      </a:lnTo>
                      <a:lnTo>
                        <a:pt x="309" y="181"/>
                      </a:lnTo>
                      <a:lnTo>
                        <a:pt x="313" y="174"/>
                      </a:lnTo>
                      <a:lnTo>
                        <a:pt x="317" y="164"/>
                      </a:lnTo>
                      <a:lnTo>
                        <a:pt x="332" y="170"/>
                      </a:lnTo>
                      <a:lnTo>
                        <a:pt x="344" y="166"/>
                      </a:lnTo>
                      <a:lnTo>
                        <a:pt x="355" y="158"/>
                      </a:lnTo>
                      <a:lnTo>
                        <a:pt x="358" y="148"/>
                      </a:lnTo>
                      <a:lnTo>
                        <a:pt x="346" y="152"/>
                      </a:lnTo>
                      <a:lnTo>
                        <a:pt x="341" y="155"/>
                      </a:lnTo>
                      <a:lnTo>
                        <a:pt x="352" y="144"/>
                      </a:lnTo>
                      <a:lnTo>
                        <a:pt x="336" y="144"/>
                      </a:lnTo>
                      <a:lnTo>
                        <a:pt x="322" y="134"/>
                      </a:lnTo>
                      <a:lnTo>
                        <a:pt x="304" y="124"/>
                      </a:lnTo>
                      <a:lnTo>
                        <a:pt x="284" y="119"/>
                      </a:lnTo>
                      <a:lnTo>
                        <a:pt x="276" y="118"/>
                      </a:lnTo>
                      <a:lnTo>
                        <a:pt x="277" y="111"/>
                      </a:lnTo>
                      <a:lnTo>
                        <a:pt x="285" y="103"/>
                      </a:lnTo>
                      <a:lnTo>
                        <a:pt x="277" y="98"/>
                      </a:lnTo>
                      <a:lnTo>
                        <a:pt x="279" y="91"/>
                      </a:lnTo>
                      <a:lnTo>
                        <a:pt x="281" y="85"/>
                      </a:lnTo>
                      <a:lnTo>
                        <a:pt x="286" y="87"/>
                      </a:lnTo>
                      <a:lnTo>
                        <a:pt x="308" y="100"/>
                      </a:lnTo>
                      <a:lnTo>
                        <a:pt x="335" y="117"/>
                      </a:lnTo>
                      <a:lnTo>
                        <a:pt x="354" y="122"/>
                      </a:lnTo>
                      <a:lnTo>
                        <a:pt x="366" y="124"/>
                      </a:lnTo>
                      <a:lnTo>
                        <a:pt x="372" y="117"/>
                      </a:lnTo>
                      <a:lnTo>
                        <a:pt x="366" y="117"/>
                      </a:lnTo>
                      <a:lnTo>
                        <a:pt x="368" y="107"/>
                      </a:lnTo>
                      <a:lnTo>
                        <a:pt x="358" y="112"/>
                      </a:lnTo>
                      <a:lnTo>
                        <a:pt x="356" y="110"/>
                      </a:lnTo>
                      <a:lnTo>
                        <a:pt x="359" y="99"/>
                      </a:lnTo>
                      <a:lnTo>
                        <a:pt x="348" y="106"/>
                      </a:lnTo>
                      <a:lnTo>
                        <a:pt x="339" y="101"/>
                      </a:lnTo>
                      <a:lnTo>
                        <a:pt x="332" y="94"/>
                      </a:lnTo>
                      <a:lnTo>
                        <a:pt x="319" y="91"/>
                      </a:lnTo>
                      <a:lnTo>
                        <a:pt x="313" y="89"/>
                      </a:lnTo>
                      <a:lnTo>
                        <a:pt x="307" y="84"/>
                      </a:lnTo>
                      <a:lnTo>
                        <a:pt x="308" y="79"/>
                      </a:lnTo>
                      <a:lnTo>
                        <a:pt x="316" y="65"/>
                      </a:lnTo>
                      <a:lnTo>
                        <a:pt x="301" y="76"/>
                      </a:lnTo>
                      <a:lnTo>
                        <a:pt x="294" y="72"/>
                      </a:lnTo>
                      <a:lnTo>
                        <a:pt x="302" y="64"/>
                      </a:lnTo>
                      <a:lnTo>
                        <a:pt x="299" y="57"/>
                      </a:lnTo>
                      <a:lnTo>
                        <a:pt x="287" y="65"/>
                      </a:lnTo>
                      <a:lnTo>
                        <a:pt x="278" y="63"/>
                      </a:lnTo>
                      <a:lnTo>
                        <a:pt x="272" y="61"/>
                      </a:lnTo>
                      <a:lnTo>
                        <a:pt x="263" y="56"/>
                      </a:lnTo>
                      <a:lnTo>
                        <a:pt x="255" y="52"/>
                      </a:lnTo>
                      <a:lnTo>
                        <a:pt x="251" y="48"/>
                      </a:lnTo>
                      <a:lnTo>
                        <a:pt x="263" y="46"/>
                      </a:lnTo>
                      <a:lnTo>
                        <a:pt x="258" y="42"/>
                      </a:lnTo>
                      <a:lnTo>
                        <a:pt x="257" y="36"/>
                      </a:lnTo>
                      <a:lnTo>
                        <a:pt x="261" y="29"/>
                      </a:lnTo>
                      <a:lnTo>
                        <a:pt x="267" y="24"/>
                      </a:lnTo>
                      <a:lnTo>
                        <a:pt x="265" y="19"/>
                      </a:lnTo>
                      <a:lnTo>
                        <a:pt x="273" y="8"/>
                      </a:lnTo>
                      <a:lnTo>
                        <a:pt x="285" y="12"/>
                      </a:lnTo>
                      <a:lnTo>
                        <a:pt x="303" y="21"/>
                      </a:lnTo>
                      <a:lnTo>
                        <a:pt x="317" y="27"/>
                      </a:lnTo>
                      <a:lnTo>
                        <a:pt x="301" y="16"/>
                      </a:lnTo>
                      <a:lnTo>
                        <a:pt x="285" y="6"/>
                      </a:lnTo>
                      <a:lnTo>
                        <a:pt x="269" y="0"/>
                      </a:lnTo>
                      <a:lnTo>
                        <a:pt x="257" y="6"/>
                      </a:lnTo>
                      <a:lnTo>
                        <a:pt x="255" y="17"/>
                      </a:lnTo>
                      <a:lnTo>
                        <a:pt x="252" y="24"/>
                      </a:lnTo>
                      <a:lnTo>
                        <a:pt x="250" y="31"/>
                      </a:lnTo>
                      <a:lnTo>
                        <a:pt x="246" y="42"/>
                      </a:lnTo>
                      <a:lnTo>
                        <a:pt x="241" y="48"/>
                      </a:lnTo>
                      <a:lnTo>
                        <a:pt x="238" y="61"/>
                      </a:lnTo>
                      <a:lnTo>
                        <a:pt x="238" y="75"/>
                      </a:lnTo>
                      <a:lnTo>
                        <a:pt x="234" y="87"/>
                      </a:lnTo>
                      <a:lnTo>
                        <a:pt x="227" y="94"/>
                      </a:lnTo>
                      <a:lnTo>
                        <a:pt x="217" y="98"/>
                      </a:lnTo>
                      <a:lnTo>
                        <a:pt x="206" y="97"/>
                      </a:lnTo>
                      <a:lnTo>
                        <a:pt x="196" y="93"/>
                      </a:lnTo>
                      <a:lnTo>
                        <a:pt x="187" y="90"/>
                      </a:lnTo>
                      <a:lnTo>
                        <a:pt x="181" y="87"/>
                      </a:lnTo>
                      <a:lnTo>
                        <a:pt x="175" y="91"/>
                      </a:lnTo>
                      <a:lnTo>
                        <a:pt x="175" y="94"/>
                      </a:lnTo>
                      <a:lnTo>
                        <a:pt x="165" y="95"/>
                      </a:lnTo>
                      <a:lnTo>
                        <a:pt x="160" y="98"/>
                      </a:lnTo>
                      <a:lnTo>
                        <a:pt x="160" y="100"/>
                      </a:lnTo>
                      <a:lnTo>
                        <a:pt x="161" y="103"/>
                      </a:lnTo>
                      <a:lnTo>
                        <a:pt x="170" y="104"/>
                      </a:lnTo>
                      <a:lnTo>
                        <a:pt x="177" y="109"/>
                      </a:lnTo>
                      <a:lnTo>
                        <a:pt x="183" y="112"/>
                      </a:lnTo>
                      <a:lnTo>
                        <a:pt x="195" y="121"/>
                      </a:lnTo>
                      <a:lnTo>
                        <a:pt x="212" y="133"/>
                      </a:lnTo>
                      <a:lnTo>
                        <a:pt x="214" y="135"/>
                      </a:lnTo>
                      <a:lnTo>
                        <a:pt x="205" y="134"/>
                      </a:lnTo>
                      <a:lnTo>
                        <a:pt x="196" y="126"/>
                      </a:lnTo>
                      <a:lnTo>
                        <a:pt x="178" y="117"/>
                      </a:lnTo>
                      <a:lnTo>
                        <a:pt x="161" y="110"/>
                      </a:lnTo>
                      <a:lnTo>
                        <a:pt x="151" y="106"/>
                      </a:lnTo>
                      <a:lnTo>
                        <a:pt x="141" y="100"/>
                      </a:lnTo>
                      <a:lnTo>
                        <a:pt x="132" y="95"/>
                      </a:lnTo>
                      <a:lnTo>
                        <a:pt x="122" y="92"/>
                      </a:lnTo>
                      <a:lnTo>
                        <a:pt x="114" y="93"/>
                      </a:lnTo>
                      <a:lnTo>
                        <a:pt x="110" y="97"/>
                      </a:lnTo>
                      <a:lnTo>
                        <a:pt x="106" y="100"/>
                      </a:lnTo>
                      <a:lnTo>
                        <a:pt x="101" y="97"/>
                      </a:lnTo>
                      <a:lnTo>
                        <a:pt x="103" y="88"/>
                      </a:lnTo>
                      <a:lnTo>
                        <a:pt x="104" y="81"/>
                      </a:lnTo>
                      <a:lnTo>
                        <a:pt x="90" y="70"/>
                      </a:lnTo>
                      <a:lnTo>
                        <a:pt x="59" y="49"/>
                      </a:lnTo>
                      <a:lnTo>
                        <a:pt x="42" y="30"/>
                      </a:lnTo>
                      <a:lnTo>
                        <a:pt x="37" y="19"/>
                      </a:lnTo>
                      <a:lnTo>
                        <a:pt x="29" y="42"/>
                      </a:lnTo>
                      <a:lnTo>
                        <a:pt x="46" y="49"/>
                      </a:lnTo>
                      <a:lnTo>
                        <a:pt x="64" y="75"/>
                      </a:lnTo>
                      <a:lnTo>
                        <a:pt x="82" y="92"/>
                      </a:lnTo>
                      <a:lnTo>
                        <a:pt x="96" y="104"/>
                      </a:lnTo>
                      <a:lnTo>
                        <a:pt x="107" y="112"/>
                      </a:lnTo>
                      <a:lnTo>
                        <a:pt x="122" y="112"/>
                      </a:lnTo>
                      <a:lnTo>
                        <a:pt x="127" y="112"/>
                      </a:lnTo>
                      <a:lnTo>
                        <a:pt x="134" y="118"/>
                      </a:lnTo>
                      <a:lnTo>
                        <a:pt x="139" y="128"/>
                      </a:lnTo>
                      <a:lnTo>
                        <a:pt x="157" y="134"/>
                      </a:lnTo>
                      <a:lnTo>
                        <a:pt x="161" y="136"/>
                      </a:lnTo>
                      <a:lnTo>
                        <a:pt x="168" y="145"/>
                      </a:lnTo>
                      <a:lnTo>
                        <a:pt x="175" y="155"/>
                      </a:lnTo>
                      <a:lnTo>
                        <a:pt x="174" y="157"/>
                      </a:lnTo>
                      <a:lnTo>
                        <a:pt x="160" y="154"/>
                      </a:lnTo>
                      <a:lnTo>
                        <a:pt x="149" y="142"/>
                      </a:lnTo>
                      <a:lnTo>
                        <a:pt x="142" y="138"/>
                      </a:lnTo>
                      <a:lnTo>
                        <a:pt x="132" y="134"/>
                      </a:lnTo>
                      <a:lnTo>
                        <a:pt x="124" y="122"/>
                      </a:lnTo>
                      <a:lnTo>
                        <a:pt x="117" y="118"/>
                      </a:lnTo>
                      <a:lnTo>
                        <a:pt x="103" y="117"/>
                      </a:lnTo>
                      <a:lnTo>
                        <a:pt x="92" y="113"/>
                      </a:lnTo>
                      <a:lnTo>
                        <a:pt x="83" y="110"/>
                      </a:lnTo>
                      <a:lnTo>
                        <a:pt x="69" y="109"/>
                      </a:lnTo>
                      <a:lnTo>
                        <a:pt x="59" y="102"/>
                      </a:lnTo>
                      <a:lnTo>
                        <a:pt x="52" y="101"/>
                      </a:lnTo>
                      <a:lnTo>
                        <a:pt x="38" y="87"/>
                      </a:lnTo>
                      <a:lnTo>
                        <a:pt x="28" y="71"/>
                      </a:lnTo>
                      <a:lnTo>
                        <a:pt x="21" y="64"/>
                      </a:lnTo>
                      <a:lnTo>
                        <a:pt x="16" y="81"/>
                      </a:lnTo>
                      <a:lnTo>
                        <a:pt x="0" y="103"/>
                      </a:lnTo>
                    </a:path>
                  </a:pathLst>
                </a:custGeom>
                <a:solidFill>
                  <a:srgbClr val="C06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4" name="Freeform 86">
                  <a:extLst>
                    <a:ext uri="{FF2B5EF4-FFF2-40B4-BE49-F238E27FC236}">
                      <a16:creationId xmlns:a16="http://schemas.microsoft.com/office/drawing/2014/main" id="{00000000-0008-0000-0300-000056080000}"/>
                    </a:ext>
                  </a:extLst>
                </xdr:cNvPr>
                <xdr:cNvSpPr>
                  <a:spLocks/>
                </xdr:cNvSpPr>
              </xdr:nvSpPr>
              <xdr:spPr bwMode="auto">
                <a:xfrm>
                  <a:off x="3336" y="1542"/>
                  <a:ext cx="312" cy="314"/>
                </a:xfrm>
                <a:custGeom>
                  <a:avLst/>
                  <a:gdLst>
                    <a:gd name="T0" fmla="*/ 154 w 312"/>
                    <a:gd name="T1" fmla="*/ 0 h 314"/>
                    <a:gd name="T2" fmla="*/ 311 w 312"/>
                    <a:gd name="T3" fmla="*/ 0 h 314"/>
                    <a:gd name="T4" fmla="*/ 311 w 312"/>
                    <a:gd name="T5" fmla="*/ 218 h 314"/>
                    <a:gd name="T6" fmla="*/ 160 w 312"/>
                    <a:gd name="T7" fmla="*/ 313 h 314"/>
                    <a:gd name="T8" fmla="*/ 146 w 312"/>
                    <a:gd name="T9" fmla="*/ 271 h 314"/>
                    <a:gd name="T10" fmla="*/ 131 w 312"/>
                    <a:gd name="T11" fmla="*/ 240 h 314"/>
                    <a:gd name="T12" fmla="*/ 124 w 312"/>
                    <a:gd name="T13" fmla="*/ 228 h 314"/>
                    <a:gd name="T14" fmla="*/ 115 w 312"/>
                    <a:gd name="T15" fmla="*/ 209 h 314"/>
                    <a:gd name="T16" fmla="*/ 108 w 312"/>
                    <a:gd name="T17" fmla="*/ 196 h 314"/>
                    <a:gd name="T18" fmla="*/ 100 w 312"/>
                    <a:gd name="T19" fmla="*/ 185 h 314"/>
                    <a:gd name="T20" fmla="*/ 91 w 312"/>
                    <a:gd name="T21" fmla="*/ 173 h 314"/>
                    <a:gd name="T22" fmla="*/ 82 w 312"/>
                    <a:gd name="T23" fmla="*/ 161 h 314"/>
                    <a:gd name="T24" fmla="*/ 71 w 312"/>
                    <a:gd name="T25" fmla="*/ 150 h 314"/>
                    <a:gd name="T26" fmla="*/ 64 w 312"/>
                    <a:gd name="T27" fmla="*/ 143 h 314"/>
                    <a:gd name="T28" fmla="*/ 59 w 312"/>
                    <a:gd name="T29" fmla="*/ 136 h 314"/>
                    <a:gd name="T30" fmla="*/ 52 w 312"/>
                    <a:gd name="T31" fmla="*/ 131 h 314"/>
                    <a:gd name="T32" fmla="*/ 44 w 312"/>
                    <a:gd name="T33" fmla="*/ 124 h 314"/>
                    <a:gd name="T34" fmla="*/ 35 w 312"/>
                    <a:gd name="T35" fmla="*/ 117 h 314"/>
                    <a:gd name="T36" fmla="*/ 29 w 312"/>
                    <a:gd name="T37" fmla="*/ 111 h 314"/>
                    <a:gd name="T38" fmla="*/ 21 w 312"/>
                    <a:gd name="T39" fmla="*/ 109 h 314"/>
                    <a:gd name="T40" fmla="*/ 16 w 312"/>
                    <a:gd name="T41" fmla="*/ 108 h 314"/>
                    <a:gd name="T42" fmla="*/ 11 w 312"/>
                    <a:gd name="T43" fmla="*/ 109 h 314"/>
                    <a:gd name="T44" fmla="*/ 7 w 312"/>
                    <a:gd name="T45" fmla="*/ 109 h 314"/>
                    <a:gd name="T46" fmla="*/ 0 w 312"/>
                    <a:gd name="T47" fmla="*/ 111 h 314"/>
                    <a:gd name="T48" fmla="*/ 51 w 312"/>
                    <a:gd name="T49" fmla="*/ 74 h 314"/>
                    <a:gd name="T50" fmla="*/ 88 w 312"/>
                    <a:gd name="T51" fmla="*/ 43 h 314"/>
                    <a:gd name="T52" fmla="*/ 133 w 312"/>
                    <a:gd name="T53" fmla="*/ 12 h 314"/>
                    <a:gd name="T54" fmla="*/ 154 w 312"/>
                    <a:gd name="T55" fmla="*/ 0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312" h="314">
                      <a:moveTo>
                        <a:pt x="154" y="0"/>
                      </a:moveTo>
                      <a:lnTo>
                        <a:pt x="311" y="0"/>
                      </a:lnTo>
                      <a:lnTo>
                        <a:pt x="311" y="218"/>
                      </a:lnTo>
                      <a:lnTo>
                        <a:pt x="160" y="313"/>
                      </a:lnTo>
                      <a:lnTo>
                        <a:pt x="146" y="271"/>
                      </a:lnTo>
                      <a:lnTo>
                        <a:pt x="131" y="240"/>
                      </a:lnTo>
                      <a:lnTo>
                        <a:pt x="124" y="228"/>
                      </a:lnTo>
                      <a:lnTo>
                        <a:pt x="115" y="209"/>
                      </a:lnTo>
                      <a:lnTo>
                        <a:pt x="108" y="196"/>
                      </a:lnTo>
                      <a:lnTo>
                        <a:pt x="100" y="185"/>
                      </a:lnTo>
                      <a:lnTo>
                        <a:pt x="91" y="173"/>
                      </a:lnTo>
                      <a:lnTo>
                        <a:pt x="82" y="161"/>
                      </a:lnTo>
                      <a:lnTo>
                        <a:pt x="71" y="150"/>
                      </a:lnTo>
                      <a:lnTo>
                        <a:pt x="64" y="143"/>
                      </a:lnTo>
                      <a:lnTo>
                        <a:pt x="59" y="136"/>
                      </a:lnTo>
                      <a:lnTo>
                        <a:pt x="52" y="131"/>
                      </a:lnTo>
                      <a:lnTo>
                        <a:pt x="44" y="124"/>
                      </a:lnTo>
                      <a:lnTo>
                        <a:pt x="35" y="117"/>
                      </a:lnTo>
                      <a:lnTo>
                        <a:pt x="29" y="111"/>
                      </a:lnTo>
                      <a:lnTo>
                        <a:pt x="21" y="109"/>
                      </a:lnTo>
                      <a:lnTo>
                        <a:pt x="16" y="108"/>
                      </a:lnTo>
                      <a:lnTo>
                        <a:pt x="11" y="109"/>
                      </a:lnTo>
                      <a:lnTo>
                        <a:pt x="7" y="109"/>
                      </a:lnTo>
                      <a:lnTo>
                        <a:pt x="0" y="111"/>
                      </a:lnTo>
                      <a:lnTo>
                        <a:pt x="51" y="74"/>
                      </a:lnTo>
                      <a:lnTo>
                        <a:pt x="88" y="43"/>
                      </a:lnTo>
                      <a:lnTo>
                        <a:pt x="133" y="12"/>
                      </a:lnTo>
                      <a:lnTo>
                        <a:pt x="154" y="0"/>
                      </a:lnTo>
                    </a:path>
                  </a:pathLst>
                </a:custGeom>
                <a:solidFill>
                  <a:srgbClr val="7F7F9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5" name="Freeform 87">
                  <a:extLst>
                    <a:ext uri="{FF2B5EF4-FFF2-40B4-BE49-F238E27FC236}">
                      <a16:creationId xmlns:a16="http://schemas.microsoft.com/office/drawing/2014/main" id="{00000000-0008-0000-0300-000057080000}"/>
                    </a:ext>
                  </a:extLst>
                </xdr:cNvPr>
                <xdr:cNvSpPr>
                  <a:spLocks/>
                </xdr:cNvSpPr>
              </xdr:nvSpPr>
              <xdr:spPr bwMode="auto">
                <a:xfrm>
                  <a:off x="3468" y="1825"/>
                  <a:ext cx="28" cy="31"/>
                </a:xfrm>
                <a:custGeom>
                  <a:avLst/>
                  <a:gdLst>
                    <a:gd name="T0" fmla="*/ 0 w 28"/>
                    <a:gd name="T1" fmla="*/ 4 h 31"/>
                    <a:gd name="T2" fmla="*/ 4 w 28"/>
                    <a:gd name="T3" fmla="*/ 10 h 31"/>
                    <a:gd name="T4" fmla="*/ 10 w 28"/>
                    <a:gd name="T5" fmla="*/ 17 h 31"/>
                    <a:gd name="T6" fmla="*/ 17 w 28"/>
                    <a:gd name="T7" fmla="*/ 23 h 31"/>
                    <a:gd name="T8" fmla="*/ 19 w 28"/>
                    <a:gd name="T9" fmla="*/ 25 h 31"/>
                    <a:gd name="T10" fmla="*/ 24 w 28"/>
                    <a:gd name="T11" fmla="*/ 28 h 31"/>
                    <a:gd name="T12" fmla="*/ 27 w 28"/>
                    <a:gd name="T13" fmla="*/ 30 h 31"/>
                    <a:gd name="T14" fmla="*/ 22 w 28"/>
                    <a:gd name="T15" fmla="*/ 17 h 31"/>
                    <a:gd name="T16" fmla="*/ 18 w 28"/>
                    <a:gd name="T17" fmla="*/ 4 h 31"/>
                    <a:gd name="T18" fmla="*/ 16 w 28"/>
                    <a:gd name="T19" fmla="*/ 0 h 31"/>
                    <a:gd name="T20" fmla="*/ 0 w 28"/>
                    <a:gd name="T21" fmla="*/ 4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8" h="31">
                      <a:moveTo>
                        <a:pt x="0" y="4"/>
                      </a:moveTo>
                      <a:lnTo>
                        <a:pt x="4" y="10"/>
                      </a:lnTo>
                      <a:lnTo>
                        <a:pt x="10" y="17"/>
                      </a:lnTo>
                      <a:lnTo>
                        <a:pt x="17" y="23"/>
                      </a:lnTo>
                      <a:lnTo>
                        <a:pt x="19" y="25"/>
                      </a:lnTo>
                      <a:lnTo>
                        <a:pt x="24" y="28"/>
                      </a:lnTo>
                      <a:lnTo>
                        <a:pt x="27" y="30"/>
                      </a:lnTo>
                      <a:lnTo>
                        <a:pt x="22" y="17"/>
                      </a:lnTo>
                      <a:lnTo>
                        <a:pt x="18" y="4"/>
                      </a:lnTo>
                      <a:lnTo>
                        <a:pt x="16" y="0"/>
                      </a:lnTo>
                      <a:lnTo>
                        <a:pt x="0" y="4"/>
                      </a:lnTo>
                    </a:path>
                  </a:pathLst>
                </a:custGeom>
                <a:solidFill>
                  <a:srgbClr val="7F7F9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6" name="Freeform 88">
                  <a:extLst>
                    <a:ext uri="{FF2B5EF4-FFF2-40B4-BE49-F238E27FC236}">
                      <a16:creationId xmlns:a16="http://schemas.microsoft.com/office/drawing/2014/main" id="{00000000-0008-0000-0300-000058080000}"/>
                    </a:ext>
                  </a:extLst>
                </xdr:cNvPr>
                <xdr:cNvSpPr>
                  <a:spLocks/>
                </xdr:cNvSpPr>
              </xdr:nvSpPr>
              <xdr:spPr bwMode="auto">
                <a:xfrm>
                  <a:off x="3459" y="1644"/>
                  <a:ext cx="189" cy="212"/>
                </a:xfrm>
                <a:custGeom>
                  <a:avLst/>
                  <a:gdLst>
                    <a:gd name="T0" fmla="*/ 0 w 189"/>
                    <a:gd name="T1" fmla="*/ 117 h 212"/>
                    <a:gd name="T2" fmla="*/ 10 w 189"/>
                    <a:gd name="T3" fmla="*/ 140 h 212"/>
                    <a:gd name="T4" fmla="*/ 19 w 189"/>
                    <a:gd name="T5" fmla="*/ 162 h 212"/>
                    <a:gd name="T6" fmla="*/ 24 w 189"/>
                    <a:gd name="T7" fmla="*/ 177 h 212"/>
                    <a:gd name="T8" fmla="*/ 6 w 189"/>
                    <a:gd name="T9" fmla="*/ 184 h 212"/>
                    <a:gd name="T10" fmla="*/ 10 w 189"/>
                    <a:gd name="T11" fmla="*/ 191 h 212"/>
                    <a:gd name="T12" fmla="*/ 15 w 189"/>
                    <a:gd name="T13" fmla="*/ 196 h 212"/>
                    <a:gd name="T14" fmla="*/ 17 w 189"/>
                    <a:gd name="T15" fmla="*/ 200 h 212"/>
                    <a:gd name="T16" fmla="*/ 22 w 189"/>
                    <a:gd name="T17" fmla="*/ 206 h 212"/>
                    <a:gd name="T18" fmla="*/ 29 w 189"/>
                    <a:gd name="T19" fmla="*/ 209 h 212"/>
                    <a:gd name="T20" fmla="*/ 34 w 189"/>
                    <a:gd name="T21" fmla="*/ 211 h 212"/>
                    <a:gd name="T22" fmla="*/ 38 w 189"/>
                    <a:gd name="T23" fmla="*/ 210 h 212"/>
                    <a:gd name="T24" fmla="*/ 45 w 189"/>
                    <a:gd name="T25" fmla="*/ 207 h 212"/>
                    <a:gd name="T26" fmla="*/ 76 w 189"/>
                    <a:gd name="T27" fmla="*/ 186 h 212"/>
                    <a:gd name="T28" fmla="*/ 138 w 189"/>
                    <a:gd name="T29" fmla="*/ 147 h 212"/>
                    <a:gd name="T30" fmla="*/ 188 w 189"/>
                    <a:gd name="T31" fmla="*/ 115 h 212"/>
                    <a:gd name="T32" fmla="*/ 188 w 189"/>
                    <a:gd name="T33" fmla="*/ 0 h 212"/>
                    <a:gd name="T34" fmla="*/ 154 w 189"/>
                    <a:gd name="T35" fmla="*/ 17 h 212"/>
                    <a:gd name="T36" fmla="*/ 168 w 189"/>
                    <a:gd name="T37" fmla="*/ 19 h 212"/>
                    <a:gd name="T38" fmla="*/ 174 w 189"/>
                    <a:gd name="T39" fmla="*/ 26 h 212"/>
                    <a:gd name="T40" fmla="*/ 177 w 189"/>
                    <a:gd name="T41" fmla="*/ 35 h 212"/>
                    <a:gd name="T42" fmla="*/ 178 w 189"/>
                    <a:gd name="T43" fmla="*/ 43 h 212"/>
                    <a:gd name="T44" fmla="*/ 172 w 189"/>
                    <a:gd name="T45" fmla="*/ 46 h 212"/>
                    <a:gd name="T46" fmla="*/ 163 w 189"/>
                    <a:gd name="T47" fmla="*/ 48 h 212"/>
                    <a:gd name="T48" fmla="*/ 145 w 189"/>
                    <a:gd name="T49" fmla="*/ 50 h 212"/>
                    <a:gd name="T50" fmla="*/ 128 w 189"/>
                    <a:gd name="T51" fmla="*/ 48 h 212"/>
                    <a:gd name="T52" fmla="*/ 112 w 189"/>
                    <a:gd name="T53" fmla="*/ 46 h 212"/>
                    <a:gd name="T54" fmla="*/ 107 w 189"/>
                    <a:gd name="T55" fmla="*/ 46 h 212"/>
                    <a:gd name="T56" fmla="*/ 87 w 189"/>
                    <a:gd name="T57" fmla="*/ 53 h 212"/>
                    <a:gd name="T58" fmla="*/ 106 w 189"/>
                    <a:gd name="T59" fmla="*/ 65 h 212"/>
                    <a:gd name="T60" fmla="*/ 118 w 189"/>
                    <a:gd name="T61" fmla="*/ 72 h 212"/>
                    <a:gd name="T62" fmla="*/ 125 w 189"/>
                    <a:gd name="T63" fmla="*/ 80 h 212"/>
                    <a:gd name="T64" fmla="*/ 128 w 189"/>
                    <a:gd name="T65" fmla="*/ 86 h 212"/>
                    <a:gd name="T66" fmla="*/ 126 w 189"/>
                    <a:gd name="T67" fmla="*/ 90 h 212"/>
                    <a:gd name="T68" fmla="*/ 110 w 189"/>
                    <a:gd name="T69" fmla="*/ 92 h 212"/>
                    <a:gd name="T70" fmla="*/ 98 w 189"/>
                    <a:gd name="T71" fmla="*/ 94 h 212"/>
                    <a:gd name="T72" fmla="*/ 85 w 189"/>
                    <a:gd name="T73" fmla="*/ 94 h 212"/>
                    <a:gd name="T74" fmla="*/ 75 w 189"/>
                    <a:gd name="T75" fmla="*/ 90 h 212"/>
                    <a:gd name="T76" fmla="*/ 63 w 189"/>
                    <a:gd name="T77" fmla="*/ 90 h 212"/>
                    <a:gd name="T78" fmla="*/ 49 w 189"/>
                    <a:gd name="T79" fmla="*/ 90 h 212"/>
                    <a:gd name="T80" fmla="*/ 38 w 189"/>
                    <a:gd name="T81" fmla="*/ 94 h 212"/>
                    <a:gd name="T82" fmla="*/ 28 w 189"/>
                    <a:gd name="T83" fmla="*/ 94 h 212"/>
                    <a:gd name="T84" fmla="*/ 26 w 189"/>
                    <a:gd name="T85" fmla="*/ 97 h 212"/>
                    <a:gd name="T86" fmla="*/ 34 w 189"/>
                    <a:gd name="T87" fmla="*/ 104 h 212"/>
                    <a:gd name="T88" fmla="*/ 46 w 189"/>
                    <a:gd name="T89" fmla="*/ 111 h 212"/>
                    <a:gd name="T90" fmla="*/ 69 w 189"/>
                    <a:gd name="T91" fmla="*/ 114 h 212"/>
                    <a:gd name="T92" fmla="*/ 78 w 189"/>
                    <a:gd name="T93" fmla="*/ 115 h 212"/>
                    <a:gd name="T94" fmla="*/ 81 w 189"/>
                    <a:gd name="T95" fmla="*/ 120 h 212"/>
                    <a:gd name="T96" fmla="*/ 76 w 189"/>
                    <a:gd name="T97" fmla="*/ 123 h 212"/>
                    <a:gd name="T98" fmla="*/ 63 w 189"/>
                    <a:gd name="T99" fmla="*/ 122 h 212"/>
                    <a:gd name="T100" fmla="*/ 47 w 189"/>
                    <a:gd name="T101" fmla="*/ 117 h 212"/>
                    <a:gd name="T102" fmla="*/ 17 w 189"/>
                    <a:gd name="T103" fmla="*/ 115 h 212"/>
                    <a:gd name="T104" fmla="*/ 0 w 189"/>
                    <a:gd name="T105" fmla="*/ 117 h 2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89" h="212">
                      <a:moveTo>
                        <a:pt x="0" y="117"/>
                      </a:moveTo>
                      <a:lnTo>
                        <a:pt x="10" y="140"/>
                      </a:lnTo>
                      <a:lnTo>
                        <a:pt x="19" y="162"/>
                      </a:lnTo>
                      <a:lnTo>
                        <a:pt x="24" y="177"/>
                      </a:lnTo>
                      <a:lnTo>
                        <a:pt x="6" y="184"/>
                      </a:lnTo>
                      <a:lnTo>
                        <a:pt x="10" y="191"/>
                      </a:lnTo>
                      <a:lnTo>
                        <a:pt x="15" y="196"/>
                      </a:lnTo>
                      <a:lnTo>
                        <a:pt x="17" y="200"/>
                      </a:lnTo>
                      <a:lnTo>
                        <a:pt x="22" y="206"/>
                      </a:lnTo>
                      <a:lnTo>
                        <a:pt x="29" y="209"/>
                      </a:lnTo>
                      <a:lnTo>
                        <a:pt x="34" y="211"/>
                      </a:lnTo>
                      <a:lnTo>
                        <a:pt x="38" y="210"/>
                      </a:lnTo>
                      <a:lnTo>
                        <a:pt x="45" y="207"/>
                      </a:lnTo>
                      <a:lnTo>
                        <a:pt x="76" y="186"/>
                      </a:lnTo>
                      <a:lnTo>
                        <a:pt x="138" y="147"/>
                      </a:lnTo>
                      <a:lnTo>
                        <a:pt x="188" y="115"/>
                      </a:lnTo>
                      <a:lnTo>
                        <a:pt x="188" y="0"/>
                      </a:lnTo>
                      <a:lnTo>
                        <a:pt x="154" y="17"/>
                      </a:lnTo>
                      <a:lnTo>
                        <a:pt x="168" y="19"/>
                      </a:lnTo>
                      <a:lnTo>
                        <a:pt x="174" y="26"/>
                      </a:lnTo>
                      <a:lnTo>
                        <a:pt x="177" y="35"/>
                      </a:lnTo>
                      <a:lnTo>
                        <a:pt x="178" y="43"/>
                      </a:lnTo>
                      <a:lnTo>
                        <a:pt x="172" y="46"/>
                      </a:lnTo>
                      <a:lnTo>
                        <a:pt x="163" y="48"/>
                      </a:lnTo>
                      <a:lnTo>
                        <a:pt x="145" y="50"/>
                      </a:lnTo>
                      <a:lnTo>
                        <a:pt x="128" y="48"/>
                      </a:lnTo>
                      <a:lnTo>
                        <a:pt x="112" y="46"/>
                      </a:lnTo>
                      <a:lnTo>
                        <a:pt x="107" y="46"/>
                      </a:lnTo>
                      <a:lnTo>
                        <a:pt x="87" y="53"/>
                      </a:lnTo>
                      <a:lnTo>
                        <a:pt x="106" y="65"/>
                      </a:lnTo>
                      <a:lnTo>
                        <a:pt x="118" y="72"/>
                      </a:lnTo>
                      <a:lnTo>
                        <a:pt x="125" y="80"/>
                      </a:lnTo>
                      <a:lnTo>
                        <a:pt x="128" y="86"/>
                      </a:lnTo>
                      <a:lnTo>
                        <a:pt x="126" y="90"/>
                      </a:lnTo>
                      <a:lnTo>
                        <a:pt x="110" y="92"/>
                      </a:lnTo>
                      <a:lnTo>
                        <a:pt x="98" y="94"/>
                      </a:lnTo>
                      <a:lnTo>
                        <a:pt x="85" y="94"/>
                      </a:lnTo>
                      <a:lnTo>
                        <a:pt x="75" y="90"/>
                      </a:lnTo>
                      <a:lnTo>
                        <a:pt x="63" y="90"/>
                      </a:lnTo>
                      <a:lnTo>
                        <a:pt x="49" y="90"/>
                      </a:lnTo>
                      <a:lnTo>
                        <a:pt x="38" y="94"/>
                      </a:lnTo>
                      <a:lnTo>
                        <a:pt x="28" y="94"/>
                      </a:lnTo>
                      <a:lnTo>
                        <a:pt x="26" y="97"/>
                      </a:lnTo>
                      <a:lnTo>
                        <a:pt x="34" y="104"/>
                      </a:lnTo>
                      <a:lnTo>
                        <a:pt x="46" y="111"/>
                      </a:lnTo>
                      <a:lnTo>
                        <a:pt x="69" y="114"/>
                      </a:lnTo>
                      <a:lnTo>
                        <a:pt x="78" y="115"/>
                      </a:lnTo>
                      <a:lnTo>
                        <a:pt x="81" y="120"/>
                      </a:lnTo>
                      <a:lnTo>
                        <a:pt x="76" y="123"/>
                      </a:lnTo>
                      <a:lnTo>
                        <a:pt x="63" y="122"/>
                      </a:lnTo>
                      <a:lnTo>
                        <a:pt x="47" y="117"/>
                      </a:lnTo>
                      <a:lnTo>
                        <a:pt x="17" y="115"/>
                      </a:lnTo>
                      <a:lnTo>
                        <a:pt x="0" y="117"/>
                      </a:lnTo>
                    </a:path>
                  </a:pathLst>
                </a:custGeom>
                <a:solidFill>
                  <a:srgbClr val="5F5F7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7" name="Freeform 89">
                  <a:extLst>
                    <a:ext uri="{FF2B5EF4-FFF2-40B4-BE49-F238E27FC236}">
                      <a16:creationId xmlns:a16="http://schemas.microsoft.com/office/drawing/2014/main" id="{00000000-0008-0000-0300-000059080000}"/>
                    </a:ext>
                  </a:extLst>
                </xdr:cNvPr>
                <xdr:cNvSpPr>
                  <a:spLocks/>
                </xdr:cNvSpPr>
              </xdr:nvSpPr>
              <xdr:spPr bwMode="auto">
                <a:xfrm>
                  <a:off x="3468" y="1825"/>
                  <a:ext cx="21" cy="27"/>
                </a:xfrm>
                <a:custGeom>
                  <a:avLst/>
                  <a:gdLst>
                    <a:gd name="T0" fmla="*/ 0 w 21"/>
                    <a:gd name="T1" fmla="*/ 4 h 27"/>
                    <a:gd name="T2" fmla="*/ 2 w 21"/>
                    <a:gd name="T3" fmla="*/ 9 h 27"/>
                    <a:gd name="T4" fmla="*/ 6 w 21"/>
                    <a:gd name="T5" fmla="*/ 15 h 27"/>
                    <a:gd name="T6" fmla="*/ 11 w 21"/>
                    <a:gd name="T7" fmla="*/ 20 h 27"/>
                    <a:gd name="T8" fmla="*/ 17 w 21"/>
                    <a:gd name="T9" fmla="*/ 25 h 27"/>
                    <a:gd name="T10" fmla="*/ 20 w 21"/>
                    <a:gd name="T11" fmla="*/ 26 h 27"/>
                    <a:gd name="T12" fmla="*/ 20 w 21"/>
                    <a:gd name="T13" fmla="*/ 22 h 27"/>
                    <a:gd name="T14" fmla="*/ 17 w 21"/>
                    <a:gd name="T15" fmla="*/ 13 h 27"/>
                    <a:gd name="T16" fmla="*/ 12 w 21"/>
                    <a:gd name="T17" fmla="*/ 0 h 27"/>
                    <a:gd name="T18" fmla="*/ 0 w 21"/>
                    <a:gd name="T19" fmla="*/ 4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1" h="27">
                      <a:moveTo>
                        <a:pt x="0" y="4"/>
                      </a:moveTo>
                      <a:lnTo>
                        <a:pt x="2" y="9"/>
                      </a:lnTo>
                      <a:lnTo>
                        <a:pt x="6" y="15"/>
                      </a:lnTo>
                      <a:lnTo>
                        <a:pt x="11" y="20"/>
                      </a:lnTo>
                      <a:lnTo>
                        <a:pt x="17" y="25"/>
                      </a:lnTo>
                      <a:lnTo>
                        <a:pt x="20" y="26"/>
                      </a:lnTo>
                      <a:lnTo>
                        <a:pt x="20" y="22"/>
                      </a:lnTo>
                      <a:lnTo>
                        <a:pt x="17" y="13"/>
                      </a:lnTo>
                      <a:lnTo>
                        <a:pt x="12" y="0"/>
                      </a:lnTo>
                      <a:lnTo>
                        <a:pt x="0" y="4"/>
                      </a:lnTo>
                    </a:path>
                  </a:pathLst>
                </a:custGeom>
                <a:solidFill>
                  <a:srgbClr val="000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8" name="Freeform 90">
                  <a:extLst>
                    <a:ext uri="{FF2B5EF4-FFF2-40B4-BE49-F238E27FC236}">
                      <a16:creationId xmlns:a16="http://schemas.microsoft.com/office/drawing/2014/main" id="{00000000-0008-0000-0300-00005A080000}"/>
                    </a:ext>
                  </a:extLst>
                </xdr:cNvPr>
                <xdr:cNvSpPr>
                  <a:spLocks/>
                </xdr:cNvSpPr>
              </xdr:nvSpPr>
              <xdr:spPr bwMode="auto">
                <a:xfrm>
                  <a:off x="3452" y="1637"/>
                  <a:ext cx="194" cy="119"/>
                </a:xfrm>
                <a:custGeom>
                  <a:avLst/>
                  <a:gdLst>
                    <a:gd name="T0" fmla="*/ 3 w 194"/>
                    <a:gd name="T1" fmla="*/ 118 h 119"/>
                    <a:gd name="T2" fmla="*/ 30 w 194"/>
                    <a:gd name="T3" fmla="*/ 107 h 119"/>
                    <a:gd name="T4" fmla="*/ 50 w 194"/>
                    <a:gd name="T5" fmla="*/ 93 h 119"/>
                    <a:gd name="T6" fmla="*/ 69 w 194"/>
                    <a:gd name="T7" fmla="*/ 77 h 119"/>
                    <a:gd name="T8" fmla="*/ 103 w 194"/>
                    <a:gd name="T9" fmla="*/ 59 h 119"/>
                    <a:gd name="T10" fmla="*/ 138 w 194"/>
                    <a:gd name="T11" fmla="*/ 42 h 119"/>
                    <a:gd name="T12" fmla="*/ 164 w 194"/>
                    <a:gd name="T13" fmla="*/ 26 h 119"/>
                    <a:gd name="T14" fmla="*/ 193 w 194"/>
                    <a:gd name="T15" fmla="*/ 13 h 119"/>
                    <a:gd name="T16" fmla="*/ 193 w 194"/>
                    <a:gd name="T17" fmla="*/ 0 h 119"/>
                    <a:gd name="T18" fmla="*/ 162 w 194"/>
                    <a:gd name="T19" fmla="*/ 10 h 119"/>
                    <a:gd name="T20" fmla="*/ 151 w 194"/>
                    <a:gd name="T21" fmla="*/ 13 h 119"/>
                    <a:gd name="T22" fmla="*/ 148 w 194"/>
                    <a:gd name="T23" fmla="*/ 17 h 119"/>
                    <a:gd name="T24" fmla="*/ 148 w 194"/>
                    <a:gd name="T25" fmla="*/ 21 h 119"/>
                    <a:gd name="T26" fmla="*/ 149 w 194"/>
                    <a:gd name="T27" fmla="*/ 27 h 119"/>
                    <a:gd name="T28" fmla="*/ 134 w 194"/>
                    <a:gd name="T29" fmla="*/ 31 h 119"/>
                    <a:gd name="T30" fmla="*/ 113 w 194"/>
                    <a:gd name="T31" fmla="*/ 42 h 119"/>
                    <a:gd name="T32" fmla="*/ 96 w 194"/>
                    <a:gd name="T33" fmla="*/ 51 h 119"/>
                    <a:gd name="T34" fmla="*/ 82 w 194"/>
                    <a:gd name="T35" fmla="*/ 57 h 119"/>
                    <a:gd name="T36" fmla="*/ 69 w 194"/>
                    <a:gd name="T37" fmla="*/ 65 h 119"/>
                    <a:gd name="T38" fmla="*/ 55 w 194"/>
                    <a:gd name="T39" fmla="*/ 72 h 119"/>
                    <a:gd name="T40" fmla="*/ 42 w 194"/>
                    <a:gd name="T41" fmla="*/ 84 h 119"/>
                    <a:gd name="T42" fmla="*/ 34 w 194"/>
                    <a:gd name="T43" fmla="*/ 89 h 119"/>
                    <a:gd name="T44" fmla="*/ 21 w 194"/>
                    <a:gd name="T45" fmla="*/ 98 h 119"/>
                    <a:gd name="T46" fmla="*/ 11 w 194"/>
                    <a:gd name="T47" fmla="*/ 103 h 119"/>
                    <a:gd name="T48" fmla="*/ 0 w 194"/>
                    <a:gd name="T49" fmla="*/ 112 h 119"/>
                    <a:gd name="T50" fmla="*/ 3 w 194"/>
                    <a:gd name="T51" fmla="*/ 118 h 1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94" h="119">
                      <a:moveTo>
                        <a:pt x="3" y="118"/>
                      </a:moveTo>
                      <a:lnTo>
                        <a:pt x="30" y="107"/>
                      </a:lnTo>
                      <a:lnTo>
                        <a:pt x="50" y="93"/>
                      </a:lnTo>
                      <a:lnTo>
                        <a:pt x="69" y="77"/>
                      </a:lnTo>
                      <a:lnTo>
                        <a:pt x="103" y="59"/>
                      </a:lnTo>
                      <a:lnTo>
                        <a:pt x="138" y="42"/>
                      </a:lnTo>
                      <a:lnTo>
                        <a:pt x="164" y="26"/>
                      </a:lnTo>
                      <a:lnTo>
                        <a:pt x="193" y="13"/>
                      </a:lnTo>
                      <a:lnTo>
                        <a:pt x="193" y="0"/>
                      </a:lnTo>
                      <a:lnTo>
                        <a:pt x="162" y="10"/>
                      </a:lnTo>
                      <a:lnTo>
                        <a:pt x="151" y="13"/>
                      </a:lnTo>
                      <a:lnTo>
                        <a:pt x="148" y="17"/>
                      </a:lnTo>
                      <a:lnTo>
                        <a:pt x="148" y="21"/>
                      </a:lnTo>
                      <a:lnTo>
                        <a:pt x="149" y="27"/>
                      </a:lnTo>
                      <a:lnTo>
                        <a:pt x="134" y="31"/>
                      </a:lnTo>
                      <a:lnTo>
                        <a:pt x="113" y="42"/>
                      </a:lnTo>
                      <a:lnTo>
                        <a:pt x="96" y="51"/>
                      </a:lnTo>
                      <a:lnTo>
                        <a:pt x="82" y="57"/>
                      </a:lnTo>
                      <a:lnTo>
                        <a:pt x="69" y="65"/>
                      </a:lnTo>
                      <a:lnTo>
                        <a:pt x="55" y="72"/>
                      </a:lnTo>
                      <a:lnTo>
                        <a:pt x="42" y="84"/>
                      </a:lnTo>
                      <a:lnTo>
                        <a:pt x="34" y="89"/>
                      </a:lnTo>
                      <a:lnTo>
                        <a:pt x="21" y="98"/>
                      </a:lnTo>
                      <a:lnTo>
                        <a:pt x="11" y="103"/>
                      </a:lnTo>
                      <a:lnTo>
                        <a:pt x="0" y="112"/>
                      </a:lnTo>
                      <a:lnTo>
                        <a:pt x="3" y="118"/>
                      </a:lnTo>
                    </a:path>
                  </a:pathLst>
                </a:custGeom>
                <a:solidFill>
                  <a:srgbClr val="5F5F7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39" name="Freeform 91">
                  <a:extLst>
                    <a:ext uri="{FF2B5EF4-FFF2-40B4-BE49-F238E27FC236}">
                      <a16:creationId xmlns:a16="http://schemas.microsoft.com/office/drawing/2014/main" id="{00000000-0008-0000-0300-00005B080000}"/>
                    </a:ext>
                  </a:extLst>
                </xdr:cNvPr>
                <xdr:cNvSpPr>
                  <a:spLocks/>
                </xdr:cNvSpPr>
              </xdr:nvSpPr>
              <xdr:spPr bwMode="auto">
                <a:xfrm>
                  <a:off x="3194" y="1941"/>
                  <a:ext cx="78" cy="34"/>
                </a:xfrm>
                <a:custGeom>
                  <a:avLst/>
                  <a:gdLst>
                    <a:gd name="T0" fmla="*/ 77 w 78"/>
                    <a:gd name="T1" fmla="*/ 26 h 34"/>
                    <a:gd name="T2" fmla="*/ 57 w 78"/>
                    <a:gd name="T3" fmla="*/ 19 h 34"/>
                    <a:gd name="T4" fmla="*/ 41 w 78"/>
                    <a:gd name="T5" fmla="*/ 9 h 34"/>
                    <a:gd name="T6" fmla="*/ 27 w 78"/>
                    <a:gd name="T7" fmla="*/ 2 h 34"/>
                    <a:gd name="T8" fmla="*/ 18 w 78"/>
                    <a:gd name="T9" fmla="*/ 0 h 34"/>
                    <a:gd name="T10" fmla="*/ 10 w 78"/>
                    <a:gd name="T11" fmla="*/ 0 h 34"/>
                    <a:gd name="T12" fmla="*/ 2 w 78"/>
                    <a:gd name="T13" fmla="*/ 3 h 34"/>
                    <a:gd name="T14" fmla="*/ 0 w 78"/>
                    <a:gd name="T15" fmla="*/ 9 h 34"/>
                    <a:gd name="T16" fmla="*/ 2 w 78"/>
                    <a:gd name="T17" fmla="*/ 14 h 34"/>
                    <a:gd name="T18" fmla="*/ 11 w 78"/>
                    <a:gd name="T19" fmla="*/ 18 h 34"/>
                    <a:gd name="T20" fmla="*/ 23 w 78"/>
                    <a:gd name="T21" fmla="*/ 18 h 34"/>
                    <a:gd name="T22" fmla="*/ 36 w 78"/>
                    <a:gd name="T23" fmla="*/ 20 h 34"/>
                    <a:gd name="T24" fmla="*/ 41 w 78"/>
                    <a:gd name="T25" fmla="*/ 23 h 34"/>
                    <a:gd name="T26" fmla="*/ 47 w 78"/>
                    <a:gd name="T27" fmla="*/ 31 h 34"/>
                    <a:gd name="T28" fmla="*/ 48 w 78"/>
                    <a:gd name="T29" fmla="*/ 25 h 34"/>
                    <a:gd name="T30" fmla="*/ 58 w 78"/>
                    <a:gd name="T31" fmla="*/ 31 h 34"/>
                    <a:gd name="T32" fmla="*/ 67 w 78"/>
                    <a:gd name="T33" fmla="*/ 33 h 34"/>
                    <a:gd name="T34" fmla="*/ 74 w 78"/>
                    <a:gd name="T35" fmla="*/ 31 h 34"/>
                    <a:gd name="T36" fmla="*/ 77 w 78"/>
                    <a:gd name="T37" fmla="*/ 26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78" h="34">
                      <a:moveTo>
                        <a:pt x="77" y="26"/>
                      </a:moveTo>
                      <a:lnTo>
                        <a:pt x="57" y="19"/>
                      </a:lnTo>
                      <a:lnTo>
                        <a:pt x="41" y="9"/>
                      </a:lnTo>
                      <a:lnTo>
                        <a:pt x="27" y="2"/>
                      </a:lnTo>
                      <a:lnTo>
                        <a:pt x="18" y="0"/>
                      </a:lnTo>
                      <a:lnTo>
                        <a:pt x="10" y="0"/>
                      </a:lnTo>
                      <a:lnTo>
                        <a:pt x="2" y="3"/>
                      </a:lnTo>
                      <a:lnTo>
                        <a:pt x="0" y="9"/>
                      </a:lnTo>
                      <a:lnTo>
                        <a:pt x="2" y="14"/>
                      </a:lnTo>
                      <a:lnTo>
                        <a:pt x="11" y="18"/>
                      </a:lnTo>
                      <a:lnTo>
                        <a:pt x="23" y="18"/>
                      </a:lnTo>
                      <a:lnTo>
                        <a:pt x="36" y="20"/>
                      </a:lnTo>
                      <a:lnTo>
                        <a:pt x="41" y="23"/>
                      </a:lnTo>
                      <a:lnTo>
                        <a:pt x="47" y="31"/>
                      </a:lnTo>
                      <a:lnTo>
                        <a:pt x="48" y="25"/>
                      </a:lnTo>
                      <a:lnTo>
                        <a:pt x="58" y="31"/>
                      </a:lnTo>
                      <a:lnTo>
                        <a:pt x="67" y="33"/>
                      </a:lnTo>
                      <a:lnTo>
                        <a:pt x="74" y="31"/>
                      </a:lnTo>
                      <a:lnTo>
                        <a:pt x="77" y="26"/>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40" name="Freeform 92">
                  <a:extLst>
                    <a:ext uri="{FF2B5EF4-FFF2-40B4-BE49-F238E27FC236}">
                      <a16:creationId xmlns:a16="http://schemas.microsoft.com/office/drawing/2014/main" id="{00000000-0008-0000-0300-00005C080000}"/>
                    </a:ext>
                  </a:extLst>
                </xdr:cNvPr>
                <xdr:cNvSpPr>
                  <a:spLocks/>
                </xdr:cNvSpPr>
              </xdr:nvSpPr>
              <xdr:spPr bwMode="auto">
                <a:xfrm>
                  <a:off x="3235" y="1888"/>
                  <a:ext cx="87" cy="50"/>
                </a:xfrm>
                <a:custGeom>
                  <a:avLst/>
                  <a:gdLst>
                    <a:gd name="T0" fmla="*/ 84 w 87"/>
                    <a:gd name="T1" fmla="*/ 37 h 50"/>
                    <a:gd name="T2" fmla="*/ 75 w 87"/>
                    <a:gd name="T3" fmla="*/ 37 h 50"/>
                    <a:gd name="T4" fmla="*/ 66 w 87"/>
                    <a:gd name="T5" fmla="*/ 33 h 50"/>
                    <a:gd name="T6" fmla="*/ 55 w 87"/>
                    <a:gd name="T7" fmla="*/ 29 h 50"/>
                    <a:gd name="T8" fmla="*/ 43 w 87"/>
                    <a:gd name="T9" fmla="*/ 23 h 50"/>
                    <a:gd name="T10" fmla="*/ 32 w 87"/>
                    <a:gd name="T11" fmla="*/ 16 h 50"/>
                    <a:gd name="T12" fmla="*/ 16 w 87"/>
                    <a:gd name="T13" fmla="*/ 6 h 50"/>
                    <a:gd name="T14" fmla="*/ 8 w 87"/>
                    <a:gd name="T15" fmla="*/ 1 h 50"/>
                    <a:gd name="T16" fmla="*/ 1 w 87"/>
                    <a:gd name="T17" fmla="*/ 0 h 50"/>
                    <a:gd name="T18" fmla="*/ 0 w 87"/>
                    <a:gd name="T19" fmla="*/ 2 h 50"/>
                    <a:gd name="T20" fmla="*/ 5 w 87"/>
                    <a:gd name="T21" fmla="*/ 8 h 50"/>
                    <a:gd name="T22" fmla="*/ 18 w 87"/>
                    <a:gd name="T23" fmla="*/ 16 h 50"/>
                    <a:gd name="T24" fmla="*/ 29 w 87"/>
                    <a:gd name="T25" fmla="*/ 21 h 50"/>
                    <a:gd name="T26" fmla="*/ 40 w 87"/>
                    <a:gd name="T27" fmla="*/ 24 h 50"/>
                    <a:gd name="T28" fmla="*/ 49 w 87"/>
                    <a:gd name="T29" fmla="*/ 32 h 50"/>
                    <a:gd name="T30" fmla="*/ 67 w 87"/>
                    <a:gd name="T31" fmla="*/ 43 h 50"/>
                    <a:gd name="T32" fmla="*/ 77 w 87"/>
                    <a:gd name="T33" fmla="*/ 49 h 50"/>
                    <a:gd name="T34" fmla="*/ 81 w 87"/>
                    <a:gd name="T35" fmla="*/ 49 h 50"/>
                    <a:gd name="T36" fmla="*/ 86 w 87"/>
                    <a:gd name="T37" fmla="*/ 42 h 50"/>
                    <a:gd name="T38" fmla="*/ 84 w 87"/>
                    <a:gd name="T39" fmla="*/ 37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87" h="50">
                      <a:moveTo>
                        <a:pt x="84" y="37"/>
                      </a:moveTo>
                      <a:lnTo>
                        <a:pt x="75" y="37"/>
                      </a:lnTo>
                      <a:lnTo>
                        <a:pt x="66" y="33"/>
                      </a:lnTo>
                      <a:lnTo>
                        <a:pt x="55" y="29"/>
                      </a:lnTo>
                      <a:lnTo>
                        <a:pt x="43" y="23"/>
                      </a:lnTo>
                      <a:lnTo>
                        <a:pt x="32" y="16"/>
                      </a:lnTo>
                      <a:lnTo>
                        <a:pt x="16" y="6"/>
                      </a:lnTo>
                      <a:lnTo>
                        <a:pt x="8" y="1"/>
                      </a:lnTo>
                      <a:lnTo>
                        <a:pt x="1" y="0"/>
                      </a:lnTo>
                      <a:lnTo>
                        <a:pt x="0" y="2"/>
                      </a:lnTo>
                      <a:lnTo>
                        <a:pt x="5" y="8"/>
                      </a:lnTo>
                      <a:lnTo>
                        <a:pt x="18" y="16"/>
                      </a:lnTo>
                      <a:lnTo>
                        <a:pt x="29" y="21"/>
                      </a:lnTo>
                      <a:lnTo>
                        <a:pt x="40" y="24"/>
                      </a:lnTo>
                      <a:lnTo>
                        <a:pt x="49" y="32"/>
                      </a:lnTo>
                      <a:lnTo>
                        <a:pt x="67" y="43"/>
                      </a:lnTo>
                      <a:lnTo>
                        <a:pt x="77" y="49"/>
                      </a:lnTo>
                      <a:lnTo>
                        <a:pt x="81" y="49"/>
                      </a:lnTo>
                      <a:lnTo>
                        <a:pt x="86" y="42"/>
                      </a:lnTo>
                      <a:lnTo>
                        <a:pt x="84" y="37"/>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41" name="Freeform 93">
                  <a:extLst>
                    <a:ext uri="{FF2B5EF4-FFF2-40B4-BE49-F238E27FC236}">
                      <a16:creationId xmlns:a16="http://schemas.microsoft.com/office/drawing/2014/main" id="{00000000-0008-0000-0300-00005D080000}"/>
                    </a:ext>
                  </a:extLst>
                </xdr:cNvPr>
                <xdr:cNvSpPr>
                  <a:spLocks/>
                </xdr:cNvSpPr>
              </xdr:nvSpPr>
              <xdr:spPr bwMode="auto">
                <a:xfrm>
                  <a:off x="2740" y="1603"/>
                  <a:ext cx="95" cy="334"/>
                </a:xfrm>
                <a:custGeom>
                  <a:avLst/>
                  <a:gdLst>
                    <a:gd name="T0" fmla="*/ 0 w 95"/>
                    <a:gd name="T1" fmla="*/ 0 h 334"/>
                    <a:gd name="T2" fmla="*/ 0 w 95"/>
                    <a:gd name="T3" fmla="*/ 333 h 334"/>
                    <a:gd name="T4" fmla="*/ 12 w 95"/>
                    <a:gd name="T5" fmla="*/ 321 h 334"/>
                    <a:gd name="T6" fmla="*/ 94 w 95"/>
                    <a:gd name="T7" fmla="*/ 69 h 334"/>
                    <a:gd name="T8" fmla="*/ 75 w 95"/>
                    <a:gd name="T9" fmla="*/ 63 h 334"/>
                    <a:gd name="T10" fmla="*/ 68 w 95"/>
                    <a:gd name="T11" fmla="*/ 60 h 334"/>
                    <a:gd name="T12" fmla="*/ 61 w 95"/>
                    <a:gd name="T13" fmla="*/ 53 h 334"/>
                    <a:gd name="T14" fmla="*/ 47 w 95"/>
                    <a:gd name="T15" fmla="*/ 51 h 334"/>
                    <a:gd name="T16" fmla="*/ 36 w 95"/>
                    <a:gd name="T17" fmla="*/ 49 h 334"/>
                    <a:gd name="T18" fmla="*/ 25 w 95"/>
                    <a:gd name="T19" fmla="*/ 46 h 334"/>
                    <a:gd name="T20" fmla="*/ 18 w 95"/>
                    <a:gd name="T21" fmla="*/ 40 h 334"/>
                    <a:gd name="T22" fmla="*/ 17 w 95"/>
                    <a:gd name="T23" fmla="*/ 25 h 334"/>
                    <a:gd name="T24" fmla="*/ 17 w 95"/>
                    <a:gd name="T25" fmla="*/ 12 h 334"/>
                    <a:gd name="T26" fmla="*/ 9 w 95"/>
                    <a:gd name="T27" fmla="*/ 6 h 334"/>
                    <a:gd name="T28" fmla="*/ 0 w 95"/>
                    <a:gd name="T29" fmla="*/ 0 h 3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95" h="334">
                      <a:moveTo>
                        <a:pt x="0" y="0"/>
                      </a:moveTo>
                      <a:lnTo>
                        <a:pt x="0" y="333"/>
                      </a:lnTo>
                      <a:lnTo>
                        <a:pt x="12" y="321"/>
                      </a:lnTo>
                      <a:lnTo>
                        <a:pt x="94" y="69"/>
                      </a:lnTo>
                      <a:lnTo>
                        <a:pt x="75" y="63"/>
                      </a:lnTo>
                      <a:lnTo>
                        <a:pt x="68" y="60"/>
                      </a:lnTo>
                      <a:lnTo>
                        <a:pt x="61" y="53"/>
                      </a:lnTo>
                      <a:lnTo>
                        <a:pt x="47" y="51"/>
                      </a:lnTo>
                      <a:lnTo>
                        <a:pt x="36" y="49"/>
                      </a:lnTo>
                      <a:lnTo>
                        <a:pt x="25" y="46"/>
                      </a:lnTo>
                      <a:lnTo>
                        <a:pt x="18" y="40"/>
                      </a:lnTo>
                      <a:lnTo>
                        <a:pt x="17" y="25"/>
                      </a:lnTo>
                      <a:lnTo>
                        <a:pt x="17" y="12"/>
                      </a:lnTo>
                      <a:lnTo>
                        <a:pt x="9" y="6"/>
                      </a:lnTo>
                      <a:lnTo>
                        <a:pt x="0" y="0"/>
                      </a:lnTo>
                    </a:path>
                  </a:pathLst>
                </a:custGeom>
                <a:solidFill>
                  <a:srgbClr val="9FB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42" name="Freeform 94">
                  <a:extLst>
                    <a:ext uri="{FF2B5EF4-FFF2-40B4-BE49-F238E27FC236}">
                      <a16:creationId xmlns:a16="http://schemas.microsoft.com/office/drawing/2014/main" id="{00000000-0008-0000-0300-00005E080000}"/>
                    </a:ext>
                  </a:extLst>
                </xdr:cNvPr>
                <xdr:cNvSpPr>
                  <a:spLocks/>
                </xdr:cNvSpPr>
              </xdr:nvSpPr>
              <xdr:spPr bwMode="auto">
                <a:xfrm>
                  <a:off x="2747" y="1739"/>
                  <a:ext cx="52" cy="175"/>
                </a:xfrm>
                <a:custGeom>
                  <a:avLst/>
                  <a:gdLst>
                    <a:gd name="T0" fmla="*/ 51 w 52"/>
                    <a:gd name="T1" fmla="*/ 21 h 175"/>
                    <a:gd name="T2" fmla="*/ 42 w 52"/>
                    <a:gd name="T3" fmla="*/ 10 h 175"/>
                    <a:gd name="T4" fmla="*/ 36 w 52"/>
                    <a:gd name="T5" fmla="*/ 3 h 175"/>
                    <a:gd name="T6" fmla="*/ 19 w 52"/>
                    <a:gd name="T7" fmla="*/ 0 h 175"/>
                    <a:gd name="T8" fmla="*/ 18 w 52"/>
                    <a:gd name="T9" fmla="*/ 8 h 175"/>
                    <a:gd name="T10" fmla="*/ 24 w 52"/>
                    <a:gd name="T11" fmla="*/ 18 h 175"/>
                    <a:gd name="T12" fmla="*/ 21 w 52"/>
                    <a:gd name="T13" fmla="*/ 27 h 175"/>
                    <a:gd name="T14" fmla="*/ 29 w 52"/>
                    <a:gd name="T15" fmla="*/ 30 h 175"/>
                    <a:gd name="T16" fmla="*/ 34 w 52"/>
                    <a:gd name="T17" fmla="*/ 41 h 175"/>
                    <a:gd name="T18" fmla="*/ 33 w 52"/>
                    <a:gd name="T19" fmla="*/ 62 h 175"/>
                    <a:gd name="T20" fmla="*/ 32 w 52"/>
                    <a:gd name="T21" fmla="*/ 90 h 175"/>
                    <a:gd name="T22" fmla="*/ 24 w 52"/>
                    <a:gd name="T23" fmla="*/ 104 h 175"/>
                    <a:gd name="T24" fmla="*/ 18 w 52"/>
                    <a:gd name="T25" fmla="*/ 117 h 175"/>
                    <a:gd name="T26" fmla="*/ 8 w 52"/>
                    <a:gd name="T27" fmla="*/ 114 h 175"/>
                    <a:gd name="T28" fmla="*/ 1 w 52"/>
                    <a:gd name="T29" fmla="*/ 117 h 175"/>
                    <a:gd name="T30" fmla="*/ 0 w 52"/>
                    <a:gd name="T31" fmla="*/ 124 h 175"/>
                    <a:gd name="T32" fmla="*/ 1 w 52"/>
                    <a:gd name="T33" fmla="*/ 174 h 175"/>
                    <a:gd name="T34" fmla="*/ 35 w 52"/>
                    <a:gd name="T35" fmla="*/ 172 h 175"/>
                    <a:gd name="T36" fmla="*/ 51 w 52"/>
                    <a:gd name="T37" fmla="*/ 21 h 1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2" h="175">
                      <a:moveTo>
                        <a:pt x="51" y="21"/>
                      </a:moveTo>
                      <a:lnTo>
                        <a:pt x="42" y="10"/>
                      </a:lnTo>
                      <a:lnTo>
                        <a:pt x="36" y="3"/>
                      </a:lnTo>
                      <a:lnTo>
                        <a:pt x="19" y="0"/>
                      </a:lnTo>
                      <a:lnTo>
                        <a:pt x="18" y="8"/>
                      </a:lnTo>
                      <a:lnTo>
                        <a:pt x="24" y="18"/>
                      </a:lnTo>
                      <a:lnTo>
                        <a:pt x="21" y="27"/>
                      </a:lnTo>
                      <a:lnTo>
                        <a:pt x="29" y="30"/>
                      </a:lnTo>
                      <a:lnTo>
                        <a:pt x="34" y="41"/>
                      </a:lnTo>
                      <a:lnTo>
                        <a:pt x="33" y="62"/>
                      </a:lnTo>
                      <a:lnTo>
                        <a:pt x="32" y="90"/>
                      </a:lnTo>
                      <a:lnTo>
                        <a:pt x="24" y="104"/>
                      </a:lnTo>
                      <a:lnTo>
                        <a:pt x="18" y="117"/>
                      </a:lnTo>
                      <a:lnTo>
                        <a:pt x="8" y="114"/>
                      </a:lnTo>
                      <a:lnTo>
                        <a:pt x="1" y="117"/>
                      </a:lnTo>
                      <a:lnTo>
                        <a:pt x="0" y="124"/>
                      </a:lnTo>
                      <a:lnTo>
                        <a:pt x="1" y="174"/>
                      </a:lnTo>
                      <a:lnTo>
                        <a:pt x="35" y="172"/>
                      </a:lnTo>
                      <a:lnTo>
                        <a:pt x="51" y="21"/>
                      </a:lnTo>
                    </a:path>
                  </a:pathLst>
                </a:custGeom>
                <a:solidFill>
                  <a:srgbClr val="5F7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43" name="Freeform 95">
                  <a:extLst>
                    <a:ext uri="{FF2B5EF4-FFF2-40B4-BE49-F238E27FC236}">
                      <a16:creationId xmlns:a16="http://schemas.microsoft.com/office/drawing/2014/main" id="{00000000-0008-0000-0300-00005F080000}"/>
                    </a:ext>
                  </a:extLst>
                </xdr:cNvPr>
                <xdr:cNvSpPr>
                  <a:spLocks/>
                </xdr:cNvSpPr>
              </xdr:nvSpPr>
              <xdr:spPr bwMode="auto">
                <a:xfrm>
                  <a:off x="2747" y="1740"/>
                  <a:ext cx="87" cy="175"/>
                </a:xfrm>
                <a:custGeom>
                  <a:avLst/>
                  <a:gdLst>
                    <a:gd name="T0" fmla="*/ 51 w 87"/>
                    <a:gd name="T1" fmla="*/ 19 h 175"/>
                    <a:gd name="T2" fmla="*/ 44 w 87"/>
                    <a:gd name="T3" fmla="*/ 9 h 175"/>
                    <a:gd name="T4" fmla="*/ 32 w 87"/>
                    <a:gd name="T5" fmla="*/ 2 h 175"/>
                    <a:gd name="T6" fmla="*/ 24 w 87"/>
                    <a:gd name="T7" fmla="*/ 0 h 175"/>
                    <a:gd name="T8" fmla="*/ 19 w 87"/>
                    <a:gd name="T9" fmla="*/ 0 h 175"/>
                    <a:gd name="T10" fmla="*/ 15 w 87"/>
                    <a:gd name="T11" fmla="*/ 6 h 175"/>
                    <a:gd name="T12" fmla="*/ 17 w 87"/>
                    <a:gd name="T13" fmla="*/ 16 h 175"/>
                    <a:gd name="T14" fmla="*/ 23 w 87"/>
                    <a:gd name="T15" fmla="*/ 24 h 175"/>
                    <a:gd name="T16" fmla="*/ 27 w 87"/>
                    <a:gd name="T17" fmla="*/ 27 h 175"/>
                    <a:gd name="T18" fmla="*/ 32 w 87"/>
                    <a:gd name="T19" fmla="*/ 33 h 175"/>
                    <a:gd name="T20" fmla="*/ 35 w 87"/>
                    <a:gd name="T21" fmla="*/ 43 h 175"/>
                    <a:gd name="T22" fmla="*/ 36 w 87"/>
                    <a:gd name="T23" fmla="*/ 52 h 175"/>
                    <a:gd name="T24" fmla="*/ 36 w 87"/>
                    <a:gd name="T25" fmla="*/ 67 h 175"/>
                    <a:gd name="T26" fmla="*/ 26 w 87"/>
                    <a:gd name="T27" fmla="*/ 96 h 175"/>
                    <a:gd name="T28" fmla="*/ 20 w 87"/>
                    <a:gd name="T29" fmla="*/ 115 h 175"/>
                    <a:gd name="T30" fmla="*/ 12 w 87"/>
                    <a:gd name="T31" fmla="*/ 114 h 175"/>
                    <a:gd name="T32" fmla="*/ 7 w 87"/>
                    <a:gd name="T33" fmla="*/ 113 h 175"/>
                    <a:gd name="T34" fmla="*/ 1 w 87"/>
                    <a:gd name="T35" fmla="*/ 113 h 175"/>
                    <a:gd name="T36" fmla="*/ 0 w 87"/>
                    <a:gd name="T37" fmla="*/ 114 h 175"/>
                    <a:gd name="T38" fmla="*/ 0 w 87"/>
                    <a:gd name="T39" fmla="*/ 174 h 175"/>
                    <a:gd name="T40" fmla="*/ 86 w 87"/>
                    <a:gd name="T41" fmla="*/ 85 h 175"/>
                    <a:gd name="T42" fmla="*/ 51 w 87"/>
                    <a:gd name="T43" fmla="*/ 19 h 1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87" h="175">
                      <a:moveTo>
                        <a:pt x="51" y="19"/>
                      </a:moveTo>
                      <a:lnTo>
                        <a:pt x="44" y="9"/>
                      </a:lnTo>
                      <a:lnTo>
                        <a:pt x="32" y="2"/>
                      </a:lnTo>
                      <a:lnTo>
                        <a:pt x="24" y="0"/>
                      </a:lnTo>
                      <a:lnTo>
                        <a:pt x="19" y="0"/>
                      </a:lnTo>
                      <a:lnTo>
                        <a:pt x="15" y="6"/>
                      </a:lnTo>
                      <a:lnTo>
                        <a:pt x="17" y="16"/>
                      </a:lnTo>
                      <a:lnTo>
                        <a:pt x="23" y="24"/>
                      </a:lnTo>
                      <a:lnTo>
                        <a:pt x="27" y="27"/>
                      </a:lnTo>
                      <a:lnTo>
                        <a:pt x="32" y="33"/>
                      </a:lnTo>
                      <a:lnTo>
                        <a:pt x="35" y="43"/>
                      </a:lnTo>
                      <a:lnTo>
                        <a:pt x="36" y="52"/>
                      </a:lnTo>
                      <a:lnTo>
                        <a:pt x="36" y="67"/>
                      </a:lnTo>
                      <a:lnTo>
                        <a:pt x="26" y="96"/>
                      </a:lnTo>
                      <a:lnTo>
                        <a:pt x="20" y="115"/>
                      </a:lnTo>
                      <a:lnTo>
                        <a:pt x="12" y="114"/>
                      </a:lnTo>
                      <a:lnTo>
                        <a:pt x="7" y="113"/>
                      </a:lnTo>
                      <a:lnTo>
                        <a:pt x="1" y="113"/>
                      </a:lnTo>
                      <a:lnTo>
                        <a:pt x="0" y="114"/>
                      </a:lnTo>
                      <a:lnTo>
                        <a:pt x="0" y="174"/>
                      </a:lnTo>
                      <a:lnTo>
                        <a:pt x="86" y="85"/>
                      </a:lnTo>
                      <a:lnTo>
                        <a:pt x="51" y="19"/>
                      </a:lnTo>
                    </a:path>
                  </a:pathLst>
                </a:custGeom>
                <a:solidFill>
                  <a:srgbClr val="3F7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44" name="Freeform 96">
                  <a:extLst>
                    <a:ext uri="{FF2B5EF4-FFF2-40B4-BE49-F238E27FC236}">
                      <a16:creationId xmlns:a16="http://schemas.microsoft.com/office/drawing/2014/main" id="{00000000-0008-0000-0300-000060080000}"/>
                    </a:ext>
                  </a:extLst>
                </xdr:cNvPr>
                <xdr:cNvSpPr>
                  <a:spLocks/>
                </xdr:cNvSpPr>
              </xdr:nvSpPr>
              <xdr:spPr bwMode="auto">
                <a:xfrm>
                  <a:off x="2739" y="1664"/>
                  <a:ext cx="278" cy="326"/>
                </a:xfrm>
                <a:custGeom>
                  <a:avLst/>
                  <a:gdLst>
                    <a:gd name="T0" fmla="*/ 77 w 278"/>
                    <a:gd name="T1" fmla="*/ 0 h 326"/>
                    <a:gd name="T2" fmla="*/ 69 w 278"/>
                    <a:gd name="T3" fmla="*/ 51 h 326"/>
                    <a:gd name="T4" fmla="*/ 60 w 278"/>
                    <a:gd name="T5" fmla="*/ 85 h 326"/>
                    <a:gd name="T6" fmla="*/ 52 w 278"/>
                    <a:gd name="T7" fmla="*/ 120 h 326"/>
                    <a:gd name="T8" fmla="*/ 45 w 278"/>
                    <a:gd name="T9" fmla="*/ 145 h 326"/>
                    <a:gd name="T10" fmla="*/ 34 w 278"/>
                    <a:gd name="T11" fmla="*/ 183 h 326"/>
                    <a:gd name="T12" fmla="*/ 10 w 278"/>
                    <a:gd name="T13" fmla="*/ 241 h 326"/>
                    <a:gd name="T14" fmla="*/ 6 w 278"/>
                    <a:gd name="T15" fmla="*/ 260 h 326"/>
                    <a:gd name="T16" fmla="*/ 0 w 278"/>
                    <a:gd name="T17" fmla="*/ 272 h 326"/>
                    <a:gd name="T18" fmla="*/ 0 w 278"/>
                    <a:gd name="T19" fmla="*/ 278 h 326"/>
                    <a:gd name="T20" fmla="*/ 2 w 278"/>
                    <a:gd name="T21" fmla="*/ 283 h 326"/>
                    <a:gd name="T22" fmla="*/ 8 w 278"/>
                    <a:gd name="T23" fmla="*/ 286 h 326"/>
                    <a:gd name="T24" fmla="*/ 34 w 278"/>
                    <a:gd name="T25" fmla="*/ 289 h 326"/>
                    <a:gd name="T26" fmla="*/ 66 w 278"/>
                    <a:gd name="T27" fmla="*/ 293 h 326"/>
                    <a:gd name="T28" fmla="*/ 104 w 278"/>
                    <a:gd name="T29" fmla="*/ 304 h 326"/>
                    <a:gd name="T30" fmla="*/ 144 w 278"/>
                    <a:gd name="T31" fmla="*/ 314 h 326"/>
                    <a:gd name="T32" fmla="*/ 177 w 278"/>
                    <a:gd name="T33" fmla="*/ 323 h 326"/>
                    <a:gd name="T34" fmla="*/ 189 w 278"/>
                    <a:gd name="T35" fmla="*/ 325 h 326"/>
                    <a:gd name="T36" fmla="*/ 195 w 278"/>
                    <a:gd name="T37" fmla="*/ 320 h 326"/>
                    <a:gd name="T38" fmla="*/ 203 w 278"/>
                    <a:gd name="T39" fmla="*/ 298 h 326"/>
                    <a:gd name="T40" fmla="*/ 214 w 278"/>
                    <a:gd name="T41" fmla="*/ 266 h 326"/>
                    <a:gd name="T42" fmla="*/ 224 w 278"/>
                    <a:gd name="T43" fmla="*/ 243 h 326"/>
                    <a:gd name="T44" fmla="*/ 242 w 278"/>
                    <a:gd name="T45" fmla="*/ 196 h 326"/>
                    <a:gd name="T46" fmla="*/ 260 w 278"/>
                    <a:gd name="T47" fmla="*/ 144 h 326"/>
                    <a:gd name="T48" fmla="*/ 270 w 278"/>
                    <a:gd name="T49" fmla="*/ 110 h 326"/>
                    <a:gd name="T50" fmla="*/ 275 w 278"/>
                    <a:gd name="T51" fmla="*/ 80 h 326"/>
                    <a:gd name="T52" fmla="*/ 277 w 278"/>
                    <a:gd name="T53" fmla="*/ 56 h 326"/>
                    <a:gd name="T54" fmla="*/ 277 w 278"/>
                    <a:gd name="T55" fmla="*/ 43 h 326"/>
                    <a:gd name="T56" fmla="*/ 276 w 278"/>
                    <a:gd name="T57" fmla="*/ 39 h 326"/>
                    <a:gd name="T58" fmla="*/ 260 w 278"/>
                    <a:gd name="T59" fmla="*/ 36 h 326"/>
                    <a:gd name="T60" fmla="*/ 239 w 278"/>
                    <a:gd name="T61" fmla="*/ 34 h 326"/>
                    <a:gd name="T62" fmla="*/ 208 w 278"/>
                    <a:gd name="T63" fmla="*/ 28 h 326"/>
                    <a:gd name="T64" fmla="*/ 177 w 278"/>
                    <a:gd name="T65" fmla="*/ 20 h 326"/>
                    <a:gd name="T66" fmla="*/ 153 w 278"/>
                    <a:gd name="T67" fmla="*/ 13 h 326"/>
                    <a:gd name="T68" fmla="*/ 124 w 278"/>
                    <a:gd name="T69" fmla="*/ 6 h 326"/>
                    <a:gd name="T70" fmla="*/ 100 w 278"/>
                    <a:gd name="T71" fmla="*/ 1 h 326"/>
                    <a:gd name="T72" fmla="*/ 77 w 278"/>
                    <a:gd name="T73" fmla="*/ 0 h 3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78" h="326">
                      <a:moveTo>
                        <a:pt x="77" y="0"/>
                      </a:moveTo>
                      <a:lnTo>
                        <a:pt x="69" y="51"/>
                      </a:lnTo>
                      <a:lnTo>
                        <a:pt x="60" y="85"/>
                      </a:lnTo>
                      <a:lnTo>
                        <a:pt x="52" y="120"/>
                      </a:lnTo>
                      <a:lnTo>
                        <a:pt x="45" y="145"/>
                      </a:lnTo>
                      <a:lnTo>
                        <a:pt x="34" y="183"/>
                      </a:lnTo>
                      <a:lnTo>
                        <a:pt x="10" y="241"/>
                      </a:lnTo>
                      <a:lnTo>
                        <a:pt x="6" y="260"/>
                      </a:lnTo>
                      <a:lnTo>
                        <a:pt x="0" y="272"/>
                      </a:lnTo>
                      <a:lnTo>
                        <a:pt x="0" y="278"/>
                      </a:lnTo>
                      <a:lnTo>
                        <a:pt x="2" y="283"/>
                      </a:lnTo>
                      <a:lnTo>
                        <a:pt x="8" y="286"/>
                      </a:lnTo>
                      <a:lnTo>
                        <a:pt x="34" y="289"/>
                      </a:lnTo>
                      <a:lnTo>
                        <a:pt x="66" y="293"/>
                      </a:lnTo>
                      <a:lnTo>
                        <a:pt x="104" y="304"/>
                      </a:lnTo>
                      <a:lnTo>
                        <a:pt x="144" y="314"/>
                      </a:lnTo>
                      <a:lnTo>
                        <a:pt x="177" y="323"/>
                      </a:lnTo>
                      <a:lnTo>
                        <a:pt x="189" y="325"/>
                      </a:lnTo>
                      <a:lnTo>
                        <a:pt x="195" y="320"/>
                      </a:lnTo>
                      <a:lnTo>
                        <a:pt x="203" y="298"/>
                      </a:lnTo>
                      <a:lnTo>
                        <a:pt x="214" y="266"/>
                      </a:lnTo>
                      <a:lnTo>
                        <a:pt x="224" y="243"/>
                      </a:lnTo>
                      <a:lnTo>
                        <a:pt x="242" y="196"/>
                      </a:lnTo>
                      <a:lnTo>
                        <a:pt x="260" y="144"/>
                      </a:lnTo>
                      <a:lnTo>
                        <a:pt x="270" y="110"/>
                      </a:lnTo>
                      <a:lnTo>
                        <a:pt x="275" y="80"/>
                      </a:lnTo>
                      <a:lnTo>
                        <a:pt x="277" y="56"/>
                      </a:lnTo>
                      <a:lnTo>
                        <a:pt x="277" y="43"/>
                      </a:lnTo>
                      <a:lnTo>
                        <a:pt x="276" y="39"/>
                      </a:lnTo>
                      <a:lnTo>
                        <a:pt x="260" y="36"/>
                      </a:lnTo>
                      <a:lnTo>
                        <a:pt x="239" y="34"/>
                      </a:lnTo>
                      <a:lnTo>
                        <a:pt x="208" y="28"/>
                      </a:lnTo>
                      <a:lnTo>
                        <a:pt x="177" y="20"/>
                      </a:lnTo>
                      <a:lnTo>
                        <a:pt x="153" y="13"/>
                      </a:lnTo>
                      <a:lnTo>
                        <a:pt x="124" y="6"/>
                      </a:lnTo>
                      <a:lnTo>
                        <a:pt x="100" y="1"/>
                      </a:lnTo>
                      <a:lnTo>
                        <a:pt x="77" y="0"/>
                      </a:lnTo>
                    </a:path>
                  </a:pathLst>
                </a:custGeom>
                <a:solidFill>
                  <a:srgbClr val="DFD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45" name="Freeform 97">
                  <a:extLst>
                    <a:ext uri="{FF2B5EF4-FFF2-40B4-BE49-F238E27FC236}">
                      <a16:creationId xmlns:a16="http://schemas.microsoft.com/office/drawing/2014/main" id="{00000000-0008-0000-0300-000061080000}"/>
                    </a:ext>
                  </a:extLst>
                </xdr:cNvPr>
                <xdr:cNvSpPr>
                  <a:spLocks/>
                </xdr:cNvSpPr>
              </xdr:nvSpPr>
              <xdr:spPr bwMode="auto">
                <a:xfrm>
                  <a:off x="2748" y="1776"/>
                  <a:ext cx="240" cy="181"/>
                </a:xfrm>
                <a:custGeom>
                  <a:avLst/>
                  <a:gdLst>
                    <a:gd name="T0" fmla="*/ 219 w 240"/>
                    <a:gd name="T1" fmla="*/ 65 h 181"/>
                    <a:gd name="T2" fmla="*/ 178 w 240"/>
                    <a:gd name="T3" fmla="*/ 62 h 181"/>
                    <a:gd name="T4" fmla="*/ 146 w 240"/>
                    <a:gd name="T5" fmla="*/ 38 h 181"/>
                    <a:gd name="T6" fmla="*/ 127 w 240"/>
                    <a:gd name="T7" fmla="*/ 37 h 181"/>
                    <a:gd name="T8" fmla="*/ 106 w 240"/>
                    <a:gd name="T9" fmla="*/ 29 h 181"/>
                    <a:gd name="T10" fmla="*/ 77 w 240"/>
                    <a:gd name="T11" fmla="*/ 3 h 181"/>
                    <a:gd name="T12" fmla="*/ 63 w 240"/>
                    <a:gd name="T13" fmla="*/ 2 h 181"/>
                    <a:gd name="T14" fmla="*/ 65 w 240"/>
                    <a:gd name="T15" fmla="*/ 8 h 181"/>
                    <a:gd name="T16" fmla="*/ 53 w 240"/>
                    <a:gd name="T17" fmla="*/ 6 h 181"/>
                    <a:gd name="T18" fmla="*/ 46 w 240"/>
                    <a:gd name="T19" fmla="*/ 9 h 181"/>
                    <a:gd name="T20" fmla="*/ 59 w 240"/>
                    <a:gd name="T21" fmla="*/ 15 h 181"/>
                    <a:gd name="T22" fmla="*/ 59 w 240"/>
                    <a:gd name="T23" fmla="*/ 21 h 181"/>
                    <a:gd name="T24" fmla="*/ 42 w 240"/>
                    <a:gd name="T25" fmla="*/ 22 h 181"/>
                    <a:gd name="T26" fmla="*/ 45 w 240"/>
                    <a:gd name="T27" fmla="*/ 38 h 181"/>
                    <a:gd name="T28" fmla="*/ 53 w 240"/>
                    <a:gd name="T29" fmla="*/ 44 h 181"/>
                    <a:gd name="T30" fmla="*/ 42 w 240"/>
                    <a:gd name="T31" fmla="*/ 47 h 181"/>
                    <a:gd name="T32" fmla="*/ 28 w 240"/>
                    <a:gd name="T33" fmla="*/ 63 h 181"/>
                    <a:gd name="T34" fmla="*/ 46 w 240"/>
                    <a:gd name="T35" fmla="*/ 65 h 181"/>
                    <a:gd name="T36" fmla="*/ 52 w 240"/>
                    <a:gd name="T37" fmla="*/ 74 h 181"/>
                    <a:gd name="T38" fmla="*/ 43 w 240"/>
                    <a:gd name="T39" fmla="*/ 79 h 181"/>
                    <a:gd name="T40" fmla="*/ 26 w 240"/>
                    <a:gd name="T41" fmla="*/ 71 h 181"/>
                    <a:gd name="T42" fmla="*/ 30 w 240"/>
                    <a:gd name="T43" fmla="*/ 87 h 181"/>
                    <a:gd name="T44" fmla="*/ 19 w 240"/>
                    <a:gd name="T45" fmla="*/ 98 h 181"/>
                    <a:gd name="T46" fmla="*/ 14 w 240"/>
                    <a:gd name="T47" fmla="*/ 107 h 181"/>
                    <a:gd name="T48" fmla="*/ 8 w 240"/>
                    <a:gd name="T49" fmla="*/ 110 h 181"/>
                    <a:gd name="T50" fmla="*/ 9 w 240"/>
                    <a:gd name="T51" fmla="*/ 137 h 181"/>
                    <a:gd name="T52" fmla="*/ 15 w 240"/>
                    <a:gd name="T53" fmla="*/ 138 h 181"/>
                    <a:gd name="T54" fmla="*/ 11 w 240"/>
                    <a:gd name="T55" fmla="*/ 146 h 181"/>
                    <a:gd name="T56" fmla="*/ 19 w 240"/>
                    <a:gd name="T57" fmla="*/ 147 h 181"/>
                    <a:gd name="T58" fmla="*/ 12 w 240"/>
                    <a:gd name="T59" fmla="*/ 155 h 181"/>
                    <a:gd name="T60" fmla="*/ 28 w 240"/>
                    <a:gd name="T61" fmla="*/ 157 h 181"/>
                    <a:gd name="T62" fmla="*/ 50 w 240"/>
                    <a:gd name="T63" fmla="*/ 156 h 181"/>
                    <a:gd name="T64" fmla="*/ 57 w 240"/>
                    <a:gd name="T65" fmla="*/ 155 h 181"/>
                    <a:gd name="T66" fmla="*/ 63 w 240"/>
                    <a:gd name="T67" fmla="*/ 161 h 181"/>
                    <a:gd name="T68" fmla="*/ 71 w 240"/>
                    <a:gd name="T69" fmla="*/ 168 h 181"/>
                    <a:gd name="T70" fmla="*/ 128 w 240"/>
                    <a:gd name="T71" fmla="*/ 180 h 181"/>
                    <a:gd name="T72" fmla="*/ 134 w 240"/>
                    <a:gd name="T73" fmla="*/ 170 h 181"/>
                    <a:gd name="T74" fmla="*/ 154 w 240"/>
                    <a:gd name="T75" fmla="*/ 169 h 181"/>
                    <a:gd name="T76" fmla="*/ 185 w 240"/>
                    <a:gd name="T77" fmla="*/ 174 h 181"/>
                    <a:gd name="T78" fmla="*/ 193 w 240"/>
                    <a:gd name="T79" fmla="*/ 173 h 181"/>
                    <a:gd name="T80" fmla="*/ 192 w 240"/>
                    <a:gd name="T81" fmla="*/ 163 h 181"/>
                    <a:gd name="T82" fmla="*/ 204 w 240"/>
                    <a:gd name="T83" fmla="*/ 144 h 181"/>
                    <a:gd name="T84" fmla="*/ 223 w 240"/>
                    <a:gd name="T85" fmla="*/ 111 h 181"/>
                    <a:gd name="T86" fmla="*/ 239 w 240"/>
                    <a:gd name="T87" fmla="*/ 62 h 1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40" h="181">
                      <a:moveTo>
                        <a:pt x="239" y="62"/>
                      </a:moveTo>
                      <a:lnTo>
                        <a:pt x="219" y="65"/>
                      </a:lnTo>
                      <a:lnTo>
                        <a:pt x="196" y="65"/>
                      </a:lnTo>
                      <a:lnTo>
                        <a:pt x="178" y="62"/>
                      </a:lnTo>
                      <a:lnTo>
                        <a:pt x="160" y="47"/>
                      </a:lnTo>
                      <a:lnTo>
                        <a:pt x="146" y="38"/>
                      </a:lnTo>
                      <a:lnTo>
                        <a:pt x="139" y="37"/>
                      </a:lnTo>
                      <a:lnTo>
                        <a:pt x="127" y="37"/>
                      </a:lnTo>
                      <a:lnTo>
                        <a:pt x="119" y="37"/>
                      </a:lnTo>
                      <a:lnTo>
                        <a:pt x="106" y="29"/>
                      </a:lnTo>
                      <a:lnTo>
                        <a:pt x="91" y="17"/>
                      </a:lnTo>
                      <a:lnTo>
                        <a:pt x="77" y="3"/>
                      </a:lnTo>
                      <a:lnTo>
                        <a:pt x="66" y="0"/>
                      </a:lnTo>
                      <a:lnTo>
                        <a:pt x="63" y="2"/>
                      </a:lnTo>
                      <a:lnTo>
                        <a:pt x="65" y="4"/>
                      </a:lnTo>
                      <a:lnTo>
                        <a:pt x="65" y="8"/>
                      </a:lnTo>
                      <a:lnTo>
                        <a:pt x="57" y="8"/>
                      </a:lnTo>
                      <a:lnTo>
                        <a:pt x="53" y="6"/>
                      </a:lnTo>
                      <a:lnTo>
                        <a:pt x="47" y="6"/>
                      </a:lnTo>
                      <a:lnTo>
                        <a:pt x="46" y="9"/>
                      </a:lnTo>
                      <a:lnTo>
                        <a:pt x="54" y="10"/>
                      </a:lnTo>
                      <a:lnTo>
                        <a:pt x="59" y="15"/>
                      </a:lnTo>
                      <a:lnTo>
                        <a:pt x="61" y="17"/>
                      </a:lnTo>
                      <a:lnTo>
                        <a:pt x="59" y="21"/>
                      </a:lnTo>
                      <a:lnTo>
                        <a:pt x="50" y="22"/>
                      </a:lnTo>
                      <a:lnTo>
                        <a:pt x="42" y="22"/>
                      </a:lnTo>
                      <a:lnTo>
                        <a:pt x="38" y="38"/>
                      </a:lnTo>
                      <a:lnTo>
                        <a:pt x="45" y="38"/>
                      </a:lnTo>
                      <a:lnTo>
                        <a:pt x="53" y="39"/>
                      </a:lnTo>
                      <a:lnTo>
                        <a:pt x="53" y="44"/>
                      </a:lnTo>
                      <a:lnTo>
                        <a:pt x="52" y="46"/>
                      </a:lnTo>
                      <a:lnTo>
                        <a:pt x="42" y="47"/>
                      </a:lnTo>
                      <a:lnTo>
                        <a:pt x="34" y="46"/>
                      </a:lnTo>
                      <a:lnTo>
                        <a:pt x="28" y="63"/>
                      </a:lnTo>
                      <a:lnTo>
                        <a:pt x="38" y="63"/>
                      </a:lnTo>
                      <a:lnTo>
                        <a:pt x="46" y="65"/>
                      </a:lnTo>
                      <a:lnTo>
                        <a:pt x="51" y="70"/>
                      </a:lnTo>
                      <a:lnTo>
                        <a:pt x="52" y="74"/>
                      </a:lnTo>
                      <a:lnTo>
                        <a:pt x="50" y="79"/>
                      </a:lnTo>
                      <a:lnTo>
                        <a:pt x="43" y="79"/>
                      </a:lnTo>
                      <a:lnTo>
                        <a:pt x="35" y="74"/>
                      </a:lnTo>
                      <a:lnTo>
                        <a:pt x="26" y="71"/>
                      </a:lnTo>
                      <a:lnTo>
                        <a:pt x="25" y="83"/>
                      </a:lnTo>
                      <a:lnTo>
                        <a:pt x="30" y="87"/>
                      </a:lnTo>
                      <a:lnTo>
                        <a:pt x="20" y="87"/>
                      </a:lnTo>
                      <a:lnTo>
                        <a:pt x="19" y="98"/>
                      </a:lnTo>
                      <a:lnTo>
                        <a:pt x="15" y="98"/>
                      </a:lnTo>
                      <a:lnTo>
                        <a:pt x="14" y="107"/>
                      </a:lnTo>
                      <a:lnTo>
                        <a:pt x="19" y="109"/>
                      </a:lnTo>
                      <a:lnTo>
                        <a:pt x="8" y="110"/>
                      </a:lnTo>
                      <a:lnTo>
                        <a:pt x="0" y="133"/>
                      </a:lnTo>
                      <a:lnTo>
                        <a:pt x="9" y="137"/>
                      </a:lnTo>
                      <a:lnTo>
                        <a:pt x="14" y="135"/>
                      </a:lnTo>
                      <a:lnTo>
                        <a:pt x="15" y="138"/>
                      </a:lnTo>
                      <a:lnTo>
                        <a:pt x="7" y="146"/>
                      </a:lnTo>
                      <a:lnTo>
                        <a:pt x="11" y="146"/>
                      </a:lnTo>
                      <a:lnTo>
                        <a:pt x="16" y="145"/>
                      </a:lnTo>
                      <a:lnTo>
                        <a:pt x="19" y="147"/>
                      </a:lnTo>
                      <a:lnTo>
                        <a:pt x="11" y="152"/>
                      </a:lnTo>
                      <a:lnTo>
                        <a:pt x="12" y="155"/>
                      </a:lnTo>
                      <a:lnTo>
                        <a:pt x="21" y="151"/>
                      </a:lnTo>
                      <a:lnTo>
                        <a:pt x="28" y="157"/>
                      </a:lnTo>
                      <a:lnTo>
                        <a:pt x="37" y="157"/>
                      </a:lnTo>
                      <a:lnTo>
                        <a:pt x="50" y="156"/>
                      </a:lnTo>
                      <a:lnTo>
                        <a:pt x="55" y="155"/>
                      </a:lnTo>
                      <a:lnTo>
                        <a:pt x="57" y="155"/>
                      </a:lnTo>
                      <a:lnTo>
                        <a:pt x="61" y="159"/>
                      </a:lnTo>
                      <a:lnTo>
                        <a:pt x="63" y="161"/>
                      </a:lnTo>
                      <a:lnTo>
                        <a:pt x="69" y="161"/>
                      </a:lnTo>
                      <a:lnTo>
                        <a:pt x="71" y="168"/>
                      </a:lnTo>
                      <a:lnTo>
                        <a:pt x="69" y="171"/>
                      </a:lnTo>
                      <a:lnTo>
                        <a:pt x="128" y="180"/>
                      </a:lnTo>
                      <a:lnTo>
                        <a:pt x="130" y="173"/>
                      </a:lnTo>
                      <a:lnTo>
                        <a:pt x="134" y="170"/>
                      </a:lnTo>
                      <a:lnTo>
                        <a:pt x="139" y="170"/>
                      </a:lnTo>
                      <a:lnTo>
                        <a:pt x="154" y="169"/>
                      </a:lnTo>
                      <a:lnTo>
                        <a:pt x="174" y="172"/>
                      </a:lnTo>
                      <a:lnTo>
                        <a:pt x="185" y="174"/>
                      </a:lnTo>
                      <a:lnTo>
                        <a:pt x="189" y="175"/>
                      </a:lnTo>
                      <a:lnTo>
                        <a:pt x="193" y="173"/>
                      </a:lnTo>
                      <a:lnTo>
                        <a:pt x="189" y="170"/>
                      </a:lnTo>
                      <a:lnTo>
                        <a:pt x="192" y="163"/>
                      </a:lnTo>
                      <a:lnTo>
                        <a:pt x="197" y="163"/>
                      </a:lnTo>
                      <a:lnTo>
                        <a:pt x="204" y="144"/>
                      </a:lnTo>
                      <a:lnTo>
                        <a:pt x="216" y="127"/>
                      </a:lnTo>
                      <a:lnTo>
                        <a:pt x="223" y="111"/>
                      </a:lnTo>
                      <a:lnTo>
                        <a:pt x="229" y="90"/>
                      </a:lnTo>
                      <a:lnTo>
                        <a:pt x="239" y="62"/>
                      </a:lnTo>
                    </a:path>
                  </a:pathLst>
                </a:custGeom>
                <a:solidFill>
                  <a:srgbClr val="9FB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2146" name="Group 98">
                  <a:extLst>
                    <a:ext uri="{FF2B5EF4-FFF2-40B4-BE49-F238E27FC236}">
                      <a16:creationId xmlns:a16="http://schemas.microsoft.com/office/drawing/2014/main" id="{00000000-0008-0000-0300-000062080000}"/>
                    </a:ext>
                  </a:extLst>
                </xdr:cNvPr>
                <xdr:cNvGrpSpPr>
                  <a:grpSpLocks/>
                </xdr:cNvGrpSpPr>
              </xdr:nvGrpSpPr>
              <xdr:grpSpPr bwMode="auto">
                <a:xfrm>
                  <a:off x="2820" y="1902"/>
                  <a:ext cx="61" cy="51"/>
                  <a:chOff x="2820" y="1902"/>
                  <a:chExt cx="61" cy="51"/>
                </a:xfrm>
              </xdr:grpSpPr>
              <xdr:sp macro="" textlink="">
                <xdr:nvSpPr>
                  <xdr:cNvPr id="2147" name="Freeform 99">
                    <a:extLst>
                      <a:ext uri="{FF2B5EF4-FFF2-40B4-BE49-F238E27FC236}">
                        <a16:creationId xmlns:a16="http://schemas.microsoft.com/office/drawing/2014/main" id="{00000000-0008-0000-0300-000063080000}"/>
                      </a:ext>
                    </a:extLst>
                  </xdr:cNvPr>
                  <xdr:cNvSpPr>
                    <a:spLocks/>
                  </xdr:cNvSpPr>
                </xdr:nvSpPr>
                <xdr:spPr bwMode="auto">
                  <a:xfrm>
                    <a:off x="2820" y="1902"/>
                    <a:ext cx="59" cy="45"/>
                  </a:xfrm>
                  <a:custGeom>
                    <a:avLst/>
                    <a:gdLst>
                      <a:gd name="T0" fmla="*/ 11 w 59"/>
                      <a:gd name="T1" fmla="*/ 0 h 45"/>
                      <a:gd name="T2" fmla="*/ 53 w 59"/>
                      <a:gd name="T3" fmla="*/ 8 h 45"/>
                      <a:gd name="T4" fmla="*/ 57 w 59"/>
                      <a:gd name="T5" fmla="*/ 10 h 45"/>
                      <a:gd name="T6" fmla="*/ 58 w 59"/>
                      <a:gd name="T7" fmla="*/ 13 h 45"/>
                      <a:gd name="T8" fmla="*/ 52 w 59"/>
                      <a:gd name="T9" fmla="*/ 42 h 45"/>
                      <a:gd name="T10" fmla="*/ 50 w 59"/>
                      <a:gd name="T11" fmla="*/ 43 h 45"/>
                      <a:gd name="T12" fmla="*/ 45 w 59"/>
                      <a:gd name="T13" fmla="*/ 44 h 45"/>
                      <a:gd name="T14" fmla="*/ 41 w 59"/>
                      <a:gd name="T15" fmla="*/ 43 h 45"/>
                      <a:gd name="T16" fmla="*/ 3 w 59"/>
                      <a:gd name="T17" fmla="*/ 35 h 45"/>
                      <a:gd name="T18" fmla="*/ 0 w 59"/>
                      <a:gd name="T19" fmla="*/ 33 h 45"/>
                      <a:gd name="T20" fmla="*/ 0 w 59"/>
                      <a:gd name="T21" fmla="*/ 31 h 45"/>
                      <a:gd name="T22" fmla="*/ 0 w 59"/>
                      <a:gd name="T23" fmla="*/ 29 h 45"/>
                      <a:gd name="T24" fmla="*/ 6 w 59"/>
                      <a:gd name="T25" fmla="*/ 8 h 45"/>
                      <a:gd name="T26" fmla="*/ 6 w 59"/>
                      <a:gd name="T27" fmla="*/ 2 h 45"/>
                      <a:gd name="T28" fmla="*/ 7 w 59"/>
                      <a:gd name="T29" fmla="*/ 0 h 45"/>
                      <a:gd name="T30" fmla="*/ 11 w 59"/>
                      <a:gd name="T31"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9" h="45">
                        <a:moveTo>
                          <a:pt x="11" y="0"/>
                        </a:moveTo>
                        <a:lnTo>
                          <a:pt x="53" y="8"/>
                        </a:lnTo>
                        <a:lnTo>
                          <a:pt x="57" y="10"/>
                        </a:lnTo>
                        <a:lnTo>
                          <a:pt x="58" y="13"/>
                        </a:lnTo>
                        <a:lnTo>
                          <a:pt x="52" y="42"/>
                        </a:lnTo>
                        <a:lnTo>
                          <a:pt x="50" y="43"/>
                        </a:lnTo>
                        <a:lnTo>
                          <a:pt x="45" y="44"/>
                        </a:lnTo>
                        <a:lnTo>
                          <a:pt x="41" y="43"/>
                        </a:lnTo>
                        <a:lnTo>
                          <a:pt x="3" y="35"/>
                        </a:lnTo>
                        <a:lnTo>
                          <a:pt x="0" y="33"/>
                        </a:lnTo>
                        <a:lnTo>
                          <a:pt x="0" y="31"/>
                        </a:lnTo>
                        <a:lnTo>
                          <a:pt x="0" y="29"/>
                        </a:lnTo>
                        <a:lnTo>
                          <a:pt x="6" y="8"/>
                        </a:lnTo>
                        <a:lnTo>
                          <a:pt x="6" y="2"/>
                        </a:lnTo>
                        <a:lnTo>
                          <a:pt x="7" y="0"/>
                        </a:lnTo>
                        <a:lnTo>
                          <a:pt x="11" y="0"/>
                        </a:lnTo>
                      </a:path>
                    </a:pathLst>
                  </a:custGeom>
                  <a:solidFill>
                    <a:srgbClr val="3F3F3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48" name="Freeform 100">
                    <a:extLst>
                      <a:ext uri="{FF2B5EF4-FFF2-40B4-BE49-F238E27FC236}">
                        <a16:creationId xmlns:a16="http://schemas.microsoft.com/office/drawing/2014/main" id="{00000000-0008-0000-0300-000064080000}"/>
                      </a:ext>
                    </a:extLst>
                  </xdr:cNvPr>
                  <xdr:cNvSpPr>
                    <a:spLocks/>
                  </xdr:cNvSpPr>
                </xdr:nvSpPr>
                <xdr:spPr bwMode="auto">
                  <a:xfrm>
                    <a:off x="2821" y="1903"/>
                    <a:ext cx="59" cy="48"/>
                  </a:xfrm>
                  <a:custGeom>
                    <a:avLst/>
                    <a:gdLst>
                      <a:gd name="T0" fmla="*/ 11 w 59"/>
                      <a:gd name="T1" fmla="*/ 0 h 48"/>
                      <a:gd name="T2" fmla="*/ 53 w 59"/>
                      <a:gd name="T3" fmla="*/ 9 h 48"/>
                      <a:gd name="T4" fmla="*/ 57 w 59"/>
                      <a:gd name="T5" fmla="*/ 11 h 48"/>
                      <a:gd name="T6" fmla="*/ 58 w 59"/>
                      <a:gd name="T7" fmla="*/ 15 h 48"/>
                      <a:gd name="T8" fmla="*/ 52 w 59"/>
                      <a:gd name="T9" fmla="*/ 45 h 48"/>
                      <a:gd name="T10" fmla="*/ 50 w 59"/>
                      <a:gd name="T11" fmla="*/ 46 h 48"/>
                      <a:gd name="T12" fmla="*/ 45 w 59"/>
                      <a:gd name="T13" fmla="*/ 47 h 48"/>
                      <a:gd name="T14" fmla="*/ 41 w 59"/>
                      <a:gd name="T15" fmla="*/ 46 h 48"/>
                      <a:gd name="T16" fmla="*/ 5 w 59"/>
                      <a:gd name="T17" fmla="*/ 38 h 48"/>
                      <a:gd name="T18" fmla="*/ 0 w 59"/>
                      <a:gd name="T19" fmla="*/ 35 h 48"/>
                      <a:gd name="T20" fmla="*/ 0 w 59"/>
                      <a:gd name="T21" fmla="*/ 34 h 48"/>
                      <a:gd name="T22" fmla="*/ 0 w 59"/>
                      <a:gd name="T23" fmla="*/ 32 h 48"/>
                      <a:gd name="T24" fmla="*/ 6 w 59"/>
                      <a:gd name="T25" fmla="*/ 8 h 48"/>
                      <a:gd name="T26" fmla="*/ 7 w 59"/>
                      <a:gd name="T27" fmla="*/ 2 h 48"/>
                      <a:gd name="T28" fmla="*/ 8 w 59"/>
                      <a:gd name="T29" fmla="*/ 0 h 48"/>
                      <a:gd name="T30" fmla="*/ 11 w 59"/>
                      <a:gd name="T31"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9" h="48">
                        <a:moveTo>
                          <a:pt x="11" y="0"/>
                        </a:moveTo>
                        <a:lnTo>
                          <a:pt x="53" y="9"/>
                        </a:lnTo>
                        <a:lnTo>
                          <a:pt x="57" y="11"/>
                        </a:lnTo>
                        <a:lnTo>
                          <a:pt x="58" y="15"/>
                        </a:lnTo>
                        <a:lnTo>
                          <a:pt x="52" y="45"/>
                        </a:lnTo>
                        <a:lnTo>
                          <a:pt x="50" y="46"/>
                        </a:lnTo>
                        <a:lnTo>
                          <a:pt x="45" y="47"/>
                        </a:lnTo>
                        <a:lnTo>
                          <a:pt x="41" y="46"/>
                        </a:lnTo>
                        <a:lnTo>
                          <a:pt x="5" y="38"/>
                        </a:lnTo>
                        <a:lnTo>
                          <a:pt x="0" y="35"/>
                        </a:lnTo>
                        <a:lnTo>
                          <a:pt x="0" y="34"/>
                        </a:lnTo>
                        <a:lnTo>
                          <a:pt x="0" y="32"/>
                        </a:lnTo>
                        <a:lnTo>
                          <a:pt x="6" y="8"/>
                        </a:lnTo>
                        <a:lnTo>
                          <a:pt x="7" y="2"/>
                        </a:lnTo>
                        <a:lnTo>
                          <a:pt x="8" y="0"/>
                        </a:lnTo>
                        <a:lnTo>
                          <a:pt x="11" y="0"/>
                        </a:lnTo>
                      </a:path>
                    </a:pathLst>
                  </a:custGeom>
                  <a:solidFill>
                    <a:srgbClr val="FFFFD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49" name="Freeform 101">
                    <a:extLst>
                      <a:ext uri="{FF2B5EF4-FFF2-40B4-BE49-F238E27FC236}">
                        <a16:creationId xmlns:a16="http://schemas.microsoft.com/office/drawing/2014/main" id="{00000000-0008-0000-0300-000065080000}"/>
                      </a:ext>
                    </a:extLst>
                  </xdr:cNvPr>
                  <xdr:cNvSpPr>
                    <a:spLocks/>
                  </xdr:cNvSpPr>
                </xdr:nvSpPr>
                <xdr:spPr bwMode="auto">
                  <a:xfrm>
                    <a:off x="2821" y="1907"/>
                    <a:ext cx="60" cy="46"/>
                  </a:xfrm>
                  <a:custGeom>
                    <a:avLst/>
                    <a:gdLst>
                      <a:gd name="T0" fmla="*/ 11 w 60"/>
                      <a:gd name="T1" fmla="*/ 0 h 46"/>
                      <a:gd name="T2" fmla="*/ 54 w 60"/>
                      <a:gd name="T3" fmla="*/ 9 h 46"/>
                      <a:gd name="T4" fmla="*/ 58 w 60"/>
                      <a:gd name="T5" fmla="*/ 11 h 46"/>
                      <a:gd name="T6" fmla="*/ 59 w 60"/>
                      <a:gd name="T7" fmla="*/ 13 h 46"/>
                      <a:gd name="T8" fmla="*/ 53 w 60"/>
                      <a:gd name="T9" fmla="*/ 42 h 46"/>
                      <a:gd name="T10" fmla="*/ 51 w 60"/>
                      <a:gd name="T11" fmla="*/ 44 h 46"/>
                      <a:gd name="T12" fmla="*/ 45 w 60"/>
                      <a:gd name="T13" fmla="*/ 45 h 46"/>
                      <a:gd name="T14" fmla="*/ 42 w 60"/>
                      <a:gd name="T15" fmla="*/ 44 h 46"/>
                      <a:gd name="T16" fmla="*/ 3 w 60"/>
                      <a:gd name="T17" fmla="*/ 36 h 46"/>
                      <a:gd name="T18" fmla="*/ 0 w 60"/>
                      <a:gd name="T19" fmla="*/ 34 h 46"/>
                      <a:gd name="T20" fmla="*/ 0 w 60"/>
                      <a:gd name="T21" fmla="*/ 33 h 46"/>
                      <a:gd name="T22" fmla="*/ 0 w 60"/>
                      <a:gd name="T23" fmla="*/ 30 h 46"/>
                      <a:gd name="T24" fmla="*/ 6 w 60"/>
                      <a:gd name="T25" fmla="*/ 8 h 46"/>
                      <a:gd name="T26" fmla="*/ 7 w 60"/>
                      <a:gd name="T27" fmla="*/ 3 h 46"/>
                      <a:gd name="T28" fmla="*/ 8 w 60"/>
                      <a:gd name="T29" fmla="*/ 0 h 46"/>
                      <a:gd name="T30" fmla="*/ 11 w 60"/>
                      <a:gd name="T31"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60" h="46">
                        <a:moveTo>
                          <a:pt x="11" y="0"/>
                        </a:moveTo>
                        <a:lnTo>
                          <a:pt x="54" y="9"/>
                        </a:lnTo>
                        <a:lnTo>
                          <a:pt x="58" y="11"/>
                        </a:lnTo>
                        <a:lnTo>
                          <a:pt x="59" y="13"/>
                        </a:lnTo>
                        <a:lnTo>
                          <a:pt x="53" y="42"/>
                        </a:lnTo>
                        <a:lnTo>
                          <a:pt x="51" y="44"/>
                        </a:lnTo>
                        <a:lnTo>
                          <a:pt x="45" y="45"/>
                        </a:lnTo>
                        <a:lnTo>
                          <a:pt x="42" y="44"/>
                        </a:lnTo>
                        <a:lnTo>
                          <a:pt x="3" y="36"/>
                        </a:lnTo>
                        <a:lnTo>
                          <a:pt x="0" y="34"/>
                        </a:lnTo>
                        <a:lnTo>
                          <a:pt x="0" y="33"/>
                        </a:lnTo>
                        <a:lnTo>
                          <a:pt x="0" y="30"/>
                        </a:lnTo>
                        <a:lnTo>
                          <a:pt x="6" y="8"/>
                        </a:lnTo>
                        <a:lnTo>
                          <a:pt x="7" y="3"/>
                        </a:lnTo>
                        <a:lnTo>
                          <a:pt x="8" y="0"/>
                        </a:lnTo>
                        <a:lnTo>
                          <a:pt x="11" y="0"/>
                        </a:lnTo>
                      </a:path>
                    </a:pathLst>
                  </a:custGeom>
                  <a:solidFill>
                    <a:srgbClr val="BFBFB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sp macro="" textlink="">
              <xdr:nvSpPr>
                <xdr:cNvPr id="2150" name="Freeform 102">
                  <a:extLst>
                    <a:ext uri="{FF2B5EF4-FFF2-40B4-BE49-F238E27FC236}">
                      <a16:creationId xmlns:a16="http://schemas.microsoft.com/office/drawing/2014/main" id="{00000000-0008-0000-0300-000066080000}"/>
                    </a:ext>
                  </a:extLst>
                </xdr:cNvPr>
                <xdr:cNvSpPr>
                  <a:spLocks/>
                </xdr:cNvSpPr>
              </xdr:nvSpPr>
              <xdr:spPr bwMode="auto">
                <a:xfrm>
                  <a:off x="3178" y="1879"/>
                  <a:ext cx="47" cy="46"/>
                </a:xfrm>
                <a:custGeom>
                  <a:avLst/>
                  <a:gdLst>
                    <a:gd name="T0" fmla="*/ 0 w 47"/>
                    <a:gd name="T1" fmla="*/ 34 h 46"/>
                    <a:gd name="T2" fmla="*/ 3 w 47"/>
                    <a:gd name="T3" fmla="*/ 38 h 46"/>
                    <a:gd name="T4" fmla="*/ 9 w 47"/>
                    <a:gd name="T5" fmla="*/ 40 h 46"/>
                    <a:gd name="T6" fmla="*/ 19 w 47"/>
                    <a:gd name="T7" fmla="*/ 42 h 46"/>
                    <a:gd name="T8" fmla="*/ 27 w 47"/>
                    <a:gd name="T9" fmla="*/ 44 h 46"/>
                    <a:gd name="T10" fmla="*/ 35 w 47"/>
                    <a:gd name="T11" fmla="*/ 45 h 46"/>
                    <a:gd name="T12" fmla="*/ 40 w 47"/>
                    <a:gd name="T13" fmla="*/ 45 h 46"/>
                    <a:gd name="T14" fmla="*/ 45 w 47"/>
                    <a:gd name="T15" fmla="*/ 44 h 46"/>
                    <a:gd name="T16" fmla="*/ 46 w 47"/>
                    <a:gd name="T17" fmla="*/ 38 h 46"/>
                    <a:gd name="T18" fmla="*/ 43 w 47"/>
                    <a:gd name="T19" fmla="*/ 33 h 46"/>
                    <a:gd name="T20" fmla="*/ 37 w 47"/>
                    <a:gd name="T21" fmla="*/ 26 h 46"/>
                    <a:gd name="T22" fmla="*/ 37 w 47"/>
                    <a:gd name="T23" fmla="*/ 21 h 46"/>
                    <a:gd name="T24" fmla="*/ 41 w 47"/>
                    <a:gd name="T25" fmla="*/ 12 h 46"/>
                    <a:gd name="T26" fmla="*/ 40 w 47"/>
                    <a:gd name="T27" fmla="*/ 7 h 46"/>
                    <a:gd name="T28" fmla="*/ 37 w 47"/>
                    <a:gd name="T29" fmla="*/ 3 h 46"/>
                    <a:gd name="T30" fmla="*/ 30 w 47"/>
                    <a:gd name="T31" fmla="*/ 0 h 46"/>
                    <a:gd name="T32" fmla="*/ 26 w 47"/>
                    <a:gd name="T33" fmla="*/ 1 h 46"/>
                    <a:gd name="T34" fmla="*/ 18 w 47"/>
                    <a:gd name="T35" fmla="*/ 7 h 46"/>
                    <a:gd name="T36" fmla="*/ 11 w 47"/>
                    <a:gd name="T37" fmla="*/ 17 h 46"/>
                    <a:gd name="T38" fmla="*/ 4 w 47"/>
                    <a:gd name="T39" fmla="*/ 24 h 46"/>
                    <a:gd name="T40" fmla="*/ 1 w 47"/>
                    <a:gd name="T41" fmla="*/ 28 h 46"/>
                    <a:gd name="T42" fmla="*/ 0 w 47"/>
                    <a:gd name="T43" fmla="*/ 34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 h="46">
                      <a:moveTo>
                        <a:pt x="0" y="34"/>
                      </a:moveTo>
                      <a:lnTo>
                        <a:pt x="3" y="38"/>
                      </a:lnTo>
                      <a:lnTo>
                        <a:pt x="9" y="40"/>
                      </a:lnTo>
                      <a:lnTo>
                        <a:pt x="19" y="42"/>
                      </a:lnTo>
                      <a:lnTo>
                        <a:pt x="27" y="44"/>
                      </a:lnTo>
                      <a:lnTo>
                        <a:pt x="35" y="45"/>
                      </a:lnTo>
                      <a:lnTo>
                        <a:pt x="40" y="45"/>
                      </a:lnTo>
                      <a:lnTo>
                        <a:pt x="45" y="44"/>
                      </a:lnTo>
                      <a:lnTo>
                        <a:pt x="46" y="38"/>
                      </a:lnTo>
                      <a:lnTo>
                        <a:pt x="43" y="33"/>
                      </a:lnTo>
                      <a:lnTo>
                        <a:pt x="37" y="26"/>
                      </a:lnTo>
                      <a:lnTo>
                        <a:pt x="37" y="21"/>
                      </a:lnTo>
                      <a:lnTo>
                        <a:pt x="41" y="12"/>
                      </a:lnTo>
                      <a:lnTo>
                        <a:pt x="40" y="7"/>
                      </a:lnTo>
                      <a:lnTo>
                        <a:pt x="37" y="3"/>
                      </a:lnTo>
                      <a:lnTo>
                        <a:pt x="30" y="0"/>
                      </a:lnTo>
                      <a:lnTo>
                        <a:pt x="26" y="1"/>
                      </a:lnTo>
                      <a:lnTo>
                        <a:pt x="18" y="7"/>
                      </a:lnTo>
                      <a:lnTo>
                        <a:pt x="11" y="17"/>
                      </a:lnTo>
                      <a:lnTo>
                        <a:pt x="4" y="24"/>
                      </a:lnTo>
                      <a:lnTo>
                        <a:pt x="1" y="28"/>
                      </a:lnTo>
                      <a:lnTo>
                        <a:pt x="0" y="34"/>
                      </a:lnTo>
                    </a:path>
                  </a:pathLst>
                </a:custGeom>
                <a:solidFill>
                  <a:srgbClr val="FFC08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51" name="Freeform 103">
                  <a:extLst>
                    <a:ext uri="{FF2B5EF4-FFF2-40B4-BE49-F238E27FC236}">
                      <a16:creationId xmlns:a16="http://schemas.microsoft.com/office/drawing/2014/main" id="{00000000-0008-0000-0300-000067080000}"/>
                    </a:ext>
                  </a:extLst>
                </xdr:cNvPr>
                <xdr:cNvSpPr>
                  <a:spLocks/>
                </xdr:cNvSpPr>
              </xdr:nvSpPr>
              <xdr:spPr bwMode="auto">
                <a:xfrm>
                  <a:off x="3138" y="1688"/>
                  <a:ext cx="239" cy="182"/>
                </a:xfrm>
                <a:custGeom>
                  <a:avLst/>
                  <a:gdLst>
                    <a:gd name="T0" fmla="*/ 167 w 239"/>
                    <a:gd name="T1" fmla="*/ 0 h 182"/>
                    <a:gd name="T2" fmla="*/ 150 w 239"/>
                    <a:gd name="T3" fmla="*/ 7 h 182"/>
                    <a:gd name="T4" fmla="*/ 133 w 239"/>
                    <a:gd name="T5" fmla="*/ 10 h 182"/>
                    <a:gd name="T6" fmla="*/ 112 w 239"/>
                    <a:gd name="T7" fmla="*/ 14 h 182"/>
                    <a:gd name="T8" fmla="*/ 94 w 239"/>
                    <a:gd name="T9" fmla="*/ 14 h 182"/>
                    <a:gd name="T10" fmla="*/ 78 w 239"/>
                    <a:gd name="T11" fmla="*/ 14 h 182"/>
                    <a:gd name="T12" fmla="*/ 68 w 239"/>
                    <a:gd name="T13" fmla="*/ 15 h 182"/>
                    <a:gd name="T14" fmla="*/ 55 w 239"/>
                    <a:gd name="T15" fmla="*/ 25 h 182"/>
                    <a:gd name="T16" fmla="*/ 26 w 239"/>
                    <a:gd name="T17" fmla="*/ 53 h 182"/>
                    <a:gd name="T18" fmla="*/ 12 w 239"/>
                    <a:gd name="T19" fmla="*/ 63 h 182"/>
                    <a:gd name="T20" fmla="*/ 7 w 239"/>
                    <a:gd name="T21" fmla="*/ 73 h 182"/>
                    <a:gd name="T22" fmla="*/ 6 w 239"/>
                    <a:gd name="T23" fmla="*/ 89 h 182"/>
                    <a:gd name="T24" fmla="*/ 5 w 239"/>
                    <a:gd name="T25" fmla="*/ 104 h 182"/>
                    <a:gd name="T26" fmla="*/ 2 w 239"/>
                    <a:gd name="T27" fmla="*/ 130 h 182"/>
                    <a:gd name="T28" fmla="*/ 0 w 239"/>
                    <a:gd name="T29" fmla="*/ 141 h 182"/>
                    <a:gd name="T30" fmla="*/ 0 w 239"/>
                    <a:gd name="T31" fmla="*/ 157 h 182"/>
                    <a:gd name="T32" fmla="*/ 2 w 239"/>
                    <a:gd name="T33" fmla="*/ 164 h 182"/>
                    <a:gd name="T34" fmla="*/ 6 w 239"/>
                    <a:gd name="T35" fmla="*/ 170 h 182"/>
                    <a:gd name="T36" fmla="*/ 11 w 239"/>
                    <a:gd name="T37" fmla="*/ 174 h 182"/>
                    <a:gd name="T38" fmla="*/ 17 w 239"/>
                    <a:gd name="T39" fmla="*/ 175 h 182"/>
                    <a:gd name="T40" fmla="*/ 25 w 239"/>
                    <a:gd name="T41" fmla="*/ 176 h 182"/>
                    <a:gd name="T42" fmla="*/ 33 w 239"/>
                    <a:gd name="T43" fmla="*/ 176 h 182"/>
                    <a:gd name="T44" fmla="*/ 41 w 239"/>
                    <a:gd name="T45" fmla="*/ 175 h 182"/>
                    <a:gd name="T46" fmla="*/ 52 w 239"/>
                    <a:gd name="T47" fmla="*/ 168 h 182"/>
                    <a:gd name="T48" fmla="*/ 60 w 239"/>
                    <a:gd name="T49" fmla="*/ 161 h 182"/>
                    <a:gd name="T50" fmla="*/ 64 w 239"/>
                    <a:gd name="T51" fmla="*/ 153 h 182"/>
                    <a:gd name="T52" fmla="*/ 68 w 239"/>
                    <a:gd name="T53" fmla="*/ 145 h 182"/>
                    <a:gd name="T54" fmla="*/ 71 w 239"/>
                    <a:gd name="T55" fmla="*/ 136 h 182"/>
                    <a:gd name="T56" fmla="*/ 73 w 239"/>
                    <a:gd name="T57" fmla="*/ 128 h 182"/>
                    <a:gd name="T58" fmla="*/ 76 w 239"/>
                    <a:gd name="T59" fmla="*/ 118 h 182"/>
                    <a:gd name="T60" fmla="*/ 74 w 239"/>
                    <a:gd name="T61" fmla="*/ 105 h 182"/>
                    <a:gd name="T62" fmla="*/ 80 w 239"/>
                    <a:gd name="T63" fmla="*/ 103 h 182"/>
                    <a:gd name="T64" fmla="*/ 91 w 239"/>
                    <a:gd name="T65" fmla="*/ 101 h 182"/>
                    <a:gd name="T66" fmla="*/ 110 w 239"/>
                    <a:gd name="T67" fmla="*/ 121 h 182"/>
                    <a:gd name="T68" fmla="*/ 153 w 239"/>
                    <a:gd name="T69" fmla="*/ 149 h 182"/>
                    <a:gd name="T70" fmla="*/ 168 w 239"/>
                    <a:gd name="T71" fmla="*/ 164 h 182"/>
                    <a:gd name="T72" fmla="*/ 186 w 239"/>
                    <a:gd name="T73" fmla="*/ 180 h 182"/>
                    <a:gd name="T74" fmla="*/ 194 w 239"/>
                    <a:gd name="T75" fmla="*/ 181 h 182"/>
                    <a:gd name="T76" fmla="*/ 201 w 239"/>
                    <a:gd name="T77" fmla="*/ 180 h 182"/>
                    <a:gd name="T78" fmla="*/ 209 w 239"/>
                    <a:gd name="T79" fmla="*/ 179 h 182"/>
                    <a:gd name="T80" fmla="*/ 216 w 239"/>
                    <a:gd name="T81" fmla="*/ 173 h 182"/>
                    <a:gd name="T82" fmla="*/ 223 w 239"/>
                    <a:gd name="T83" fmla="*/ 166 h 182"/>
                    <a:gd name="T84" fmla="*/ 230 w 239"/>
                    <a:gd name="T85" fmla="*/ 156 h 182"/>
                    <a:gd name="T86" fmla="*/ 233 w 239"/>
                    <a:gd name="T87" fmla="*/ 146 h 182"/>
                    <a:gd name="T88" fmla="*/ 238 w 239"/>
                    <a:gd name="T89" fmla="*/ 135 h 182"/>
                    <a:gd name="T90" fmla="*/ 238 w 239"/>
                    <a:gd name="T91" fmla="*/ 115 h 182"/>
                    <a:gd name="T92" fmla="*/ 231 w 239"/>
                    <a:gd name="T93" fmla="*/ 92 h 182"/>
                    <a:gd name="T94" fmla="*/ 222 w 239"/>
                    <a:gd name="T95" fmla="*/ 68 h 182"/>
                    <a:gd name="T96" fmla="*/ 210 w 239"/>
                    <a:gd name="T97" fmla="*/ 42 h 182"/>
                    <a:gd name="T98" fmla="*/ 200 w 239"/>
                    <a:gd name="T99" fmla="*/ 28 h 182"/>
                    <a:gd name="T100" fmla="*/ 189 w 239"/>
                    <a:gd name="T101" fmla="*/ 15 h 182"/>
                    <a:gd name="T102" fmla="*/ 178 w 239"/>
                    <a:gd name="T103" fmla="*/ 5 h 182"/>
                    <a:gd name="T104" fmla="*/ 167 w 239"/>
                    <a:gd name="T105" fmla="*/ 0 h 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39" h="182">
                      <a:moveTo>
                        <a:pt x="167" y="0"/>
                      </a:moveTo>
                      <a:lnTo>
                        <a:pt x="150" y="7"/>
                      </a:lnTo>
                      <a:lnTo>
                        <a:pt x="133" y="10"/>
                      </a:lnTo>
                      <a:lnTo>
                        <a:pt x="112" y="14"/>
                      </a:lnTo>
                      <a:lnTo>
                        <a:pt x="94" y="14"/>
                      </a:lnTo>
                      <a:lnTo>
                        <a:pt x="78" y="14"/>
                      </a:lnTo>
                      <a:lnTo>
                        <a:pt x="68" y="15"/>
                      </a:lnTo>
                      <a:lnTo>
                        <a:pt x="55" y="25"/>
                      </a:lnTo>
                      <a:lnTo>
                        <a:pt x="26" y="53"/>
                      </a:lnTo>
                      <a:lnTo>
                        <a:pt x="12" y="63"/>
                      </a:lnTo>
                      <a:lnTo>
                        <a:pt x="7" y="73"/>
                      </a:lnTo>
                      <a:lnTo>
                        <a:pt x="6" y="89"/>
                      </a:lnTo>
                      <a:lnTo>
                        <a:pt x="5" y="104"/>
                      </a:lnTo>
                      <a:lnTo>
                        <a:pt x="2" y="130"/>
                      </a:lnTo>
                      <a:lnTo>
                        <a:pt x="0" y="141"/>
                      </a:lnTo>
                      <a:lnTo>
                        <a:pt x="0" y="157"/>
                      </a:lnTo>
                      <a:lnTo>
                        <a:pt x="2" y="164"/>
                      </a:lnTo>
                      <a:lnTo>
                        <a:pt x="6" y="170"/>
                      </a:lnTo>
                      <a:lnTo>
                        <a:pt x="11" y="174"/>
                      </a:lnTo>
                      <a:lnTo>
                        <a:pt x="17" y="175"/>
                      </a:lnTo>
                      <a:lnTo>
                        <a:pt x="25" y="176"/>
                      </a:lnTo>
                      <a:lnTo>
                        <a:pt x="33" y="176"/>
                      </a:lnTo>
                      <a:lnTo>
                        <a:pt x="41" y="175"/>
                      </a:lnTo>
                      <a:lnTo>
                        <a:pt x="52" y="168"/>
                      </a:lnTo>
                      <a:lnTo>
                        <a:pt x="60" y="161"/>
                      </a:lnTo>
                      <a:lnTo>
                        <a:pt x="64" y="153"/>
                      </a:lnTo>
                      <a:lnTo>
                        <a:pt x="68" y="145"/>
                      </a:lnTo>
                      <a:lnTo>
                        <a:pt x="71" y="136"/>
                      </a:lnTo>
                      <a:lnTo>
                        <a:pt x="73" y="128"/>
                      </a:lnTo>
                      <a:lnTo>
                        <a:pt x="76" y="118"/>
                      </a:lnTo>
                      <a:lnTo>
                        <a:pt x="74" y="105"/>
                      </a:lnTo>
                      <a:lnTo>
                        <a:pt x="80" y="103"/>
                      </a:lnTo>
                      <a:lnTo>
                        <a:pt x="91" y="101"/>
                      </a:lnTo>
                      <a:lnTo>
                        <a:pt x="110" y="121"/>
                      </a:lnTo>
                      <a:lnTo>
                        <a:pt x="153" y="149"/>
                      </a:lnTo>
                      <a:lnTo>
                        <a:pt x="168" y="164"/>
                      </a:lnTo>
                      <a:lnTo>
                        <a:pt x="186" y="180"/>
                      </a:lnTo>
                      <a:lnTo>
                        <a:pt x="194" y="181"/>
                      </a:lnTo>
                      <a:lnTo>
                        <a:pt x="201" y="180"/>
                      </a:lnTo>
                      <a:lnTo>
                        <a:pt x="209" y="179"/>
                      </a:lnTo>
                      <a:lnTo>
                        <a:pt x="216" y="173"/>
                      </a:lnTo>
                      <a:lnTo>
                        <a:pt x="223" y="166"/>
                      </a:lnTo>
                      <a:lnTo>
                        <a:pt x="230" y="156"/>
                      </a:lnTo>
                      <a:lnTo>
                        <a:pt x="233" y="146"/>
                      </a:lnTo>
                      <a:lnTo>
                        <a:pt x="238" y="135"/>
                      </a:lnTo>
                      <a:lnTo>
                        <a:pt x="238" y="115"/>
                      </a:lnTo>
                      <a:lnTo>
                        <a:pt x="231" y="92"/>
                      </a:lnTo>
                      <a:lnTo>
                        <a:pt x="222" y="68"/>
                      </a:lnTo>
                      <a:lnTo>
                        <a:pt x="210" y="42"/>
                      </a:lnTo>
                      <a:lnTo>
                        <a:pt x="200" y="28"/>
                      </a:lnTo>
                      <a:lnTo>
                        <a:pt x="189" y="15"/>
                      </a:lnTo>
                      <a:lnTo>
                        <a:pt x="178" y="5"/>
                      </a:lnTo>
                      <a:lnTo>
                        <a:pt x="167" y="0"/>
                      </a:lnTo>
                    </a:path>
                  </a:pathLst>
                </a:custGeom>
                <a:solidFill>
                  <a:srgbClr val="7144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52" name="Freeform 104">
                  <a:extLst>
                    <a:ext uri="{FF2B5EF4-FFF2-40B4-BE49-F238E27FC236}">
                      <a16:creationId xmlns:a16="http://schemas.microsoft.com/office/drawing/2014/main" id="{00000000-0008-0000-0300-000068080000}"/>
                    </a:ext>
                  </a:extLst>
                </xdr:cNvPr>
                <xdr:cNvSpPr>
                  <a:spLocks/>
                </xdr:cNvSpPr>
              </xdr:nvSpPr>
              <xdr:spPr bwMode="auto">
                <a:xfrm>
                  <a:off x="3168" y="1710"/>
                  <a:ext cx="180" cy="133"/>
                </a:xfrm>
                <a:custGeom>
                  <a:avLst/>
                  <a:gdLst>
                    <a:gd name="T0" fmla="*/ 18 w 180"/>
                    <a:gd name="T1" fmla="*/ 33 h 133"/>
                    <a:gd name="T2" fmla="*/ 1 w 180"/>
                    <a:gd name="T3" fmla="*/ 44 h 133"/>
                    <a:gd name="T4" fmla="*/ 8 w 180"/>
                    <a:gd name="T5" fmla="*/ 51 h 133"/>
                    <a:gd name="T6" fmla="*/ 0 w 180"/>
                    <a:gd name="T7" fmla="*/ 57 h 133"/>
                    <a:gd name="T8" fmla="*/ 3 w 180"/>
                    <a:gd name="T9" fmla="*/ 66 h 133"/>
                    <a:gd name="T10" fmla="*/ 16 w 180"/>
                    <a:gd name="T11" fmla="*/ 71 h 133"/>
                    <a:gd name="T12" fmla="*/ 16 w 180"/>
                    <a:gd name="T13" fmla="*/ 87 h 133"/>
                    <a:gd name="T14" fmla="*/ 22 w 180"/>
                    <a:gd name="T15" fmla="*/ 101 h 133"/>
                    <a:gd name="T16" fmla="*/ 12 w 180"/>
                    <a:gd name="T17" fmla="*/ 115 h 133"/>
                    <a:gd name="T18" fmla="*/ 16 w 180"/>
                    <a:gd name="T19" fmla="*/ 127 h 133"/>
                    <a:gd name="T20" fmla="*/ 28 w 180"/>
                    <a:gd name="T21" fmla="*/ 128 h 133"/>
                    <a:gd name="T22" fmla="*/ 27 w 180"/>
                    <a:gd name="T23" fmla="*/ 112 h 133"/>
                    <a:gd name="T24" fmla="*/ 34 w 180"/>
                    <a:gd name="T25" fmla="*/ 95 h 133"/>
                    <a:gd name="T26" fmla="*/ 27 w 180"/>
                    <a:gd name="T27" fmla="*/ 81 h 133"/>
                    <a:gd name="T28" fmla="*/ 33 w 180"/>
                    <a:gd name="T29" fmla="*/ 72 h 133"/>
                    <a:gd name="T30" fmla="*/ 52 w 180"/>
                    <a:gd name="T31" fmla="*/ 68 h 133"/>
                    <a:gd name="T32" fmla="*/ 61 w 180"/>
                    <a:gd name="T33" fmla="*/ 53 h 133"/>
                    <a:gd name="T34" fmla="*/ 70 w 180"/>
                    <a:gd name="T35" fmla="*/ 46 h 133"/>
                    <a:gd name="T36" fmla="*/ 87 w 180"/>
                    <a:gd name="T37" fmla="*/ 29 h 133"/>
                    <a:gd name="T38" fmla="*/ 97 w 180"/>
                    <a:gd name="T39" fmla="*/ 39 h 133"/>
                    <a:gd name="T40" fmla="*/ 96 w 180"/>
                    <a:gd name="T41" fmla="*/ 69 h 133"/>
                    <a:gd name="T42" fmla="*/ 120 w 180"/>
                    <a:gd name="T43" fmla="*/ 52 h 133"/>
                    <a:gd name="T44" fmla="*/ 130 w 180"/>
                    <a:gd name="T45" fmla="*/ 55 h 133"/>
                    <a:gd name="T46" fmla="*/ 119 w 180"/>
                    <a:gd name="T47" fmla="*/ 69 h 133"/>
                    <a:gd name="T48" fmla="*/ 137 w 180"/>
                    <a:gd name="T49" fmla="*/ 65 h 133"/>
                    <a:gd name="T50" fmla="*/ 151 w 180"/>
                    <a:gd name="T51" fmla="*/ 54 h 133"/>
                    <a:gd name="T52" fmla="*/ 155 w 180"/>
                    <a:gd name="T53" fmla="*/ 59 h 133"/>
                    <a:gd name="T54" fmla="*/ 151 w 180"/>
                    <a:gd name="T55" fmla="*/ 72 h 133"/>
                    <a:gd name="T56" fmla="*/ 155 w 180"/>
                    <a:gd name="T57" fmla="*/ 77 h 133"/>
                    <a:gd name="T58" fmla="*/ 164 w 180"/>
                    <a:gd name="T59" fmla="*/ 64 h 133"/>
                    <a:gd name="T60" fmla="*/ 170 w 180"/>
                    <a:gd name="T61" fmla="*/ 72 h 133"/>
                    <a:gd name="T62" fmla="*/ 178 w 180"/>
                    <a:gd name="T63" fmla="*/ 56 h 133"/>
                    <a:gd name="T64" fmla="*/ 174 w 180"/>
                    <a:gd name="T65" fmla="*/ 30 h 133"/>
                    <a:gd name="T66" fmla="*/ 160 w 180"/>
                    <a:gd name="T67" fmla="*/ 15 h 133"/>
                    <a:gd name="T68" fmla="*/ 141 w 180"/>
                    <a:gd name="T69" fmla="*/ 6 h 133"/>
                    <a:gd name="T70" fmla="*/ 127 w 180"/>
                    <a:gd name="T71" fmla="*/ 6 h 133"/>
                    <a:gd name="T72" fmla="*/ 115 w 180"/>
                    <a:gd name="T73" fmla="*/ 3 h 133"/>
                    <a:gd name="T74" fmla="*/ 103 w 180"/>
                    <a:gd name="T75" fmla="*/ 5 h 133"/>
                    <a:gd name="T76" fmla="*/ 87 w 180"/>
                    <a:gd name="T77" fmla="*/ 1 h 133"/>
                    <a:gd name="T78" fmla="*/ 65 w 180"/>
                    <a:gd name="T79" fmla="*/ 0 h 133"/>
                    <a:gd name="T80" fmla="*/ 48 w 180"/>
                    <a:gd name="T81" fmla="*/ 5 h 133"/>
                    <a:gd name="T82" fmla="*/ 44 w 180"/>
                    <a:gd name="T83" fmla="*/ 16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80" h="133">
                      <a:moveTo>
                        <a:pt x="44" y="25"/>
                      </a:moveTo>
                      <a:lnTo>
                        <a:pt x="18" y="33"/>
                      </a:lnTo>
                      <a:lnTo>
                        <a:pt x="1" y="41"/>
                      </a:lnTo>
                      <a:lnTo>
                        <a:pt x="1" y="44"/>
                      </a:lnTo>
                      <a:lnTo>
                        <a:pt x="9" y="46"/>
                      </a:lnTo>
                      <a:lnTo>
                        <a:pt x="8" y="51"/>
                      </a:lnTo>
                      <a:lnTo>
                        <a:pt x="2" y="55"/>
                      </a:lnTo>
                      <a:lnTo>
                        <a:pt x="0" y="57"/>
                      </a:lnTo>
                      <a:lnTo>
                        <a:pt x="6" y="60"/>
                      </a:lnTo>
                      <a:lnTo>
                        <a:pt x="3" y="66"/>
                      </a:lnTo>
                      <a:lnTo>
                        <a:pt x="9" y="69"/>
                      </a:lnTo>
                      <a:lnTo>
                        <a:pt x="16" y="71"/>
                      </a:lnTo>
                      <a:lnTo>
                        <a:pt x="8" y="76"/>
                      </a:lnTo>
                      <a:lnTo>
                        <a:pt x="16" y="87"/>
                      </a:lnTo>
                      <a:lnTo>
                        <a:pt x="22" y="94"/>
                      </a:lnTo>
                      <a:lnTo>
                        <a:pt x="22" y="101"/>
                      </a:lnTo>
                      <a:lnTo>
                        <a:pt x="16" y="107"/>
                      </a:lnTo>
                      <a:lnTo>
                        <a:pt x="12" y="115"/>
                      </a:lnTo>
                      <a:lnTo>
                        <a:pt x="13" y="123"/>
                      </a:lnTo>
                      <a:lnTo>
                        <a:pt x="16" y="127"/>
                      </a:lnTo>
                      <a:lnTo>
                        <a:pt x="20" y="132"/>
                      </a:lnTo>
                      <a:lnTo>
                        <a:pt x="28" y="128"/>
                      </a:lnTo>
                      <a:lnTo>
                        <a:pt x="26" y="121"/>
                      </a:lnTo>
                      <a:lnTo>
                        <a:pt x="27" y="112"/>
                      </a:lnTo>
                      <a:lnTo>
                        <a:pt x="33" y="103"/>
                      </a:lnTo>
                      <a:lnTo>
                        <a:pt x="34" y="95"/>
                      </a:lnTo>
                      <a:lnTo>
                        <a:pt x="30" y="85"/>
                      </a:lnTo>
                      <a:lnTo>
                        <a:pt x="27" y="81"/>
                      </a:lnTo>
                      <a:lnTo>
                        <a:pt x="33" y="77"/>
                      </a:lnTo>
                      <a:lnTo>
                        <a:pt x="33" y="72"/>
                      </a:lnTo>
                      <a:lnTo>
                        <a:pt x="37" y="69"/>
                      </a:lnTo>
                      <a:lnTo>
                        <a:pt x="52" y="68"/>
                      </a:lnTo>
                      <a:lnTo>
                        <a:pt x="54" y="57"/>
                      </a:lnTo>
                      <a:lnTo>
                        <a:pt x="61" y="53"/>
                      </a:lnTo>
                      <a:lnTo>
                        <a:pt x="66" y="54"/>
                      </a:lnTo>
                      <a:lnTo>
                        <a:pt x="70" y="46"/>
                      </a:lnTo>
                      <a:lnTo>
                        <a:pt x="71" y="41"/>
                      </a:lnTo>
                      <a:lnTo>
                        <a:pt x="87" y="29"/>
                      </a:lnTo>
                      <a:lnTo>
                        <a:pt x="87" y="45"/>
                      </a:lnTo>
                      <a:lnTo>
                        <a:pt x="97" y="39"/>
                      </a:lnTo>
                      <a:lnTo>
                        <a:pt x="96" y="64"/>
                      </a:lnTo>
                      <a:lnTo>
                        <a:pt x="96" y="69"/>
                      </a:lnTo>
                      <a:lnTo>
                        <a:pt x="102" y="69"/>
                      </a:lnTo>
                      <a:lnTo>
                        <a:pt x="120" y="52"/>
                      </a:lnTo>
                      <a:lnTo>
                        <a:pt x="116" y="61"/>
                      </a:lnTo>
                      <a:lnTo>
                        <a:pt x="130" y="55"/>
                      </a:lnTo>
                      <a:lnTo>
                        <a:pt x="124" y="64"/>
                      </a:lnTo>
                      <a:lnTo>
                        <a:pt x="119" y="69"/>
                      </a:lnTo>
                      <a:lnTo>
                        <a:pt x="126" y="70"/>
                      </a:lnTo>
                      <a:lnTo>
                        <a:pt x="137" y="65"/>
                      </a:lnTo>
                      <a:lnTo>
                        <a:pt x="143" y="57"/>
                      </a:lnTo>
                      <a:lnTo>
                        <a:pt x="151" y="54"/>
                      </a:lnTo>
                      <a:lnTo>
                        <a:pt x="147" y="62"/>
                      </a:lnTo>
                      <a:lnTo>
                        <a:pt x="155" y="59"/>
                      </a:lnTo>
                      <a:lnTo>
                        <a:pt x="154" y="65"/>
                      </a:lnTo>
                      <a:lnTo>
                        <a:pt x="151" y="72"/>
                      </a:lnTo>
                      <a:lnTo>
                        <a:pt x="152" y="74"/>
                      </a:lnTo>
                      <a:lnTo>
                        <a:pt x="155" y="77"/>
                      </a:lnTo>
                      <a:lnTo>
                        <a:pt x="163" y="69"/>
                      </a:lnTo>
                      <a:lnTo>
                        <a:pt x="164" y="64"/>
                      </a:lnTo>
                      <a:lnTo>
                        <a:pt x="164" y="79"/>
                      </a:lnTo>
                      <a:lnTo>
                        <a:pt x="170" y="72"/>
                      </a:lnTo>
                      <a:lnTo>
                        <a:pt x="173" y="66"/>
                      </a:lnTo>
                      <a:lnTo>
                        <a:pt x="178" y="56"/>
                      </a:lnTo>
                      <a:lnTo>
                        <a:pt x="179" y="46"/>
                      </a:lnTo>
                      <a:lnTo>
                        <a:pt x="174" y="30"/>
                      </a:lnTo>
                      <a:lnTo>
                        <a:pt x="168" y="20"/>
                      </a:lnTo>
                      <a:lnTo>
                        <a:pt x="160" y="15"/>
                      </a:lnTo>
                      <a:lnTo>
                        <a:pt x="150" y="8"/>
                      </a:lnTo>
                      <a:lnTo>
                        <a:pt x="141" y="6"/>
                      </a:lnTo>
                      <a:lnTo>
                        <a:pt x="134" y="7"/>
                      </a:lnTo>
                      <a:lnTo>
                        <a:pt x="127" y="6"/>
                      </a:lnTo>
                      <a:lnTo>
                        <a:pt x="119" y="5"/>
                      </a:lnTo>
                      <a:lnTo>
                        <a:pt x="115" y="3"/>
                      </a:lnTo>
                      <a:lnTo>
                        <a:pt x="109" y="3"/>
                      </a:lnTo>
                      <a:lnTo>
                        <a:pt x="103" y="5"/>
                      </a:lnTo>
                      <a:lnTo>
                        <a:pt x="91" y="5"/>
                      </a:lnTo>
                      <a:lnTo>
                        <a:pt x="87" y="1"/>
                      </a:lnTo>
                      <a:lnTo>
                        <a:pt x="79" y="0"/>
                      </a:lnTo>
                      <a:lnTo>
                        <a:pt x="65" y="0"/>
                      </a:lnTo>
                      <a:lnTo>
                        <a:pt x="54" y="0"/>
                      </a:lnTo>
                      <a:lnTo>
                        <a:pt x="48" y="5"/>
                      </a:lnTo>
                      <a:lnTo>
                        <a:pt x="46" y="9"/>
                      </a:lnTo>
                      <a:lnTo>
                        <a:pt x="44" y="16"/>
                      </a:lnTo>
                      <a:lnTo>
                        <a:pt x="44" y="25"/>
                      </a:lnTo>
                    </a:path>
                  </a:pathLst>
                </a:custGeom>
                <a:solidFill>
                  <a:srgbClr val="AD69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53" name="Freeform 105">
                  <a:extLst>
                    <a:ext uri="{FF2B5EF4-FFF2-40B4-BE49-F238E27FC236}">
                      <a16:creationId xmlns:a16="http://schemas.microsoft.com/office/drawing/2014/main" id="{00000000-0008-0000-0300-000069080000}"/>
                    </a:ext>
                  </a:extLst>
                </xdr:cNvPr>
                <xdr:cNvSpPr>
                  <a:spLocks/>
                </xdr:cNvSpPr>
              </xdr:nvSpPr>
              <xdr:spPr bwMode="auto">
                <a:xfrm>
                  <a:off x="3141" y="1813"/>
                  <a:ext cx="41" cy="35"/>
                </a:xfrm>
                <a:custGeom>
                  <a:avLst/>
                  <a:gdLst>
                    <a:gd name="T0" fmla="*/ 40 w 41"/>
                    <a:gd name="T1" fmla="*/ 30 h 35"/>
                    <a:gd name="T2" fmla="*/ 40 w 41"/>
                    <a:gd name="T3" fmla="*/ 18 h 35"/>
                    <a:gd name="T4" fmla="*/ 38 w 41"/>
                    <a:gd name="T5" fmla="*/ 11 h 35"/>
                    <a:gd name="T6" fmla="*/ 33 w 41"/>
                    <a:gd name="T7" fmla="*/ 5 h 35"/>
                    <a:gd name="T8" fmla="*/ 25 w 41"/>
                    <a:gd name="T9" fmla="*/ 0 h 35"/>
                    <a:gd name="T10" fmla="*/ 19 w 41"/>
                    <a:gd name="T11" fmla="*/ 0 h 35"/>
                    <a:gd name="T12" fmla="*/ 10 w 41"/>
                    <a:gd name="T13" fmla="*/ 2 h 35"/>
                    <a:gd name="T14" fmla="*/ 4 w 41"/>
                    <a:gd name="T15" fmla="*/ 10 h 35"/>
                    <a:gd name="T16" fmla="*/ 1 w 41"/>
                    <a:gd name="T17" fmla="*/ 20 h 35"/>
                    <a:gd name="T18" fmla="*/ 0 w 41"/>
                    <a:gd name="T19" fmla="*/ 29 h 35"/>
                    <a:gd name="T20" fmla="*/ 8 w 41"/>
                    <a:gd name="T21" fmla="*/ 32 h 35"/>
                    <a:gd name="T22" fmla="*/ 17 w 41"/>
                    <a:gd name="T23" fmla="*/ 34 h 35"/>
                    <a:gd name="T24" fmla="*/ 25 w 41"/>
                    <a:gd name="T25" fmla="*/ 34 h 35"/>
                    <a:gd name="T26" fmla="*/ 34 w 41"/>
                    <a:gd name="T27" fmla="*/ 33 h 35"/>
                    <a:gd name="T28" fmla="*/ 40 w 41"/>
                    <a:gd name="T29" fmla="*/ 3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41" h="35">
                      <a:moveTo>
                        <a:pt x="40" y="30"/>
                      </a:moveTo>
                      <a:lnTo>
                        <a:pt x="40" y="18"/>
                      </a:lnTo>
                      <a:lnTo>
                        <a:pt x="38" y="11"/>
                      </a:lnTo>
                      <a:lnTo>
                        <a:pt x="33" y="5"/>
                      </a:lnTo>
                      <a:lnTo>
                        <a:pt x="25" y="0"/>
                      </a:lnTo>
                      <a:lnTo>
                        <a:pt x="19" y="0"/>
                      </a:lnTo>
                      <a:lnTo>
                        <a:pt x="10" y="2"/>
                      </a:lnTo>
                      <a:lnTo>
                        <a:pt x="4" y="10"/>
                      </a:lnTo>
                      <a:lnTo>
                        <a:pt x="1" y="20"/>
                      </a:lnTo>
                      <a:lnTo>
                        <a:pt x="0" y="29"/>
                      </a:lnTo>
                      <a:lnTo>
                        <a:pt x="8" y="32"/>
                      </a:lnTo>
                      <a:lnTo>
                        <a:pt x="17" y="34"/>
                      </a:lnTo>
                      <a:lnTo>
                        <a:pt x="25" y="34"/>
                      </a:lnTo>
                      <a:lnTo>
                        <a:pt x="34" y="33"/>
                      </a:lnTo>
                      <a:lnTo>
                        <a:pt x="40" y="30"/>
                      </a:lnTo>
                    </a:path>
                  </a:pathLst>
                </a:custGeom>
                <a:solidFill>
                  <a:srgbClr val="FFDFB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54" name="Freeform 106">
                  <a:extLst>
                    <a:ext uri="{FF2B5EF4-FFF2-40B4-BE49-F238E27FC236}">
                      <a16:creationId xmlns:a16="http://schemas.microsoft.com/office/drawing/2014/main" id="{00000000-0008-0000-0300-00006A080000}"/>
                    </a:ext>
                  </a:extLst>
                </xdr:cNvPr>
                <xdr:cNvSpPr>
                  <a:spLocks/>
                </xdr:cNvSpPr>
              </xdr:nvSpPr>
              <xdr:spPr bwMode="auto">
                <a:xfrm>
                  <a:off x="3149" y="1814"/>
                  <a:ext cx="32" cy="31"/>
                </a:xfrm>
                <a:custGeom>
                  <a:avLst/>
                  <a:gdLst>
                    <a:gd name="T0" fmla="*/ 31 w 32"/>
                    <a:gd name="T1" fmla="*/ 14 h 31"/>
                    <a:gd name="T2" fmla="*/ 30 w 32"/>
                    <a:gd name="T3" fmla="*/ 10 h 31"/>
                    <a:gd name="T4" fmla="*/ 26 w 32"/>
                    <a:gd name="T5" fmla="*/ 6 h 31"/>
                    <a:gd name="T6" fmla="*/ 22 w 32"/>
                    <a:gd name="T7" fmla="*/ 2 h 31"/>
                    <a:gd name="T8" fmla="*/ 17 w 32"/>
                    <a:gd name="T9" fmla="*/ 0 h 31"/>
                    <a:gd name="T10" fmla="*/ 11 w 32"/>
                    <a:gd name="T11" fmla="*/ 0 h 31"/>
                    <a:gd name="T12" fmla="*/ 6 w 32"/>
                    <a:gd name="T13" fmla="*/ 2 h 31"/>
                    <a:gd name="T14" fmla="*/ 3 w 32"/>
                    <a:gd name="T15" fmla="*/ 5 h 31"/>
                    <a:gd name="T16" fmla="*/ 0 w 32"/>
                    <a:gd name="T17" fmla="*/ 9 h 31"/>
                    <a:gd name="T18" fmla="*/ 10 w 32"/>
                    <a:gd name="T19" fmla="*/ 9 h 31"/>
                    <a:gd name="T20" fmla="*/ 13 w 32"/>
                    <a:gd name="T21" fmla="*/ 9 h 31"/>
                    <a:gd name="T22" fmla="*/ 19 w 32"/>
                    <a:gd name="T23" fmla="*/ 11 h 31"/>
                    <a:gd name="T24" fmla="*/ 18 w 32"/>
                    <a:gd name="T25" fmla="*/ 18 h 31"/>
                    <a:gd name="T26" fmla="*/ 18 w 32"/>
                    <a:gd name="T27" fmla="*/ 26 h 31"/>
                    <a:gd name="T28" fmla="*/ 17 w 32"/>
                    <a:gd name="T29" fmla="*/ 30 h 31"/>
                    <a:gd name="T30" fmla="*/ 21 w 32"/>
                    <a:gd name="T31" fmla="*/ 29 h 31"/>
                    <a:gd name="T32" fmla="*/ 26 w 32"/>
                    <a:gd name="T33" fmla="*/ 29 h 31"/>
                    <a:gd name="T34" fmla="*/ 31 w 32"/>
                    <a:gd name="T35" fmla="*/ 29 h 31"/>
                    <a:gd name="T36" fmla="*/ 31 w 32"/>
                    <a:gd name="T37" fmla="*/ 25 h 31"/>
                    <a:gd name="T38" fmla="*/ 31 w 32"/>
                    <a:gd name="T39" fmla="*/ 23 h 31"/>
                    <a:gd name="T40" fmla="*/ 31 w 32"/>
                    <a:gd name="T41" fmla="*/ 18 h 31"/>
                    <a:gd name="T42" fmla="*/ 31 w 32"/>
                    <a:gd name="T43" fmla="*/ 14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32" h="31">
                      <a:moveTo>
                        <a:pt x="31" y="14"/>
                      </a:moveTo>
                      <a:lnTo>
                        <a:pt x="30" y="10"/>
                      </a:lnTo>
                      <a:lnTo>
                        <a:pt x="26" y="6"/>
                      </a:lnTo>
                      <a:lnTo>
                        <a:pt x="22" y="2"/>
                      </a:lnTo>
                      <a:lnTo>
                        <a:pt x="17" y="0"/>
                      </a:lnTo>
                      <a:lnTo>
                        <a:pt x="11" y="0"/>
                      </a:lnTo>
                      <a:lnTo>
                        <a:pt x="6" y="2"/>
                      </a:lnTo>
                      <a:lnTo>
                        <a:pt x="3" y="5"/>
                      </a:lnTo>
                      <a:lnTo>
                        <a:pt x="0" y="9"/>
                      </a:lnTo>
                      <a:lnTo>
                        <a:pt x="10" y="9"/>
                      </a:lnTo>
                      <a:lnTo>
                        <a:pt x="13" y="9"/>
                      </a:lnTo>
                      <a:lnTo>
                        <a:pt x="19" y="11"/>
                      </a:lnTo>
                      <a:lnTo>
                        <a:pt x="18" y="18"/>
                      </a:lnTo>
                      <a:lnTo>
                        <a:pt x="18" y="26"/>
                      </a:lnTo>
                      <a:lnTo>
                        <a:pt x="17" y="30"/>
                      </a:lnTo>
                      <a:lnTo>
                        <a:pt x="21" y="29"/>
                      </a:lnTo>
                      <a:lnTo>
                        <a:pt x="26" y="29"/>
                      </a:lnTo>
                      <a:lnTo>
                        <a:pt x="31" y="29"/>
                      </a:lnTo>
                      <a:lnTo>
                        <a:pt x="31" y="25"/>
                      </a:lnTo>
                      <a:lnTo>
                        <a:pt x="31" y="23"/>
                      </a:lnTo>
                      <a:lnTo>
                        <a:pt x="31" y="18"/>
                      </a:lnTo>
                      <a:lnTo>
                        <a:pt x="31" y="14"/>
                      </a:lnTo>
                    </a:path>
                  </a:pathLst>
                </a:custGeom>
                <a:solidFill>
                  <a:srgbClr val="FFFFFF"/>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55" name="Freeform 107">
                  <a:extLst>
                    <a:ext uri="{FF2B5EF4-FFF2-40B4-BE49-F238E27FC236}">
                      <a16:creationId xmlns:a16="http://schemas.microsoft.com/office/drawing/2014/main" id="{00000000-0008-0000-0300-00006B080000}"/>
                    </a:ext>
                  </a:extLst>
                </xdr:cNvPr>
                <xdr:cNvSpPr>
                  <a:spLocks/>
                </xdr:cNvSpPr>
              </xdr:nvSpPr>
              <xdr:spPr bwMode="auto">
                <a:xfrm>
                  <a:off x="3231" y="1790"/>
                  <a:ext cx="98" cy="80"/>
                </a:xfrm>
                <a:custGeom>
                  <a:avLst/>
                  <a:gdLst>
                    <a:gd name="T0" fmla="*/ 0 w 98"/>
                    <a:gd name="T1" fmla="*/ 0 h 80"/>
                    <a:gd name="T2" fmla="*/ 12 w 98"/>
                    <a:gd name="T3" fmla="*/ 5 h 80"/>
                    <a:gd name="T4" fmla="*/ 50 w 98"/>
                    <a:gd name="T5" fmla="*/ 29 h 80"/>
                    <a:gd name="T6" fmla="*/ 70 w 98"/>
                    <a:gd name="T7" fmla="*/ 34 h 80"/>
                    <a:gd name="T8" fmla="*/ 89 w 98"/>
                    <a:gd name="T9" fmla="*/ 30 h 80"/>
                    <a:gd name="T10" fmla="*/ 97 w 98"/>
                    <a:gd name="T11" fmla="*/ 46 h 80"/>
                    <a:gd name="T12" fmla="*/ 81 w 98"/>
                    <a:gd name="T13" fmla="*/ 57 h 80"/>
                    <a:gd name="T14" fmla="*/ 93 w 98"/>
                    <a:gd name="T15" fmla="*/ 71 h 80"/>
                    <a:gd name="T16" fmla="*/ 92 w 98"/>
                    <a:gd name="T17" fmla="*/ 79 h 80"/>
                    <a:gd name="T18" fmla="*/ 61 w 98"/>
                    <a:gd name="T19" fmla="*/ 50 h 80"/>
                    <a:gd name="T20" fmla="*/ 34 w 98"/>
                    <a:gd name="T21" fmla="*/ 29 h 80"/>
                    <a:gd name="T22" fmla="*/ 7 w 98"/>
                    <a:gd name="T23" fmla="*/ 10 h 80"/>
                    <a:gd name="T24" fmla="*/ 0 w 98"/>
                    <a:gd name="T25" fmla="*/ 0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98" h="80">
                      <a:moveTo>
                        <a:pt x="0" y="0"/>
                      </a:moveTo>
                      <a:lnTo>
                        <a:pt x="12" y="5"/>
                      </a:lnTo>
                      <a:lnTo>
                        <a:pt x="50" y="29"/>
                      </a:lnTo>
                      <a:lnTo>
                        <a:pt x="70" y="34"/>
                      </a:lnTo>
                      <a:lnTo>
                        <a:pt x="89" y="30"/>
                      </a:lnTo>
                      <a:lnTo>
                        <a:pt x="97" y="46"/>
                      </a:lnTo>
                      <a:lnTo>
                        <a:pt x="81" y="57"/>
                      </a:lnTo>
                      <a:lnTo>
                        <a:pt x="93" y="71"/>
                      </a:lnTo>
                      <a:lnTo>
                        <a:pt x="92" y="79"/>
                      </a:lnTo>
                      <a:lnTo>
                        <a:pt x="61" y="50"/>
                      </a:lnTo>
                      <a:lnTo>
                        <a:pt x="34" y="29"/>
                      </a:lnTo>
                      <a:lnTo>
                        <a:pt x="7" y="10"/>
                      </a:lnTo>
                      <a:lnTo>
                        <a:pt x="0" y="0"/>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56" name="Freeform 108">
                  <a:extLst>
                    <a:ext uri="{FF2B5EF4-FFF2-40B4-BE49-F238E27FC236}">
                      <a16:creationId xmlns:a16="http://schemas.microsoft.com/office/drawing/2014/main" id="{00000000-0008-0000-0300-00006C080000}"/>
                    </a:ext>
                  </a:extLst>
                </xdr:cNvPr>
                <xdr:cNvSpPr>
                  <a:spLocks/>
                </xdr:cNvSpPr>
              </xdr:nvSpPr>
              <xdr:spPr bwMode="auto">
                <a:xfrm>
                  <a:off x="3237" y="1687"/>
                  <a:ext cx="141" cy="180"/>
                </a:xfrm>
                <a:custGeom>
                  <a:avLst/>
                  <a:gdLst>
                    <a:gd name="T0" fmla="*/ 65 w 141"/>
                    <a:gd name="T1" fmla="*/ 4 h 180"/>
                    <a:gd name="T2" fmla="*/ 74 w 141"/>
                    <a:gd name="T3" fmla="*/ 11 h 180"/>
                    <a:gd name="T4" fmla="*/ 88 w 141"/>
                    <a:gd name="T5" fmla="*/ 22 h 180"/>
                    <a:gd name="T6" fmla="*/ 100 w 141"/>
                    <a:gd name="T7" fmla="*/ 35 h 180"/>
                    <a:gd name="T8" fmla="*/ 108 w 141"/>
                    <a:gd name="T9" fmla="*/ 53 h 180"/>
                    <a:gd name="T10" fmla="*/ 114 w 141"/>
                    <a:gd name="T11" fmla="*/ 76 h 180"/>
                    <a:gd name="T12" fmla="*/ 118 w 141"/>
                    <a:gd name="T13" fmla="*/ 105 h 180"/>
                    <a:gd name="T14" fmla="*/ 111 w 141"/>
                    <a:gd name="T15" fmla="*/ 130 h 180"/>
                    <a:gd name="T16" fmla="*/ 95 w 141"/>
                    <a:gd name="T17" fmla="*/ 139 h 180"/>
                    <a:gd name="T18" fmla="*/ 104 w 141"/>
                    <a:gd name="T19" fmla="*/ 128 h 180"/>
                    <a:gd name="T20" fmla="*/ 112 w 141"/>
                    <a:gd name="T21" fmla="*/ 102 h 180"/>
                    <a:gd name="T22" fmla="*/ 97 w 141"/>
                    <a:gd name="T23" fmla="*/ 124 h 180"/>
                    <a:gd name="T24" fmla="*/ 83 w 141"/>
                    <a:gd name="T25" fmla="*/ 127 h 180"/>
                    <a:gd name="T26" fmla="*/ 78 w 141"/>
                    <a:gd name="T27" fmla="*/ 121 h 180"/>
                    <a:gd name="T28" fmla="*/ 69 w 141"/>
                    <a:gd name="T29" fmla="*/ 118 h 180"/>
                    <a:gd name="T30" fmla="*/ 55 w 141"/>
                    <a:gd name="T31" fmla="*/ 119 h 180"/>
                    <a:gd name="T32" fmla="*/ 43 w 141"/>
                    <a:gd name="T33" fmla="*/ 110 h 180"/>
                    <a:gd name="T34" fmla="*/ 36 w 141"/>
                    <a:gd name="T35" fmla="*/ 109 h 180"/>
                    <a:gd name="T36" fmla="*/ 23 w 141"/>
                    <a:gd name="T37" fmla="*/ 109 h 180"/>
                    <a:gd name="T38" fmla="*/ 18 w 141"/>
                    <a:gd name="T39" fmla="*/ 99 h 180"/>
                    <a:gd name="T40" fmla="*/ 0 w 141"/>
                    <a:gd name="T41" fmla="*/ 100 h 180"/>
                    <a:gd name="T42" fmla="*/ 11 w 141"/>
                    <a:gd name="T43" fmla="*/ 115 h 180"/>
                    <a:gd name="T44" fmla="*/ 30 w 141"/>
                    <a:gd name="T45" fmla="*/ 128 h 180"/>
                    <a:gd name="T46" fmla="*/ 49 w 141"/>
                    <a:gd name="T47" fmla="*/ 139 h 180"/>
                    <a:gd name="T48" fmla="*/ 83 w 141"/>
                    <a:gd name="T49" fmla="*/ 136 h 180"/>
                    <a:gd name="T50" fmla="*/ 65 w 141"/>
                    <a:gd name="T51" fmla="*/ 148 h 180"/>
                    <a:gd name="T52" fmla="*/ 68 w 141"/>
                    <a:gd name="T53" fmla="*/ 161 h 180"/>
                    <a:gd name="T54" fmla="*/ 96 w 141"/>
                    <a:gd name="T55" fmla="*/ 179 h 180"/>
                    <a:gd name="T56" fmla="*/ 117 w 141"/>
                    <a:gd name="T57" fmla="*/ 171 h 180"/>
                    <a:gd name="T58" fmla="*/ 131 w 141"/>
                    <a:gd name="T59" fmla="*/ 157 h 180"/>
                    <a:gd name="T60" fmla="*/ 138 w 141"/>
                    <a:gd name="T61" fmla="*/ 142 h 180"/>
                    <a:gd name="T62" fmla="*/ 140 w 141"/>
                    <a:gd name="T63" fmla="*/ 127 h 180"/>
                    <a:gd name="T64" fmla="*/ 139 w 141"/>
                    <a:gd name="T65" fmla="*/ 116 h 180"/>
                    <a:gd name="T66" fmla="*/ 135 w 141"/>
                    <a:gd name="T67" fmla="*/ 102 h 180"/>
                    <a:gd name="T68" fmla="*/ 126 w 141"/>
                    <a:gd name="T69" fmla="*/ 78 h 180"/>
                    <a:gd name="T70" fmla="*/ 116 w 141"/>
                    <a:gd name="T71" fmla="*/ 52 h 180"/>
                    <a:gd name="T72" fmla="*/ 100 w 141"/>
                    <a:gd name="T73" fmla="*/ 25 h 180"/>
                    <a:gd name="T74" fmla="*/ 72 w 141"/>
                    <a:gd name="T75" fmla="*/ 0 h 180"/>
                    <a:gd name="T76" fmla="*/ 64 w 141"/>
                    <a:gd name="T77" fmla="*/ 2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41" h="180">
                      <a:moveTo>
                        <a:pt x="64" y="2"/>
                      </a:moveTo>
                      <a:lnTo>
                        <a:pt x="65" y="4"/>
                      </a:lnTo>
                      <a:lnTo>
                        <a:pt x="69" y="8"/>
                      </a:lnTo>
                      <a:lnTo>
                        <a:pt x="74" y="11"/>
                      </a:lnTo>
                      <a:lnTo>
                        <a:pt x="83" y="18"/>
                      </a:lnTo>
                      <a:lnTo>
                        <a:pt x="88" y="22"/>
                      </a:lnTo>
                      <a:lnTo>
                        <a:pt x="94" y="27"/>
                      </a:lnTo>
                      <a:lnTo>
                        <a:pt x="100" y="35"/>
                      </a:lnTo>
                      <a:lnTo>
                        <a:pt x="105" y="44"/>
                      </a:lnTo>
                      <a:lnTo>
                        <a:pt x="108" y="53"/>
                      </a:lnTo>
                      <a:lnTo>
                        <a:pt x="112" y="61"/>
                      </a:lnTo>
                      <a:lnTo>
                        <a:pt x="114" y="76"/>
                      </a:lnTo>
                      <a:lnTo>
                        <a:pt x="117" y="85"/>
                      </a:lnTo>
                      <a:lnTo>
                        <a:pt x="118" y="105"/>
                      </a:lnTo>
                      <a:lnTo>
                        <a:pt x="116" y="120"/>
                      </a:lnTo>
                      <a:lnTo>
                        <a:pt x="111" y="130"/>
                      </a:lnTo>
                      <a:lnTo>
                        <a:pt x="103" y="137"/>
                      </a:lnTo>
                      <a:lnTo>
                        <a:pt x="95" y="139"/>
                      </a:lnTo>
                      <a:lnTo>
                        <a:pt x="88" y="141"/>
                      </a:lnTo>
                      <a:lnTo>
                        <a:pt x="104" y="128"/>
                      </a:lnTo>
                      <a:lnTo>
                        <a:pt x="111" y="116"/>
                      </a:lnTo>
                      <a:lnTo>
                        <a:pt x="112" y="102"/>
                      </a:lnTo>
                      <a:lnTo>
                        <a:pt x="103" y="120"/>
                      </a:lnTo>
                      <a:lnTo>
                        <a:pt x="97" y="124"/>
                      </a:lnTo>
                      <a:lnTo>
                        <a:pt x="90" y="126"/>
                      </a:lnTo>
                      <a:lnTo>
                        <a:pt x="83" y="127"/>
                      </a:lnTo>
                      <a:lnTo>
                        <a:pt x="89" y="118"/>
                      </a:lnTo>
                      <a:lnTo>
                        <a:pt x="78" y="121"/>
                      </a:lnTo>
                      <a:lnTo>
                        <a:pt x="79" y="115"/>
                      </a:lnTo>
                      <a:lnTo>
                        <a:pt x="69" y="118"/>
                      </a:lnTo>
                      <a:lnTo>
                        <a:pt x="63" y="119"/>
                      </a:lnTo>
                      <a:lnTo>
                        <a:pt x="55" y="119"/>
                      </a:lnTo>
                      <a:lnTo>
                        <a:pt x="49" y="116"/>
                      </a:lnTo>
                      <a:lnTo>
                        <a:pt x="43" y="110"/>
                      </a:lnTo>
                      <a:lnTo>
                        <a:pt x="41" y="106"/>
                      </a:lnTo>
                      <a:lnTo>
                        <a:pt x="36" y="109"/>
                      </a:lnTo>
                      <a:lnTo>
                        <a:pt x="28" y="110"/>
                      </a:lnTo>
                      <a:lnTo>
                        <a:pt x="23" y="109"/>
                      </a:lnTo>
                      <a:lnTo>
                        <a:pt x="18" y="106"/>
                      </a:lnTo>
                      <a:lnTo>
                        <a:pt x="18" y="99"/>
                      </a:lnTo>
                      <a:lnTo>
                        <a:pt x="5" y="102"/>
                      </a:lnTo>
                      <a:lnTo>
                        <a:pt x="0" y="100"/>
                      </a:lnTo>
                      <a:lnTo>
                        <a:pt x="0" y="105"/>
                      </a:lnTo>
                      <a:lnTo>
                        <a:pt x="11" y="115"/>
                      </a:lnTo>
                      <a:lnTo>
                        <a:pt x="19" y="121"/>
                      </a:lnTo>
                      <a:lnTo>
                        <a:pt x="30" y="128"/>
                      </a:lnTo>
                      <a:lnTo>
                        <a:pt x="39" y="134"/>
                      </a:lnTo>
                      <a:lnTo>
                        <a:pt x="49" y="139"/>
                      </a:lnTo>
                      <a:lnTo>
                        <a:pt x="61" y="146"/>
                      </a:lnTo>
                      <a:lnTo>
                        <a:pt x="83" y="136"/>
                      </a:lnTo>
                      <a:lnTo>
                        <a:pt x="83" y="141"/>
                      </a:lnTo>
                      <a:lnTo>
                        <a:pt x="65" y="148"/>
                      </a:lnTo>
                      <a:lnTo>
                        <a:pt x="64" y="153"/>
                      </a:lnTo>
                      <a:lnTo>
                        <a:pt x="68" y="161"/>
                      </a:lnTo>
                      <a:lnTo>
                        <a:pt x="86" y="175"/>
                      </a:lnTo>
                      <a:lnTo>
                        <a:pt x="96" y="179"/>
                      </a:lnTo>
                      <a:lnTo>
                        <a:pt x="105" y="179"/>
                      </a:lnTo>
                      <a:lnTo>
                        <a:pt x="117" y="171"/>
                      </a:lnTo>
                      <a:lnTo>
                        <a:pt x="124" y="164"/>
                      </a:lnTo>
                      <a:lnTo>
                        <a:pt x="131" y="157"/>
                      </a:lnTo>
                      <a:lnTo>
                        <a:pt x="135" y="148"/>
                      </a:lnTo>
                      <a:lnTo>
                        <a:pt x="138" y="142"/>
                      </a:lnTo>
                      <a:lnTo>
                        <a:pt x="139" y="135"/>
                      </a:lnTo>
                      <a:lnTo>
                        <a:pt x="140" y="127"/>
                      </a:lnTo>
                      <a:lnTo>
                        <a:pt x="140" y="123"/>
                      </a:lnTo>
                      <a:lnTo>
                        <a:pt x="139" y="116"/>
                      </a:lnTo>
                      <a:lnTo>
                        <a:pt x="136" y="109"/>
                      </a:lnTo>
                      <a:lnTo>
                        <a:pt x="135" y="102"/>
                      </a:lnTo>
                      <a:lnTo>
                        <a:pt x="132" y="91"/>
                      </a:lnTo>
                      <a:lnTo>
                        <a:pt x="126" y="78"/>
                      </a:lnTo>
                      <a:lnTo>
                        <a:pt x="122" y="65"/>
                      </a:lnTo>
                      <a:lnTo>
                        <a:pt x="116" y="52"/>
                      </a:lnTo>
                      <a:lnTo>
                        <a:pt x="111" y="40"/>
                      </a:lnTo>
                      <a:lnTo>
                        <a:pt x="100" y="25"/>
                      </a:lnTo>
                      <a:lnTo>
                        <a:pt x="82" y="8"/>
                      </a:lnTo>
                      <a:lnTo>
                        <a:pt x="72" y="0"/>
                      </a:lnTo>
                      <a:lnTo>
                        <a:pt x="68" y="0"/>
                      </a:lnTo>
                      <a:lnTo>
                        <a:pt x="64" y="2"/>
                      </a:lnTo>
                    </a:path>
                  </a:pathLst>
                </a:custGeom>
                <a:solidFill>
                  <a:srgbClr val="AD69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57" name="Freeform 109">
                  <a:extLst>
                    <a:ext uri="{FF2B5EF4-FFF2-40B4-BE49-F238E27FC236}">
                      <a16:creationId xmlns:a16="http://schemas.microsoft.com/office/drawing/2014/main" id="{00000000-0008-0000-0300-00006D080000}"/>
                    </a:ext>
                  </a:extLst>
                </xdr:cNvPr>
                <xdr:cNvSpPr>
                  <a:spLocks/>
                </xdr:cNvSpPr>
              </xdr:nvSpPr>
              <xdr:spPr bwMode="auto">
                <a:xfrm>
                  <a:off x="3205" y="1763"/>
                  <a:ext cx="144" cy="116"/>
                </a:xfrm>
                <a:custGeom>
                  <a:avLst/>
                  <a:gdLst>
                    <a:gd name="T0" fmla="*/ 143 w 144"/>
                    <a:gd name="T1" fmla="*/ 101 h 116"/>
                    <a:gd name="T2" fmla="*/ 134 w 144"/>
                    <a:gd name="T3" fmla="*/ 102 h 116"/>
                    <a:gd name="T4" fmla="*/ 123 w 144"/>
                    <a:gd name="T5" fmla="*/ 101 h 116"/>
                    <a:gd name="T6" fmla="*/ 112 w 144"/>
                    <a:gd name="T7" fmla="*/ 95 h 116"/>
                    <a:gd name="T8" fmla="*/ 94 w 144"/>
                    <a:gd name="T9" fmla="*/ 75 h 116"/>
                    <a:gd name="T10" fmla="*/ 81 w 144"/>
                    <a:gd name="T11" fmla="*/ 61 h 116"/>
                    <a:gd name="T12" fmla="*/ 58 w 144"/>
                    <a:gd name="T13" fmla="*/ 47 h 116"/>
                    <a:gd name="T14" fmla="*/ 28 w 144"/>
                    <a:gd name="T15" fmla="*/ 27 h 116"/>
                    <a:gd name="T16" fmla="*/ 33 w 144"/>
                    <a:gd name="T17" fmla="*/ 23 h 116"/>
                    <a:gd name="T18" fmla="*/ 38 w 144"/>
                    <a:gd name="T19" fmla="*/ 15 h 116"/>
                    <a:gd name="T20" fmla="*/ 40 w 144"/>
                    <a:gd name="T21" fmla="*/ 5 h 116"/>
                    <a:gd name="T22" fmla="*/ 37 w 144"/>
                    <a:gd name="T23" fmla="*/ 1 h 116"/>
                    <a:gd name="T24" fmla="*/ 37 w 144"/>
                    <a:gd name="T25" fmla="*/ 10 h 116"/>
                    <a:gd name="T26" fmla="*/ 34 w 144"/>
                    <a:gd name="T27" fmla="*/ 12 h 116"/>
                    <a:gd name="T28" fmla="*/ 35 w 144"/>
                    <a:gd name="T29" fmla="*/ 6 h 116"/>
                    <a:gd name="T30" fmla="*/ 33 w 144"/>
                    <a:gd name="T31" fmla="*/ 0 h 116"/>
                    <a:gd name="T32" fmla="*/ 31 w 144"/>
                    <a:gd name="T33" fmla="*/ 11 h 116"/>
                    <a:gd name="T34" fmla="*/ 27 w 144"/>
                    <a:gd name="T35" fmla="*/ 18 h 116"/>
                    <a:gd name="T36" fmla="*/ 22 w 144"/>
                    <a:gd name="T37" fmla="*/ 23 h 116"/>
                    <a:gd name="T38" fmla="*/ 18 w 144"/>
                    <a:gd name="T39" fmla="*/ 24 h 116"/>
                    <a:gd name="T40" fmla="*/ 12 w 144"/>
                    <a:gd name="T41" fmla="*/ 21 h 116"/>
                    <a:gd name="T42" fmla="*/ 10 w 144"/>
                    <a:gd name="T43" fmla="*/ 20 h 116"/>
                    <a:gd name="T44" fmla="*/ 9 w 144"/>
                    <a:gd name="T45" fmla="*/ 17 h 116"/>
                    <a:gd name="T46" fmla="*/ 16 w 144"/>
                    <a:gd name="T47" fmla="*/ 15 h 116"/>
                    <a:gd name="T48" fmla="*/ 22 w 144"/>
                    <a:gd name="T49" fmla="*/ 10 h 116"/>
                    <a:gd name="T50" fmla="*/ 25 w 144"/>
                    <a:gd name="T51" fmla="*/ 7 h 116"/>
                    <a:gd name="T52" fmla="*/ 16 w 144"/>
                    <a:gd name="T53" fmla="*/ 11 h 116"/>
                    <a:gd name="T54" fmla="*/ 11 w 144"/>
                    <a:gd name="T55" fmla="*/ 12 h 116"/>
                    <a:gd name="T56" fmla="*/ 7 w 144"/>
                    <a:gd name="T57" fmla="*/ 14 h 116"/>
                    <a:gd name="T58" fmla="*/ 3 w 144"/>
                    <a:gd name="T59" fmla="*/ 14 h 116"/>
                    <a:gd name="T60" fmla="*/ 0 w 144"/>
                    <a:gd name="T61" fmla="*/ 12 h 116"/>
                    <a:gd name="T62" fmla="*/ 6 w 144"/>
                    <a:gd name="T63" fmla="*/ 19 h 116"/>
                    <a:gd name="T64" fmla="*/ 7 w 144"/>
                    <a:gd name="T65" fmla="*/ 25 h 116"/>
                    <a:gd name="T66" fmla="*/ 8 w 144"/>
                    <a:gd name="T67" fmla="*/ 29 h 116"/>
                    <a:gd name="T68" fmla="*/ 8 w 144"/>
                    <a:gd name="T69" fmla="*/ 37 h 116"/>
                    <a:gd name="T70" fmla="*/ 9 w 144"/>
                    <a:gd name="T71" fmla="*/ 42 h 116"/>
                    <a:gd name="T72" fmla="*/ 8 w 144"/>
                    <a:gd name="T73" fmla="*/ 53 h 116"/>
                    <a:gd name="T74" fmla="*/ 12 w 144"/>
                    <a:gd name="T75" fmla="*/ 46 h 116"/>
                    <a:gd name="T76" fmla="*/ 16 w 144"/>
                    <a:gd name="T77" fmla="*/ 42 h 116"/>
                    <a:gd name="T78" fmla="*/ 21 w 144"/>
                    <a:gd name="T79" fmla="*/ 38 h 116"/>
                    <a:gd name="T80" fmla="*/ 25 w 144"/>
                    <a:gd name="T81" fmla="*/ 37 h 116"/>
                    <a:gd name="T82" fmla="*/ 31 w 144"/>
                    <a:gd name="T83" fmla="*/ 39 h 116"/>
                    <a:gd name="T84" fmla="*/ 42 w 144"/>
                    <a:gd name="T85" fmla="*/ 44 h 116"/>
                    <a:gd name="T86" fmla="*/ 54 w 144"/>
                    <a:gd name="T87" fmla="*/ 51 h 116"/>
                    <a:gd name="T88" fmla="*/ 66 w 144"/>
                    <a:gd name="T89" fmla="*/ 61 h 116"/>
                    <a:gd name="T90" fmla="*/ 80 w 144"/>
                    <a:gd name="T91" fmla="*/ 73 h 116"/>
                    <a:gd name="T92" fmla="*/ 85 w 144"/>
                    <a:gd name="T93" fmla="*/ 78 h 116"/>
                    <a:gd name="T94" fmla="*/ 88 w 144"/>
                    <a:gd name="T95" fmla="*/ 81 h 116"/>
                    <a:gd name="T96" fmla="*/ 96 w 144"/>
                    <a:gd name="T97" fmla="*/ 83 h 116"/>
                    <a:gd name="T98" fmla="*/ 101 w 144"/>
                    <a:gd name="T99" fmla="*/ 90 h 116"/>
                    <a:gd name="T100" fmla="*/ 116 w 144"/>
                    <a:gd name="T101" fmla="*/ 102 h 116"/>
                    <a:gd name="T102" fmla="*/ 118 w 144"/>
                    <a:gd name="T103" fmla="*/ 105 h 116"/>
                    <a:gd name="T104" fmla="*/ 121 w 144"/>
                    <a:gd name="T105" fmla="*/ 106 h 116"/>
                    <a:gd name="T106" fmla="*/ 123 w 144"/>
                    <a:gd name="T107" fmla="*/ 108 h 116"/>
                    <a:gd name="T108" fmla="*/ 125 w 144"/>
                    <a:gd name="T109" fmla="*/ 110 h 116"/>
                    <a:gd name="T110" fmla="*/ 127 w 144"/>
                    <a:gd name="T111" fmla="*/ 115 h 116"/>
                    <a:gd name="T112" fmla="*/ 126 w 144"/>
                    <a:gd name="T113" fmla="*/ 106 h 116"/>
                    <a:gd name="T114" fmla="*/ 133 w 144"/>
                    <a:gd name="T115" fmla="*/ 107 h 116"/>
                    <a:gd name="T116" fmla="*/ 138 w 144"/>
                    <a:gd name="T117" fmla="*/ 106 h 116"/>
                    <a:gd name="T118" fmla="*/ 143 w 144"/>
                    <a:gd name="T119" fmla="*/ 110 h 116"/>
                    <a:gd name="T120" fmla="*/ 142 w 144"/>
                    <a:gd name="T121" fmla="*/ 105 h 116"/>
                    <a:gd name="T122" fmla="*/ 143 w 144"/>
                    <a:gd name="T123" fmla="*/ 101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44" h="116">
                      <a:moveTo>
                        <a:pt x="143" y="101"/>
                      </a:moveTo>
                      <a:lnTo>
                        <a:pt x="134" y="102"/>
                      </a:lnTo>
                      <a:lnTo>
                        <a:pt x="123" y="101"/>
                      </a:lnTo>
                      <a:lnTo>
                        <a:pt x="112" y="95"/>
                      </a:lnTo>
                      <a:lnTo>
                        <a:pt x="94" y="75"/>
                      </a:lnTo>
                      <a:lnTo>
                        <a:pt x="81" y="61"/>
                      </a:lnTo>
                      <a:lnTo>
                        <a:pt x="58" y="47"/>
                      </a:lnTo>
                      <a:lnTo>
                        <a:pt x="28" y="27"/>
                      </a:lnTo>
                      <a:lnTo>
                        <a:pt x="33" y="23"/>
                      </a:lnTo>
                      <a:lnTo>
                        <a:pt x="38" y="15"/>
                      </a:lnTo>
                      <a:lnTo>
                        <a:pt x="40" y="5"/>
                      </a:lnTo>
                      <a:lnTo>
                        <a:pt x="37" y="1"/>
                      </a:lnTo>
                      <a:lnTo>
                        <a:pt x="37" y="10"/>
                      </a:lnTo>
                      <a:lnTo>
                        <a:pt x="34" y="12"/>
                      </a:lnTo>
                      <a:lnTo>
                        <a:pt x="35" y="6"/>
                      </a:lnTo>
                      <a:lnTo>
                        <a:pt x="33" y="0"/>
                      </a:lnTo>
                      <a:lnTo>
                        <a:pt x="31" y="11"/>
                      </a:lnTo>
                      <a:lnTo>
                        <a:pt x="27" y="18"/>
                      </a:lnTo>
                      <a:lnTo>
                        <a:pt x="22" y="23"/>
                      </a:lnTo>
                      <a:lnTo>
                        <a:pt x="18" y="24"/>
                      </a:lnTo>
                      <a:lnTo>
                        <a:pt x="12" y="21"/>
                      </a:lnTo>
                      <a:lnTo>
                        <a:pt x="10" y="20"/>
                      </a:lnTo>
                      <a:lnTo>
                        <a:pt x="9" y="17"/>
                      </a:lnTo>
                      <a:lnTo>
                        <a:pt x="16" y="15"/>
                      </a:lnTo>
                      <a:lnTo>
                        <a:pt x="22" y="10"/>
                      </a:lnTo>
                      <a:lnTo>
                        <a:pt x="25" y="7"/>
                      </a:lnTo>
                      <a:lnTo>
                        <a:pt x="16" y="11"/>
                      </a:lnTo>
                      <a:lnTo>
                        <a:pt x="11" y="12"/>
                      </a:lnTo>
                      <a:lnTo>
                        <a:pt x="7" y="14"/>
                      </a:lnTo>
                      <a:lnTo>
                        <a:pt x="3" y="14"/>
                      </a:lnTo>
                      <a:lnTo>
                        <a:pt x="0" y="12"/>
                      </a:lnTo>
                      <a:lnTo>
                        <a:pt x="6" y="19"/>
                      </a:lnTo>
                      <a:lnTo>
                        <a:pt x="7" y="25"/>
                      </a:lnTo>
                      <a:lnTo>
                        <a:pt x="8" y="29"/>
                      </a:lnTo>
                      <a:lnTo>
                        <a:pt x="8" y="37"/>
                      </a:lnTo>
                      <a:lnTo>
                        <a:pt x="9" y="42"/>
                      </a:lnTo>
                      <a:lnTo>
                        <a:pt x="8" y="53"/>
                      </a:lnTo>
                      <a:lnTo>
                        <a:pt x="12" y="46"/>
                      </a:lnTo>
                      <a:lnTo>
                        <a:pt x="16" y="42"/>
                      </a:lnTo>
                      <a:lnTo>
                        <a:pt x="21" y="38"/>
                      </a:lnTo>
                      <a:lnTo>
                        <a:pt x="25" y="37"/>
                      </a:lnTo>
                      <a:lnTo>
                        <a:pt x="31" y="39"/>
                      </a:lnTo>
                      <a:lnTo>
                        <a:pt x="42" y="44"/>
                      </a:lnTo>
                      <a:lnTo>
                        <a:pt x="54" y="51"/>
                      </a:lnTo>
                      <a:lnTo>
                        <a:pt x="66" y="61"/>
                      </a:lnTo>
                      <a:lnTo>
                        <a:pt x="80" y="73"/>
                      </a:lnTo>
                      <a:lnTo>
                        <a:pt x="85" y="78"/>
                      </a:lnTo>
                      <a:lnTo>
                        <a:pt x="88" y="81"/>
                      </a:lnTo>
                      <a:lnTo>
                        <a:pt x="96" y="83"/>
                      </a:lnTo>
                      <a:lnTo>
                        <a:pt x="101" y="90"/>
                      </a:lnTo>
                      <a:lnTo>
                        <a:pt x="116" y="102"/>
                      </a:lnTo>
                      <a:lnTo>
                        <a:pt x="118" y="105"/>
                      </a:lnTo>
                      <a:lnTo>
                        <a:pt x="121" y="106"/>
                      </a:lnTo>
                      <a:lnTo>
                        <a:pt x="123" y="108"/>
                      </a:lnTo>
                      <a:lnTo>
                        <a:pt x="125" y="110"/>
                      </a:lnTo>
                      <a:lnTo>
                        <a:pt x="127" y="115"/>
                      </a:lnTo>
                      <a:lnTo>
                        <a:pt x="126" y="106"/>
                      </a:lnTo>
                      <a:lnTo>
                        <a:pt x="133" y="107"/>
                      </a:lnTo>
                      <a:lnTo>
                        <a:pt x="138" y="106"/>
                      </a:lnTo>
                      <a:lnTo>
                        <a:pt x="143" y="110"/>
                      </a:lnTo>
                      <a:lnTo>
                        <a:pt x="142" y="105"/>
                      </a:lnTo>
                      <a:lnTo>
                        <a:pt x="143" y="101"/>
                      </a:lnTo>
                    </a:path>
                  </a:pathLst>
                </a:custGeom>
                <a:solidFill>
                  <a:srgbClr val="804000"/>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919191"/>
                        </a:outerShdw>
                      </a:effectLst>
                    </a14:hiddenEffects>
                  </a:ext>
                </a:extLst>
              </xdr:spPr>
            </xdr:sp>
          </xdr:grpSp>
        </xdr:grpSp>
        <xdr:sp macro="" textlink="">
          <xdr:nvSpPr>
            <xdr:cNvPr id="2158" name="WordArt 110">
              <a:extLst>
                <a:ext uri="{FF2B5EF4-FFF2-40B4-BE49-F238E27FC236}">
                  <a16:creationId xmlns:a16="http://schemas.microsoft.com/office/drawing/2014/main" id="{00000000-0008-0000-0300-00006E080000}"/>
                </a:ext>
              </a:extLst>
            </xdr:cNvPr>
            <xdr:cNvSpPr>
              <a:spLocks noChangeArrowheads="1" noChangeShapeType="1" noTextEdit="1"/>
            </xdr:cNvSpPr>
          </xdr:nvSpPr>
          <xdr:spPr bwMode="auto">
            <a:xfrm>
              <a:off x="96" y="77"/>
              <a:ext cx="92" cy="10"/>
            </a:xfrm>
            <a:prstGeom prst="rect">
              <a:avLst/>
            </a:prstGeom>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4400" b="1" kern="10" spc="0">
                  <a:ln>
                    <a:noFill/>
                  </a:ln>
                  <a:solidFill>
                    <a:srgbClr val="FFFF00"/>
                  </a:solidFill>
                  <a:effectLst/>
                  <a:latin typeface="Times New Roman"/>
                  <a:cs typeface="Times New Roman"/>
                </a:rPr>
                <a:t>Municipal &amp; School</a:t>
              </a:r>
            </a:p>
          </xdr:txBody>
        </xdr:sp>
        <xdr:sp macro="" textlink="">
          <xdr:nvSpPr>
            <xdr:cNvPr id="2159" name="WordArt 111">
              <a:extLst>
                <a:ext uri="{FF2B5EF4-FFF2-40B4-BE49-F238E27FC236}">
                  <a16:creationId xmlns:a16="http://schemas.microsoft.com/office/drawing/2014/main" id="{00000000-0008-0000-0300-00006F080000}"/>
                </a:ext>
              </a:extLst>
            </xdr:cNvPr>
            <xdr:cNvSpPr>
              <a:spLocks noChangeArrowheads="1" noChangeShapeType="1" noTextEdit="1"/>
            </xdr:cNvSpPr>
          </xdr:nvSpPr>
          <xdr:spPr bwMode="auto">
            <a:xfrm>
              <a:off x="81" y="142"/>
              <a:ext cx="121" cy="1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4400" b="1" kern="10" spc="0">
                  <a:ln>
                    <a:noFill/>
                  </a:ln>
                  <a:solidFill>
                    <a:srgbClr val="FFFF00"/>
                  </a:solidFill>
                  <a:effectLst/>
                  <a:latin typeface="Times New Roman"/>
                  <a:cs typeface="Times New Roman"/>
                </a:rPr>
                <a:t>Transportation Assistance</a:t>
              </a:r>
            </a:p>
          </xdr:txBody>
        </xdr:sp>
        <xdr:sp macro="" textlink="">
          <xdr:nvSpPr>
            <xdr:cNvPr id="2160" name="WordArt 112">
              <a:extLst>
                <a:ext uri="{FF2B5EF4-FFF2-40B4-BE49-F238E27FC236}">
                  <a16:creationId xmlns:a16="http://schemas.microsoft.com/office/drawing/2014/main" id="{00000000-0008-0000-0300-000070080000}"/>
                </a:ext>
              </a:extLst>
            </xdr:cNvPr>
            <xdr:cNvSpPr>
              <a:spLocks noChangeArrowheads="1" noChangeShapeType="1" noTextEdit="1"/>
            </xdr:cNvSpPr>
          </xdr:nvSpPr>
          <xdr:spPr bwMode="auto">
            <a:xfrm>
              <a:off x="133" y="115"/>
              <a:ext cx="35" cy="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600" b="1" kern="10" spc="0">
                  <a:ln>
                    <a:noFill/>
                  </a:ln>
                  <a:solidFill>
                    <a:srgbClr val="3333FF"/>
                  </a:solidFill>
                  <a:effectLst/>
                  <a:latin typeface="Arial Black"/>
                </a:rPr>
                <a:t>PROUD TO SERVE</a:t>
              </a:r>
            </a:p>
          </xdr:txBody>
        </xdr:sp>
      </xdr:grpSp>
      <xdr:grpSp>
        <xdr:nvGrpSpPr>
          <xdr:cNvPr id="2162" name="Group 114">
            <a:extLst>
              <a:ext uri="{FF2B5EF4-FFF2-40B4-BE49-F238E27FC236}">
                <a16:creationId xmlns:a16="http://schemas.microsoft.com/office/drawing/2014/main" id="{00000000-0008-0000-0300-000072080000}"/>
              </a:ext>
            </a:extLst>
          </xdr:cNvPr>
          <xdr:cNvGrpSpPr>
            <a:grpSpLocks/>
          </xdr:cNvGrpSpPr>
        </xdr:nvGrpSpPr>
        <xdr:grpSpPr bwMode="auto">
          <a:xfrm>
            <a:off x="56" y="38"/>
            <a:ext cx="148" cy="148"/>
            <a:chOff x="791" y="79"/>
            <a:chExt cx="4168" cy="4169"/>
          </a:xfrm>
        </xdr:grpSpPr>
        <xdr:sp macro="" textlink="">
          <xdr:nvSpPr>
            <xdr:cNvPr id="2163" name="Oval 115">
              <a:extLst>
                <a:ext uri="{FF2B5EF4-FFF2-40B4-BE49-F238E27FC236}">
                  <a16:creationId xmlns:a16="http://schemas.microsoft.com/office/drawing/2014/main" id="{00000000-0008-0000-0300-000073080000}"/>
                </a:ext>
              </a:extLst>
            </xdr:cNvPr>
            <xdr:cNvSpPr>
              <a:spLocks noChangeArrowheads="1"/>
            </xdr:cNvSpPr>
          </xdr:nvSpPr>
          <xdr:spPr bwMode="auto">
            <a:xfrm>
              <a:off x="791" y="79"/>
              <a:ext cx="4168" cy="4169"/>
            </a:xfrm>
            <a:prstGeom prst="ellipse">
              <a:avLst/>
            </a:prstGeom>
            <a:solidFill>
              <a:srgbClr val="FFFFFF"/>
            </a:solidFill>
            <a:ln w="25400">
              <a:solidFill>
                <a:srgbClr val="EAEC5E"/>
              </a:solidFill>
              <a:round/>
              <a:headEnd/>
              <a:tailEnd/>
            </a:ln>
            <a:effectLst>
              <a:prstShdw prst="shdw17" dist="17961" dir="2700000">
                <a:srgbClr val="EAEC5E">
                  <a:gamma/>
                  <a:shade val="60000"/>
                  <a:invGamma/>
                </a:srgbClr>
              </a:prstShdw>
            </a:effectLst>
          </xdr:spPr>
          <xdr:txBody>
            <a:bodyPr vertOverflow="clip" wrap="square" lIns="91440" tIns="45720" rIns="91440" bIns="45720" anchor="t" upright="1"/>
            <a:lstStyle/>
            <a:p>
              <a:pPr algn="l" rtl="0">
                <a:defRPr sz="1000"/>
              </a:pPr>
              <a:endParaRPr lang="en-US" sz="2400" b="0" i="0" u="none" strike="noStrike" baseline="0">
                <a:solidFill>
                  <a:srgbClr val="000000"/>
                </a:solidFill>
                <a:latin typeface="Times New Roman"/>
                <a:cs typeface="Times New Roman"/>
              </a:endParaRPr>
            </a:p>
            <a:p>
              <a:pPr algn="l" rtl="0">
                <a:defRPr sz="1000"/>
              </a:pPr>
              <a:endParaRPr lang="en-US"/>
            </a:p>
          </xdr:txBody>
        </xdr:sp>
        <xdr:sp macro="" textlink="">
          <xdr:nvSpPr>
            <xdr:cNvPr id="2164" name="Line 116">
              <a:extLst>
                <a:ext uri="{FF2B5EF4-FFF2-40B4-BE49-F238E27FC236}">
                  <a16:creationId xmlns:a16="http://schemas.microsoft.com/office/drawing/2014/main" id="{00000000-0008-0000-0300-000074080000}"/>
                </a:ext>
              </a:extLst>
            </xdr:cNvPr>
            <xdr:cNvSpPr>
              <a:spLocks noChangeShapeType="1"/>
            </xdr:cNvSpPr>
          </xdr:nvSpPr>
          <xdr:spPr bwMode="auto">
            <a:xfrm>
              <a:off x="2535" y="2162"/>
              <a:ext cx="766" cy="0"/>
            </a:xfrm>
            <a:prstGeom prst="line">
              <a:avLst/>
            </a:prstGeom>
            <a:noFill/>
            <a:ln w="12700">
              <a:solidFill>
                <a:srgbClr val="80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919191"/>
                    </a:outerShdw>
                  </a:effectLst>
                </a14:hiddenEffects>
              </a:ext>
            </a:extLst>
          </xdr:spPr>
        </xdr:sp>
        <xdr:sp macro="" textlink="">
          <xdr:nvSpPr>
            <xdr:cNvPr id="2165" name="Line 117">
              <a:extLst>
                <a:ext uri="{FF2B5EF4-FFF2-40B4-BE49-F238E27FC236}">
                  <a16:creationId xmlns:a16="http://schemas.microsoft.com/office/drawing/2014/main" id="{00000000-0008-0000-0300-000075080000}"/>
                </a:ext>
              </a:extLst>
            </xdr:cNvPr>
            <xdr:cNvSpPr>
              <a:spLocks noChangeShapeType="1"/>
            </xdr:cNvSpPr>
          </xdr:nvSpPr>
          <xdr:spPr bwMode="auto">
            <a:xfrm>
              <a:off x="2875" y="1991"/>
              <a:ext cx="0" cy="508"/>
            </a:xfrm>
            <a:prstGeom prst="line">
              <a:avLst/>
            </a:prstGeom>
            <a:noFill/>
            <a:ln w="12700">
              <a:solidFill>
                <a:srgbClr val="80FF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919191"/>
                    </a:outerShdw>
                  </a:effectLst>
                </a14:hiddenEffects>
              </a:ext>
            </a:extLst>
          </xdr:spPr>
        </xdr:sp>
        <xdr:grpSp>
          <xdr:nvGrpSpPr>
            <xdr:cNvPr id="2166" name="Group 118">
              <a:extLst>
                <a:ext uri="{FF2B5EF4-FFF2-40B4-BE49-F238E27FC236}">
                  <a16:creationId xmlns:a16="http://schemas.microsoft.com/office/drawing/2014/main" id="{00000000-0008-0000-0300-000076080000}"/>
                </a:ext>
              </a:extLst>
            </xdr:cNvPr>
            <xdr:cNvGrpSpPr>
              <a:grpSpLocks/>
            </xdr:cNvGrpSpPr>
          </xdr:nvGrpSpPr>
          <xdr:grpSpPr bwMode="auto">
            <a:xfrm>
              <a:off x="875" y="528"/>
              <a:ext cx="4013" cy="2762"/>
              <a:chOff x="875" y="528"/>
              <a:chExt cx="4013" cy="2762"/>
            </a:xfrm>
          </xdr:grpSpPr>
          <xdr:sp macro="" textlink="">
            <xdr:nvSpPr>
              <xdr:cNvPr id="2167" name="Freeform 119">
                <a:extLst>
                  <a:ext uri="{FF2B5EF4-FFF2-40B4-BE49-F238E27FC236}">
                    <a16:creationId xmlns:a16="http://schemas.microsoft.com/office/drawing/2014/main" id="{00000000-0008-0000-0300-000077080000}"/>
                  </a:ext>
                </a:extLst>
              </xdr:cNvPr>
              <xdr:cNvSpPr>
                <a:spLocks/>
              </xdr:cNvSpPr>
            </xdr:nvSpPr>
            <xdr:spPr bwMode="auto">
              <a:xfrm>
                <a:off x="875" y="1758"/>
                <a:ext cx="254" cy="255"/>
              </a:xfrm>
              <a:custGeom>
                <a:avLst/>
                <a:gdLst>
                  <a:gd name="T0" fmla="*/ 0 w 254"/>
                  <a:gd name="T1" fmla="*/ 97 h 255"/>
                  <a:gd name="T2" fmla="*/ 103 w 254"/>
                  <a:gd name="T3" fmla="*/ 97 h 255"/>
                  <a:gd name="T4" fmla="*/ 131 w 254"/>
                  <a:gd name="T5" fmla="*/ 0 h 255"/>
                  <a:gd name="T6" fmla="*/ 158 w 254"/>
                  <a:gd name="T7" fmla="*/ 97 h 255"/>
                  <a:gd name="T8" fmla="*/ 253 w 254"/>
                  <a:gd name="T9" fmla="*/ 97 h 255"/>
                  <a:gd name="T10" fmla="*/ 177 w 254"/>
                  <a:gd name="T11" fmla="*/ 157 h 255"/>
                  <a:gd name="T12" fmla="*/ 206 w 254"/>
                  <a:gd name="T13" fmla="*/ 254 h 255"/>
                  <a:gd name="T14" fmla="*/ 131 w 254"/>
                  <a:gd name="T15" fmla="*/ 195 h 255"/>
                  <a:gd name="T16" fmla="*/ 47 w 254"/>
                  <a:gd name="T17" fmla="*/ 254 h 255"/>
                  <a:gd name="T18" fmla="*/ 75 w 254"/>
                  <a:gd name="T19" fmla="*/ 157 h 255"/>
                  <a:gd name="T20" fmla="*/ 0 w 254"/>
                  <a:gd name="T21" fmla="*/ 97 h 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4" h="255">
                    <a:moveTo>
                      <a:pt x="0" y="97"/>
                    </a:moveTo>
                    <a:lnTo>
                      <a:pt x="103" y="97"/>
                    </a:lnTo>
                    <a:lnTo>
                      <a:pt x="131" y="0"/>
                    </a:lnTo>
                    <a:lnTo>
                      <a:pt x="158" y="97"/>
                    </a:lnTo>
                    <a:lnTo>
                      <a:pt x="253" y="97"/>
                    </a:lnTo>
                    <a:lnTo>
                      <a:pt x="177" y="157"/>
                    </a:lnTo>
                    <a:lnTo>
                      <a:pt x="206" y="254"/>
                    </a:lnTo>
                    <a:lnTo>
                      <a:pt x="131" y="195"/>
                    </a:lnTo>
                    <a:lnTo>
                      <a:pt x="47" y="254"/>
                    </a:lnTo>
                    <a:lnTo>
                      <a:pt x="75" y="157"/>
                    </a:lnTo>
                    <a:lnTo>
                      <a:pt x="0" y="97"/>
                    </a:lnTo>
                  </a:path>
                </a:pathLst>
              </a:custGeom>
              <a:solidFill>
                <a:srgbClr val="0000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2168" name="Freeform 120">
                <a:extLst>
                  <a:ext uri="{FF2B5EF4-FFF2-40B4-BE49-F238E27FC236}">
                    <a16:creationId xmlns:a16="http://schemas.microsoft.com/office/drawing/2014/main" id="{00000000-0008-0000-0300-000078080000}"/>
                  </a:ext>
                </a:extLst>
              </xdr:cNvPr>
              <xdr:cNvSpPr>
                <a:spLocks/>
              </xdr:cNvSpPr>
            </xdr:nvSpPr>
            <xdr:spPr bwMode="auto">
              <a:xfrm>
                <a:off x="4635" y="1727"/>
                <a:ext cx="253" cy="256"/>
              </a:xfrm>
              <a:custGeom>
                <a:avLst/>
                <a:gdLst>
                  <a:gd name="T0" fmla="*/ 0 w 253"/>
                  <a:gd name="T1" fmla="*/ 99 h 256"/>
                  <a:gd name="T2" fmla="*/ 102 w 253"/>
                  <a:gd name="T3" fmla="*/ 99 h 256"/>
                  <a:gd name="T4" fmla="*/ 131 w 253"/>
                  <a:gd name="T5" fmla="*/ 0 h 256"/>
                  <a:gd name="T6" fmla="*/ 159 w 253"/>
                  <a:gd name="T7" fmla="*/ 99 h 256"/>
                  <a:gd name="T8" fmla="*/ 252 w 253"/>
                  <a:gd name="T9" fmla="*/ 99 h 256"/>
                  <a:gd name="T10" fmla="*/ 177 w 253"/>
                  <a:gd name="T11" fmla="*/ 156 h 256"/>
                  <a:gd name="T12" fmla="*/ 205 w 253"/>
                  <a:gd name="T13" fmla="*/ 255 h 256"/>
                  <a:gd name="T14" fmla="*/ 131 w 253"/>
                  <a:gd name="T15" fmla="*/ 196 h 256"/>
                  <a:gd name="T16" fmla="*/ 46 w 253"/>
                  <a:gd name="T17" fmla="*/ 255 h 256"/>
                  <a:gd name="T18" fmla="*/ 75 w 253"/>
                  <a:gd name="T19" fmla="*/ 156 h 256"/>
                  <a:gd name="T20" fmla="*/ 0 w 253"/>
                  <a:gd name="T21" fmla="*/ 99 h 2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53" h="256">
                    <a:moveTo>
                      <a:pt x="0" y="99"/>
                    </a:moveTo>
                    <a:lnTo>
                      <a:pt x="102" y="99"/>
                    </a:lnTo>
                    <a:lnTo>
                      <a:pt x="131" y="0"/>
                    </a:lnTo>
                    <a:lnTo>
                      <a:pt x="159" y="99"/>
                    </a:lnTo>
                    <a:lnTo>
                      <a:pt x="252" y="99"/>
                    </a:lnTo>
                    <a:lnTo>
                      <a:pt x="177" y="156"/>
                    </a:lnTo>
                    <a:lnTo>
                      <a:pt x="205" y="255"/>
                    </a:lnTo>
                    <a:lnTo>
                      <a:pt x="131" y="196"/>
                    </a:lnTo>
                    <a:lnTo>
                      <a:pt x="46" y="255"/>
                    </a:lnTo>
                    <a:lnTo>
                      <a:pt x="75" y="156"/>
                    </a:lnTo>
                    <a:lnTo>
                      <a:pt x="0" y="99"/>
                    </a:lnTo>
                  </a:path>
                </a:pathLst>
              </a:custGeom>
              <a:solidFill>
                <a:srgbClr val="0000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grpSp>
            <xdr:nvGrpSpPr>
              <xdr:cNvPr id="2169" name="Group 121">
                <a:extLst>
                  <a:ext uri="{FF2B5EF4-FFF2-40B4-BE49-F238E27FC236}">
                    <a16:creationId xmlns:a16="http://schemas.microsoft.com/office/drawing/2014/main" id="{00000000-0008-0000-0300-000079080000}"/>
                  </a:ext>
                </a:extLst>
              </xdr:cNvPr>
              <xdr:cNvGrpSpPr>
                <a:grpSpLocks/>
              </xdr:cNvGrpSpPr>
            </xdr:nvGrpSpPr>
            <xdr:grpSpPr bwMode="auto">
              <a:xfrm>
                <a:off x="1140" y="528"/>
                <a:ext cx="3478" cy="2762"/>
                <a:chOff x="1140" y="528"/>
                <a:chExt cx="3478" cy="2762"/>
              </a:xfrm>
            </xdr:grpSpPr>
            <xdr:grpSp>
              <xdr:nvGrpSpPr>
                <xdr:cNvPr id="2170" name="Group 122">
                  <a:extLst>
                    <a:ext uri="{FF2B5EF4-FFF2-40B4-BE49-F238E27FC236}">
                      <a16:creationId xmlns:a16="http://schemas.microsoft.com/office/drawing/2014/main" id="{00000000-0008-0000-0300-00007A080000}"/>
                    </a:ext>
                  </a:extLst>
                </xdr:cNvPr>
                <xdr:cNvGrpSpPr>
                  <a:grpSpLocks/>
                </xdr:cNvGrpSpPr>
              </xdr:nvGrpSpPr>
              <xdr:grpSpPr bwMode="auto">
                <a:xfrm>
                  <a:off x="1140" y="1448"/>
                  <a:ext cx="3478" cy="1420"/>
                  <a:chOff x="1140" y="1448"/>
                  <a:chExt cx="3478" cy="1420"/>
                </a:xfrm>
              </xdr:grpSpPr>
              <xdr:sp macro="" textlink="">
                <xdr:nvSpPr>
                  <xdr:cNvPr id="2171" name="Freeform 123">
                    <a:extLst>
                      <a:ext uri="{FF2B5EF4-FFF2-40B4-BE49-F238E27FC236}">
                        <a16:creationId xmlns:a16="http://schemas.microsoft.com/office/drawing/2014/main" id="{00000000-0008-0000-0300-00007B080000}"/>
                      </a:ext>
                    </a:extLst>
                  </xdr:cNvPr>
                  <xdr:cNvSpPr>
                    <a:spLocks/>
                  </xdr:cNvSpPr>
                </xdr:nvSpPr>
                <xdr:spPr bwMode="auto">
                  <a:xfrm>
                    <a:off x="4514" y="1906"/>
                    <a:ext cx="104" cy="358"/>
                  </a:xfrm>
                  <a:custGeom>
                    <a:avLst/>
                    <a:gdLst>
                      <a:gd name="T0" fmla="*/ 0 w 104"/>
                      <a:gd name="T1" fmla="*/ 345 h 358"/>
                      <a:gd name="T2" fmla="*/ 72 w 104"/>
                      <a:gd name="T3" fmla="*/ 315 h 358"/>
                      <a:gd name="T4" fmla="*/ 72 w 104"/>
                      <a:gd name="T5" fmla="*/ 181 h 358"/>
                      <a:gd name="T6" fmla="*/ 36 w 104"/>
                      <a:gd name="T7" fmla="*/ 17 h 358"/>
                      <a:gd name="T8" fmla="*/ 38 w 104"/>
                      <a:gd name="T9" fmla="*/ 13 h 358"/>
                      <a:gd name="T10" fmla="*/ 51 w 104"/>
                      <a:gd name="T11" fmla="*/ 0 h 358"/>
                      <a:gd name="T12" fmla="*/ 91 w 104"/>
                      <a:gd name="T13" fmla="*/ 174 h 358"/>
                      <a:gd name="T14" fmla="*/ 101 w 104"/>
                      <a:gd name="T15" fmla="*/ 320 h 358"/>
                      <a:gd name="T16" fmla="*/ 103 w 104"/>
                      <a:gd name="T17" fmla="*/ 342 h 358"/>
                      <a:gd name="T18" fmla="*/ 89 w 104"/>
                      <a:gd name="T19" fmla="*/ 344 h 358"/>
                      <a:gd name="T20" fmla="*/ 72 w 104"/>
                      <a:gd name="T21" fmla="*/ 342 h 358"/>
                      <a:gd name="T22" fmla="*/ 9 w 104"/>
                      <a:gd name="T23" fmla="*/ 357 h 358"/>
                      <a:gd name="T24" fmla="*/ 2 w 104"/>
                      <a:gd name="T25" fmla="*/ 344 h 358"/>
                      <a:gd name="T26" fmla="*/ 0 w 104"/>
                      <a:gd name="T27" fmla="*/ 345 h 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04" h="358">
                        <a:moveTo>
                          <a:pt x="0" y="345"/>
                        </a:moveTo>
                        <a:lnTo>
                          <a:pt x="72" y="315"/>
                        </a:lnTo>
                        <a:lnTo>
                          <a:pt x="72" y="181"/>
                        </a:lnTo>
                        <a:lnTo>
                          <a:pt x="36" y="17"/>
                        </a:lnTo>
                        <a:lnTo>
                          <a:pt x="38" y="13"/>
                        </a:lnTo>
                        <a:lnTo>
                          <a:pt x="51" y="0"/>
                        </a:lnTo>
                        <a:lnTo>
                          <a:pt x="91" y="174"/>
                        </a:lnTo>
                        <a:lnTo>
                          <a:pt x="101" y="320"/>
                        </a:lnTo>
                        <a:lnTo>
                          <a:pt x="103" y="342"/>
                        </a:lnTo>
                        <a:lnTo>
                          <a:pt x="89" y="344"/>
                        </a:lnTo>
                        <a:lnTo>
                          <a:pt x="72" y="342"/>
                        </a:lnTo>
                        <a:lnTo>
                          <a:pt x="9" y="357"/>
                        </a:lnTo>
                        <a:lnTo>
                          <a:pt x="2" y="344"/>
                        </a:lnTo>
                        <a:lnTo>
                          <a:pt x="0" y="345"/>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2172" name="Freeform 124">
                    <a:extLst>
                      <a:ext uri="{FF2B5EF4-FFF2-40B4-BE49-F238E27FC236}">
                        <a16:creationId xmlns:a16="http://schemas.microsoft.com/office/drawing/2014/main" id="{00000000-0008-0000-0300-00007C080000}"/>
                      </a:ext>
                    </a:extLst>
                  </xdr:cNvPr>
                  <xdr:cNvSpPr>
                    <a:spLocks/>
                  </xdr:cNvSpPr>
                </xdr:nvSpPr>
                <xdr:spPr bwMode="auto">
                  <a:xfrm>
                    <a:off x="4200" y="2271"/>
                    <a:ext cx="277" cy="207"/>
                  </a:xfrm>
                  <a:custGeom>
                    <a:avLst/>
                    <a:gdLst>
                      <a:gd name="T0" fmla="*/ 0 w 277"/>
                      <a:gd name="T1" fmla="*/ 191 h 207"/>
                      <a:gd name="T2" fmla="*/ 122 w 277"/>
                      <a:gd name="T3" fmla="*/ 55 h 207"/>
                      <a:gd name="T4" fmla="*/ 266 w 277"/>
                      <a:gd name="T5" fmla="*/ 0 h 207"/>
                      <a:gd name="T6" fmla="*/ 270 w 277"/>
                      <a:gd name="T7" fmla="*/ 10 h 207"/>
                      <a:gd name="T8" fmla="*/ 276 w 277"/>
                      <a:gd name="T9" fmla="*/ 19 h 207"/>
                      <a:gd name="T10" fmla="*/ 134 w 277"/>
                      <a:gd name="T11" fmla="*/ 72 h 207"/>
                      <a:gd name="T12" fmla="*/ 36 w 277"/>
                      <a:gd name="T13" fmla="*/ 206 h 207"/>
                      <a:gd name="T14" fmla="*/ 24 w 277"/>
                      <a:gd name="T15" fmla="*/ 160 h 207"/>
                      <a:gd name="T16" fmla="*/ 0 w 277"/>
                      <a:gd name="T17" fmla="*/ 191 h 2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7" h="207">
                        <a:moveTo>
                          <a:pt x="0" y="191"/>
                        </a:moveTo>
                        <a:lnTo>
                          <a:pt x="122" y="55"/>
                        </a:lnTo>
                        <a:lnTo>
                          <a:pt x="266" y="0"/>
                        </a:lnTo>
                        <a:lnTo>
                          <a:pt x="270" y="10"/>
                        </a:lnTo>
                        <a:lnTo>
                          <a:pt x="276" y="19"/>
                        </a:lnTo>
                        <a:lnTo>
                          <a:pt x="134" y="72"/>
                        </a:lnTo>
                        <a:lnTo>
                          <a:pt x="36" y="206"/>
                        </a:lnTo>
                        <a:lnTo>
                          <a:pt x="24" y="160"/>
                        </a:lnTo>
                        <a:lnTo>
                          <a:pt x="0" y="191"/>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2173" name="Freeform 125">
                    <a:extLst>
                      <a:ext uri="{FF2B5EF4-FFF2-40B4-BE49-F238E27FC236}">
                        <a16:creationId xmlns:a16="http://schemas.microsoft.com/office/drawing/2014/main" id="{00000000-0008-0000-0300-00007D080000}"/>
                      </a:ext>
                    </a:extLst>
                  </xdr:cNvPr>
                  <xdr:cNvSpPr>
                    <a:spLocks/>
                  </xdr:cNvSpPr>
                </xdr:nvSpPr>
                <xdr:spPr bwMode="auto">
                  <a:xfrm>
                    <a:off x="3201" y="2536"/>
                    <a:ext cx="584" cy="332"/>
                  </a:xfrm>
                  <a:custGeom>
                    <a:avLst/>
                    <a:gdLst>
                      <a:gd name="T0" fmla="*/ 583 w 584"/>
                      <a:gd name="T1" fmla="*/ 24 h 332"/>
                      <a:gd name="T2" fmla="*/ 538 w 584"/>
                      <a:gd name="T3" fmla="*/ 62 h 332"/>
                      <a:gd name="T4" fmla="*/ 471 w 584"/>
                      <a:gd name="T5" fmla="*/ 132 h 332"/>
                      <a:gd name="T6" fmla="*/ 457 w 584"/>
                      <a:gd name="T7" fmla="*/ 165 h 332"/>
                      <a:gd name="T8" fmla="*/ 445 w 584"/>
                      <a:gd name="T9" fmla="*/ 195 h 332"/>
                      <a:gd name="T10" fmla="*/ 433 w 584"/>
                      <a:gd name="T11" fmla="*/ 243 h 332"/>
                      <a:gd name="T12" fmla="*/ 423 w 584"/>
                      <a:gd name="T13" fmla="*/ 283 h 332"/>
                      <a:gd name="T14" fmla="*/ 407 w 584"/>
                      <a:gd name="T15" fmla="*/ 223 h 332"/>
                      <a:gd name="T16" fmla="*/ 399 w 584"/>
                      <a:gd name="T17" fmla="*/ 274 h 332"/>
                      <a:gd name="T18" fmla="*/ 374 w 584"/>
                      <a:gd name="T19" fmla="*/ 311 h 332"/>
                      <a:gd name="T20" fmla="*/ 283 w 584"/>
                      <a:gd name="T21" fmla="*/ 310 h 332"/>
                      <a:gd name="T22" fmla="*/ 241 w 584"/>
                      <a:gd name="T23" fmla="*/ 302 h 332"/>
                      <a:gd name="T24" fmla="*/ 202 w 584"/>
                      <a:gd name="T25" fmla="*/ 331 h 332"/>
                      <a:gd name="T26" fmla="*/ 166 w 584"/>
                      <a:gd name="T27" fmla="*/ 329 h 332"/>
                      <a:gd name="T28" fmla="*/ 137 w 584"/>
                      <a:gd name="T29" fmla="*/ 291 h 332"/>
                      <a:gd name="T30" fmla="*/ 0 w 584"/>
                      <a:gd name="T31" fmla="*/ 135 h 332"/>
                      <a:gd name="T32" fmla="*/ 14 w 584"/>
                      <a:gd name="T33" fmla="*/ 105 h 332"/>
                      <a:gd name="T34" fmla="*/ 119 w 584"/>
                      <a:gd name="T35" fmla="*/ 55 h 332"/>
                      <a:gd name="T36" fmla="*/ 223 w 584"/>
                      <a:gd name="T37" fmla="*/ 15 h 332"/>
                      <a:gd name="T38" fmla="*/ 315 w 584"/>
                      <a:gd name="T39" fmla="*/ 3 h 332"/>
                      <a:gd name="T40" fmla="*/ 410 w 584"/>
                      <a:gd name="T41" fmla="*/ 0 h 332"/>
                      <a:gd name="T42" fmla="*/ 499 w 584"/>
                      <a:gd name="T43" fmla="*/ 11 h 332"/>
                      <a:gd name="T44" fmla="*/ 577 w 584"/>
                      <a:gd name="T45" fmla="*/ 28 h 332"/>
                      <a:gd name="T46" fmla="*/ 583 w 584"/>
                      <a:gd name="T47" fmla="*/ 24 h 3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584" h="332">
                        <a:moveTo>
                          <a:pt x="583" y="24"/>
                        </a:moveTo>
                        <a:lnTo>
                          <a:pt x="538" y="62"/>
                        </a:lnTo>
                        <a:lnTo>
                          <a:pt x="471" y="132"/>
                        </a:lnTo>
                        <a:lnTo>
                          <a:pt x="457" y="165"/>
                        </a:lnTo>
                        <a:lnTo>
                          <a:pt x="445" y="195"/>
                        </a:lnTo>
                        <a:lnTo>
                          <a:pt x="433" y="243"/>
                        </a:lnTo>
                        <a:lnTo>
                          <a:pt x="423" y="283"/>
                        </a:lnTo>
                        <a:lnTo>
                          <a:pt x="407" y="223"/>
                        </a:lnTo>
                        <a:lnTo>
                          <a:pt x="399" y="274"/>
                        </a:lnTo>
                        <a:lnTo>
                          <a:pt x="374" y="311"/>
                        </a:lnTo>
                        <a:lnTo>
                          <a:pt x="283" y="310"/>
                        </a:lnTo>
                        <a:lnTo>
                          <a:pt x="241" y="302"/>
                        </a:lnTo>
                        <a:lnTo>
                          <a:pt x="202" y="331"/>
                        </a:lnTo>
                        <a:lnTo>
                          <a:pt x="166" y="329"/>
                        </a:lnTo>
                        <a:lnTo>
                          <a:pt x="137" y="291"/>
                        </a:lnTo>
                        <a:lnTo>
                          <a:pt x="0" y="135"/>
                        </a:lnTo>
                        <a:lnTo>
                          <a:pt x="14" y="105"/>
                        </a:lnTo>
                        <a:lnTo>
                          <a:pt x="119" y="55"/>
                        </a:lnTo>
                        <a:lnTo>
                          <a:pt x="223" y="15"/>
                        </a:lnTo>
                        <a:lnTo>
                          <a:pt x="315" y="3"/>
                        </a:lnTo>
                        <a:lnTo>
                          <a:pt x="410" y="0"/>
                        </a:lnTo>
                        <a:lnTo>
                          <a:pt x="499" y="11"/>
                        </a:lnTo>
                        <a:lnTo>
                          <a:pt x="577" y="28"/>
                        </a:lnTo>
                        <a:lnTo>
                          <a:pt x="583" y="24"/>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2174" name="Freeform 126">
                    <a:extLst>
                      <a:ext uri="{FF2B5EF4-FFF2-40B4-BE49-F238E27FC236}">
                        <a16:creationId xmlns:a16="http://schemas.microsoft.com/office/drawing/2014/main" id="{00000000-0008-0000-0300-00007E080000}"/>
                      </a:ext>
                    </a:extLst>
                  </xdr:cNvPr>
                  <xdr:cNvSpPr>
                    <a:spLocks/>
                  </xdr:cNvSpPr>
                </xdr:nvSpPr>
                <xdr:spPr bwMode="auto">
                  <a:xfrm>
                    <a:off x="1140" y="1448"/>
                    <a:ext cx="1206" cy="828"/>
                  </a:xfrm>
                  <a:custGeom>
                    <a:avLst/>
                    <a:gdLst>
                      <a:gd name="T0" fmla="*/ 1205 w 1206"/>
                      <a:gd name="T1" fmla="*/ 735 h 828"/>
                      <a:gd name="T2" fmla="*/ 1188 w 1206"/>
                      <a:gd name="T3" fmla="*/ 697 h 828"/>
                      <a:gd name="T4" fmla="*/ 1175 w 1206"/>
                      <a:gd name="T5" fmla="*/ 581 h 828"/>
                      <a:gd name="T6" fmla="*/ 1151 w 1206"/>
                      <a:gd name="T7" fmla="*/ 452 h 828"/>
                      <a:gd name="T8" fmla="*/ 1137 w 1206"/>
                      <a:gd name="T9" fmla="*/ 337 h 828"/>
                      <a:gd name="T10" fmla="*/ 1122 w 1206"/>
                      <a:gd name="T11" fmla="*/ 221 h 828"/>
                      <a:gd name="T12" fmla="*/ 1109 w 1206"/>
                      <a:gd name="T13" fmla="*/ 106 h 828"/>
                      <a:gd name="T14" fmla="*/ 1120 w 1206"/>
                      <a:gd name="T15" fmla="*/ 61 h 828"/>
                      <a:gd name="T16" fmla="*/ 1120 w 1206"/>
                      <a:gd name="T17" fmla="*/ 0 h 828"/>
                      <a:gd name="T18" fmla="*/ 1060 w 1206"/>
                      <a:gd name="T19" fmla="*/ 0 h 828"/>
                      <a:gd name="T20" fmla="*/ 1021 w 1206"/>
                      <a:gd name="T21" fmla="*/ 71 h 828"/>
                      <a:gd name="T22" fmla="*/ 1003 w 1206"/>
                      <a:gd name="T23" fmla="*/ 107 h 828"/>
                      <a:gd name="T24" fmla="*/ 1011 w 1206"/>
                      <a:gd name="T25" fmla="*/ 129 h 828"/>
                      <a:gd name="T26" fmla="*/ 966 w 1206"/>
                      <a:gd name="T27" fmla="*/ 135 h 828"/>
                      <a:gd name="T28" fmla="*/ 928 w 1206"/>
                      <a:gd name="T29" fmla="*/ 182 h 828"/>
                      <a:gd name="T30" fmla="*/ 909 w 1206"/>
                      <a:gd name="T31" fmla="*/ 207 h 828"/>
                      <a:gd name="T32" fmla="*/ 897 w 1206"/>
                      <a:gd name="T33" fmla="*/ 242 h 828"/>
                      <a:gd name="T34" fmla="*/ 872 w 1206"/>
                      <a:gd name="T35" fmla="*/ 261 h 828"/>
                      <a:gd name="T36" fmla="*/ 779 w 1206"/>
                      <a:gd name="T37" fmla="*/ 250 h 828"/>
                      <a:gd name="T38" fmla="*/ 752 w 1206"/>
                      <a:gd name="T39" fmla="*/ 271 h 828"/>
                      <a:gd name="T40" fmla="*/ 662 w 1206"/>
                      <a:gd name="T41" fmla="*/ 321 h 828"/>
                      <a:gd name="T42" fmla="*/ 666 w 1206"/>
                      <a:gd name="T43" fmla="*/ 295 h 828"/>
                      <a:gd name="T44" fmla="*/ 605 w 1206"/>
                      <a:gd name="T45" fmla="*/ 312 h 828"/>
                      <a:gd name="T46" fmla="*/ 590 w 1206"/>
                      <a:gd name="T47" fmla="*/ 343 h 828"/>
                      <a:gd name="T48" fmla="*/ 546 w 1206"/>
                      <a:gd name="T49" fmla="*/ 352 h 828"/>
                      <a:gd name="T50" fmla="*/ 549 w 1206"/>
                      <a:gd name="T51" fmla="*/ 387 h 828"/>
                      <a:gd name="T52" fmla="*/ 492 w 1206"/>
                      <a:gd name="T53" fmla="*/ 420 h 828"/>
                      <a:gd name="T54" fmla="*/ 448 w 1206"/>
                      <a:gd name="T55" fmla="*/ 442 h 828"/>
                      <a:gd name="T56" fmla="*/ 377 w 1206"/>
                      <a:gd name="T57" fmla="*/ 485 h 828"/>
                      <a:gd name="T58" fmla="*/ 323 w 1206"/>
                      <a:gd name="T59" fmla="*/ 532 h 828"/>
                      <a:gd name="T60" fmla="*/ 226 w 1206"/>
                      <a:gd name="T61" fmla="*/ 535 h 828"/>
                      <a:gd name="T62" fmla="*/ 163 w 1206"/>
                      <a:gd name="T63" fmla="*/ 569 h 828"/>
                      <a:gd name="T64" fmla="*/ 120 w 1206"/>
                      <a:gd name="T65" fmla="*/ 615 h 828"/>
                      <a:gd name="T66" fmla="*/ 114 w 1206"/>
                      <a:gd name="T67" fmla="*/ 672 h 828"/>
                      <a:gd name="T68" fmla="*/ 88 w 1206"/>
                      <a:gd name="T69" fmla="*/ 688 h 828"/>
                      <a:gd name="T70" fmla="*/ 46 w 1206"/>
                      <a:gd name="T71" fmla="*/ 697 h 828"/>
                      <a:gd name="T72" fmla="*/ 13 w 1206"/>
                      <a:gd name="T73" fmla="*/ 700 h 828"/>
                      <a:gd name="T74" fmla="*/ 1 w 1206"/>
                      <a:gd name="T75" fmla="*/ 824 h 828"/>
                      <a:gd name="T76" fmla="*/ 0 w 1206"/>
                      <a:gd name="T77" fmla="*/ 827 h 828"/>
                      <a:gd name="T78" fmla="*/ 471 w 1206"/>
                      <a:gd name="T79" fmla="*/ 827 h 828"/>
                      <a:gd name="T80" fmla="*/ 510 w 1206"/>
                      <a:gd name="T81" fmla="*/ 811 h 828"/>
                      <a:gd name="T82" fmla="*/ 565 w 1206"/>
                      <a:gd name="T83" fmla="*/ 788 h 828"/>
                      <a:gd name="T84" fmla="*/ 650 w 1206"/>
                      <a:gd name="T85" fmla="*/ 757 h 828"/>
                      <a:gd name="T86" fmla="*/ 708 w 1206"/>
                      <a:gd name="T87" fmla="*/ 733 h 828"/>
                      <a:gd name="T88" fmla="*/ 952 w 1206"/>
                      <a:gd name="T89" fmla="*/ 723 h 828"/>
                      <a:gd name="T90" fmla="*/ 990 w 1206"/>
                      <a:gd name="T91" fmla="*/ 723 h 828"/>
                      <a:gd name="T92" fmla="*/ 1205 w 1206"/>
                      <a:gd name="T93" fmla="*/ 749 h 828"/>
                      <a:gd name="T94" fmla="*/ 1205 w 1206"/>
                      <a:gd name="T95" fmla="*/ 735 h 8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206" h="828">
                        <a:moveTo>
                          <a:pt x="1205" y="735"/>
                        </a:moveTo>
                        <a:lnTo>
                          <a:pt x="1188" y="697"/>
                        </a:lnTo>
                        <a:lnTo>
                          <a:pt x="1175" y="581"/>
                        </a:lnTo>
                        <a:lnTo>
                          <a:pt x="1151" y="452"/>
                        </a:lnTo>
                        <a:lnTo>
                          <a:pt x="1137" y="337"/>
                        </a:lnTo>
                        <a:lnTo>
                          <a:pt x="1122" y="221"/>
                        </a:lnTo>
                        <a:lnTo>
                          <a:pt x="1109" y="106"/>
                        </a:lnTo>
                        <a:lnTo>
                          <a:pt x="1120" y="61"/>
                        </a:lnTo>
                        <a:lnTo>
                          <a:pt x="1120" y="0"/>
                        </a:lnTo>
                        <a:lnTo>
                          <a:pt x="1060" y="0"/>
                        </a:lnTo>
                        <a:lnTo>
                          <a:pt x="1021" y="71"/>
                        </a:lnTo>
                        <a:lnTo>
                          <a:pt x="1003" y="107"/>
                        </a:lnTo>
                        <a:lnTo>
                          <a:pt x="1011" y="129"/>
                        </a:lnTo>
                        <a:lnTo>
                          <a:pt x="966" y="135"/>
                        </a:lnTo>
                        <a:lnTo>
                          <a:pt x="928" y="182"/>
                        </a:lnTo>
                        <a:lnTo>
                          <a:pt x="909" y="207"/>
                        </a:lnTo>
                        <a:lnTo>
                          <a:pt x="897" y="242"/>
                        </a:lnTo>
                        <a:lnTo>
                          <a:pt x="872" y="261"/>
                        </a:lnTo>
                        <a:lnTo>
                          <a:pt x="779" y="250"/>
                        </a:lnTo>
                        <a:lnTo>
                          <a:pt x="752" y="271"/>
                        </a:lnTo>
                        <a:lnTo>
                          <a:pt x="662" y="321"/>
                        </a:lnTo>
                        <a:lnTo>
                          <a:pt x="666" y="295"/>
                        </a:lnTo>
                        <a:lnTo>
                          <a:pt x="605" y="312"/>
                        </a:lnTo>
                        <a:lnTo>
                          <a:pt x="590" y="343"/>
                        </a:lnTo>
                        <a:lnTo>
                          <a:pt x="546" y="352"/>
                        </a:lnTo>
                        <a:lnTo>
                          <a:pt x="549" y="387"/>
                        </a:lnTo>
                        <a:lnTo>
                          <a:pt x="492" y="420"/>
                        </a:lnTo>
                        <a:lnTo>
                          <a:pt x="448" y="442"/>
                        </a:lnTo>
                        <a:lnTo>
                          <a:pt x="377" y="485"/>
                        </a:lnTo>
                        <a:lnTo>
                          <a:pt x="323" y="532"/>
                        </a:lnTo>
                        <a:lnTo>
                          <a:pt x="226" y="535"/>
                        </a:lnTo>
                        <a:lnTo>
                          <a:pt x="163" y="569"/>
                        </a:lnTo>
                        <a:lnTo>
                          <a:pt x="120" y="615"/>
                        </a:lnTo>
                        <a:lnTo>
                          <a:pt x="114" y="672"/>
                        </a:lnTo>
                        <a:lnTo>
                          <a:pt x="88" y="688"/>
                        </a:lnTo>
                        <a:lnTo>
                          <a:pt x="46" y="697"/>
                        </a:lnTo>
                        <a:lnTo>
                          <a:pt x="13" y="700"/>
                        </a:lnTo>
                        <a:lnTo>
                          <a:pt x="1" y="824"/>
                        </a:lnTo>
                        <a:lnTo>
                          <a:pt x="0" y="827"/>
                        </a:lnTo>
                        <a:lnTo>
                          <a:pt x="471" y="827"/>
                        </a:lnTo>
                        <a:lnTo>
                          <a:pt x="510" y="811"/>
                        </a:lnTo>
                        <a:lnTo>
                          <a:pt x="565" y="788"/>
                        </a:lnTo>
                        <a:lnTo>
                          <a:pt x="650" y="757"/>
                        </a:lnTo>
                        <a:lnTo>
                          <a:pt x="708" y="733"/>
                        </a:lnTo>
                        <a:lnTo>
                          <a:pt x="952" y="723"/>
                        </a:lnTo>
                        <a:lnTo>
                          <a:pt x="990" y="723"/>
                        </a:lnTo>
                        <a:lnTo>
                          <a:pt x="1205" y="749"/>
                        </a:lnTo>
                        <a:lnTo>
                          <a:pt x="1205" y="735"/>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sp macro="" textlink="">
                <xdr:nvSpPr>
                  <xdr:cNvPr id="2175" name="Freeform 127">
                    <a:extLst>
                      <a:ext uri="{FF2B5EF4-FFF2-40B4-BE49-F238E27FC236}">
                        <a16:creationId xmlns:a16="http://schemas.microsoft.com/office/drawing/2014/main" id="{00000000-0008-0000-0300-00007F080000}"/>
                      </a:ext>
                    </a:extLst>
                  </xdr:cNvPr>
                  <xdr:cNvSpPr>
                    <a:spLocks/>
                  </xdr:cNvSpPr>
                </xdr:nvSpPr>
                <xdr:spPr bwMode="auto">
                  <a:xfrm>
                    <a:off x="2800" y="1464"/>
                    <a:ext cx="1719" cy="930"/>
                  </a:xfrm>
                  <a:custGeom>
                    <a:avLst/>
                    <a:gdLst>
                      <a:gd name="T0" fmla="*/ 1299 w 1719"/>
                      <a:gd name="T1" fmla="*/ 821 h 930"/>
                      <a:gd name="T2" fmla="*/ 1354 w 1719"/>
                      <a:gd name="T3" fmla="*/ 794 h 930"/>
                      <a:gd name="T4" fmla="*/ 1377 w 1719"/>
                      <a:gd name="T5" fmla="*/ 837 h 930"/>
                      <a:gd name="T6" fmla="*/ 1392 w 1719"/>
                      <a:gd name="T7" fmla="*/ 854 h 930"/>
                      <a:gd name="T8" fmla="*/ 1344 w 1719"/>
                      <a:gd name="T9" fmla="*/ 908 h 930"/>
                      <a:gd name="T10" fmla="*/ 1344 w 1719"/>
                      <a:gd name="T11" fmla="*/ 923 h 930"/>
                      <a:gd name="T12" fmla="*/ 1232 w 1719"/>
                      <a:gd name="T13" fmla="*/ 773 h 930"/>
                      <a:gd name="T14" fmla="*/ 1088 w 1719"/>
                      <a:gd name="T15" fmla="*/ 627 h 930"/>
                      <a:gd name="T16" fmla="*/ 886 w 1719"/>
                      <a:gd name="T17" fmla="*/ 501 h 930"/>
                      <a:gd name="T18" fmla="*/ 677 w 1719"/>
                      <a:gd name="T19" fmla="*/ 409 h 930"/>
                      <a:gd name="T20" fmla="*/ 453 w 1719"/>
                      <a:gd name="T21" fmla="*/ 318 h 930"/>
                      <a:gd name="T22" fmla="*/ 236 w 1719"/>
                      <a:gd name="T23" fmla="*/ 216 h 930"/>
                      <a:gd name="T24" fmla="*/ 76 w 1719"/>
                      <a:gd name="T25" fmla="*/ 87 h 930"/>
                      <a:gd name="T26" fmla="*/ 0 w 1719"/>
                      <a:gd name="T27" fmla="*/ 3 h 930"/>
                      <a:gd name="T28" fmla="*/ 1585 w 1719"/>
                      <a:gd name="T29" fmla="*/ 45 h 930"/>
                      <a:gd name="T30" fmla="*/ 1622 w 1719"/>
                      <a:gd name="T31" fmla="*/ 166 h 930"/>
                      <a:gd name="T32" fmla="*/ 1658 w 1719"/>
                      <a:gd name="T33" fmla="*/ 270 h 930"/>
                      <a:gd name="T34" fmla="*/ 1718 w 1719"/>
                      <a:gd name="T35" fmla="*/ 375 h 930"/>
                      <a:gd name="T36" fmla="*/ 1670 w 1719"/>
                      <a:gd name="T37" fmla="*/ 346 h 930"/>
                      <a:gd name="T38" fmla="*/ 1634 w 1719"/>
                      <a:gd name="T39" fmla="*/ 286 h 930"/>
                      <a:gd name="T40" fmla="*/ 1597 w 1719"/>
                      <a:gd name="T41" fmla="*/ 211 h 930"/>
                      <a:gd name="T42" fmla="*/ 1574 w 1719"/>
                      <a:gd name="T43" fmla="*/ 120 h 930"/>
                      <a:gd name="T44" fmla="*/ 1537 w 1719"/>
                      <a:gd name="T45" fmla="*/ 61 h 930"/>
                      <a:gd name="T46" fmla="*/ 1500 w 1719"/>
                      <a:gd name="T47" fmla="*/ 32 h 930"/>
                      <a:gd name="T48" fmla="*/ 1526 w 1719"/>
                      <a:gd name="T49" fmla="*/ 223 h 930"/>
                      <a:gd name="T50" fmla="*/ 1456 w 1719"/>
                      <a:gd name="T51" fmla="*/ 163 h 930"/>
                      <a:gd name="T52" fmla="*/ 1485 w 1719"/>
                      <a:gd name="T53" fmla="*/ 216 h 930"/>
                      <a:gd name="T54" fmla="*/ 1414 w 1719"/>
                      <a:gd name="T55" fmla="*/ 213 h 930"/>
                      <a:gd name="T56" fmla="*/ 1392 w 1719"/>
                      <a:gd name="T57" fmla="*/ 242 h 930"/>
                      <a:gd name="T58" fmla="*/ 1384 w 1719"/>
                      <a:gd name="T59" fmla="*/ 265 h 930"/>
                      <a:gd name="T60" fmla="*/ 1344 w 1719"/>
                      <a:gd name="T61" fmla="*/ 297 h 930"/>
                      <a:gd name="T62" fmla="*/ 1256 w 1719"/>
                      <a:gd name="T63" fmla="*/ 284 h 930"/>
                      <a:gd name="T64" fmla="*/ 1235 w 1719"/>
                      <a:gd name="T65" fmla="*/ 163 h 930"/>
                      <a:gd name="T66" fmla="*/ 1234 w 1719"/>
                      <a:gd name="T67" fmla="*/ 270 h 930"/>
                      <a:gd name="T68" fmla="*/ 1239 w 1719"/>
                      <a:gd name="T69" fmla="*/ 328 h 930"/>
                      <a:gd name="T70" fmla="*/ 1304 w 1719"/>
                      <a:gd name="T71" fmla="*/ 343 h 930"/>
                      <a:gd name="T72" fmla="*/ 1368 w 1719"/>
                      <a:gd name="T73" fmla="*/ 347 h 930"/>
                      <a:gd name="T74" fmla="*/ 1510 w 1719"/>
                      <a:gd name="T75" fmla="*/ 349 h 930"/>
                      <a:gd name="T76" fmla="*/ 1494 w 1719"/>
                      <a:gd name="T77" fmla="*/ 439 h 930"/>
                      <a:gd name="T78" fmla="*/ 1510 w 1719"/>
                      <a:gd name="T79" fmla="*/ 486 h 930"/>
                      <a:gd name="T80" fmla="*/ 1537 w 1719"/>
                      <a:gd name="T81" fmla="*/ 365 h 930"/>
                      <a:gd name="T82" fmla="*/ 1624 w 1719"/>
                      <a:gd name="T83" fmla="*/ 394 h 930"/>
                      <a:gd name="T84" fmla="*/ 1599 w 1719"/>
                      <a:gd name="T85" fmla="*/ 531 h 930"/>
                      <a:gd name="T86" fmla="*/ 1523 w 1719"/>
                      <a:gd name="T87" fmla="*/ 586 h 930"/>
                      <a:gd name="T88" fmla="*/ 1494 w 1719"/>
                      <a:gd name="T89" fmla="*/ 631 h 930"/>
                      <a:gd name="T90" fmla="*/ 1405 w 1719"/>
                      <a:gd name="T91" fmla="*/ 641 h 930"/>
                      <a:gd name="T92" fmla="*/ 1372 w 1719"/>
                      <a:gd name="T93" fmla="*/ 639 h 930"/>
                      <a:gd name="T94" fmla="*/ 1310 w 1719"/>
                      <a:gd name="T95" fmla="*/ 569 h 930"/>
                      <a:gd name="T96" fmla="*/ 1327 w 1719"/>
                      <a:gd name="T97" fmla="*/ 531 h 930"/>
                      <a:gd name="T98" fmla="*/ 1269 w 1719"/>
                      <a:gd name="T99" fmla="*/ 541 h 930"/>
                      <a:gd name="T100" fmla="*/ 1252 w 1719"/>
                      <a:gd name="T101" fmla="*/ 603 h 930"/>
                      <a:gd name="T102" fmla="*/ 1182 w 1719"/>
                      <a:gd name="T103" fmla="*/ 588 h 930"/>
                      <a:gd name="T104" fmla="*/ 1164 w 1719"/>
                      <a:gd name="T105" fmla="*/ 607 h 930"/>
                      <a:gd name="T106" fmla="*/ 1281 w 1719"/>
                      <a:gd name="T107" fmla="*/ 654 h 930"/>
                      <a:gd name="T108" fmla="*/ 1314 w 1719"/>
                      <a:gd name="T109" fmla="*/ 714 h 930"/>
                      <a:gd name="T110" fmla="*/ 1297 w 1719"/>
                      <a:gd name="T111" fmla="*/ 741 h 930"/>
                      <a:gd name="T112" fmla="*/ 1308 w 1719"/>
                      <a:gd name="T113" fmla="*/ 849 h 9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719" h="930">
                        <a:moveTo>
                          <a:pt x="1308" y="849"/>
                        </a:moveTo>
                        <a:lnTo>
                          <a:pt x="1299" y="821"/>
                        </a:lnTo>
                        <a:lnTo>
                          <a:pt x="1332" y="827"/>
                        </a:lnTo>
                        <a:lnTo>
                          <a:pt x="1354" y="794"/>
                        </a:lnTo>
                        <a:lnTo>
                          <a:pt x="1344" y="849"/>
                        </a:lnTo>
                        <a:lnTo>
                          <a:pt x="1377" y="837"/>
                        </a:lnTo>
                        <a:lnTo>
                          <a:pt x="1402" y="819"/>
                        </a:lnTo>
                        <a:lnTo>
                          <a:pt x="1392" y="854"/>
                        </a:lnTo>
                        <a:lnTo>
                          <a:pt x="1363" y="884"/>
                        </a:lnTo>
                        <a:lnTo>
                          <a:pt x="1344" y="908"/>
                        </a:lnTo>
                        <a:lnTo>
                          <a:pt x="1345" y="929"/>
                        </a:lnTo>
                        <a:lnTo>
                          <a:pt x="1344" y="923"/>
                        </a:lnTo>
                        <a:lnTo>
                          <a:pt x="1288" y="848"/>
                        </a:lnTo>
                        <a:lnTo>
                          <a:pt x="1232" y="773"/>
                        </a:lnTo>
                        <a:lnTo>
                          <a:pt x="1160" y="700"/>
                        </a:lnTo>
                        <a:lnTo>
                          <a:pt x="1088" y="627"/>
                        </a:lnTo>
                        <a:lnTo>
                          <a:pt x="996" y="562"/>
                        </a:lnTo>
                        <a:lnTo>
                          <a:pt x="886" y="501"/>
                        </a:lnTo>
                        <a:lnTo>
                          <a:pt x="783" y="455"/>
                        </a:lnTo>
                        <a:lnTo>
                          <a:pt x="677" y="409"/>
                        </a:lnTo>
                        <a:lnTo>
                          <a:pt x="560" y="367"/>
                        </a:lnTo>
                        <a:lnTo>
                          <a:pt x="453" y="318"/>
                        </a:lnTo>
                        <a:lnTo>
                          <a:pt x="352" y="270"/>
                        </a:lnTo>
                        <a:lnTo>
                          <a:pt x="236" y="216"/>
                        </a:lnTo>
                        <a:lnTo>
                          <a:pt x="139" y="139"/>
                        </a:lnTo>
                        <a:lnTo>
                          <a:pt x="76" y="87"/>
                        </a:lnTo>
                        <a:lnTo>
                          <a:pt x="40" y="39"/>
                        </a:lnTo>
                        <a:lnTo>
                          <a:pt x="0" y="3"/>
                        </a:lnTo>
                        <a:lnTo>
                          <a:pt x="1562" y="0"/>
                        </a:lnTo>
                        <a:lnTo>
                          <a:pt x="1585" y="45"/>
                        </a:lnTo>
                        <a:lnTo>
                          <a:pt x="1597" y="106"/>
                        </a:lnTo>
                        <a:lnTo>
                          <a:pt x="1622" y="166"/>
                        </a:lnTo>
                        <a:lnTo>
                          <a:pt x="1646" y="226"/>
                        </a:lnTo>
                        <a:lnTo>
                          <a:pt x="1658" y="270"/>
                        </a:lnTo>
                        <a:lnTo>
                          <a:pt x="1682" y="315"/>
                        </a:lnTo>
                        <a:lnTo>
                          <a:pt x="1718" y="375"/>
                        </a:lnTo>
                        <a:lnTo>
                          <a:pt x="1694" y="390"/>
                        </a:lnTo>
                        <a:lnTo>
                          <a:pt x="1670" y="346"/>
                        </a:lnTo>
                        <a:lnTo>
                          <a:pt x="1646" y="315"/>
                        </a:lnTo>
                        <a:lnTo>
                          <a:pt x="1634" y="286"/>
                        </a:lnTo>
                        <a:lnTo>
                          <a:pt x="1622" y="270"/>
                        </a:lnTo>
                        <a:lnTo>
                          <a:pt x="1597" y="211"/>
                        </a:lnTo>
                        <a:lnTo>
                          <a:pt x="1585" y="166"/>
                        </a:lnTo>
                        <a:lnTo>
                          <a:pt x="1574" y="120"/>
                        </a:lnTo>
                        <a:lnTo>
                          <a:pt x="1562" y="61"/>
                        </a:lnTo>
                        <a:lnTo>
                          <a:pt x="1537" y="61"/>
                        </a:lnTo>
                        <a:lnTo>
                          <a:pt x="1525" y="45"/>
                        </a:lnTo>
                        <a:lnTo>
                          <a:pt x="1500" y="32"/>
                        </a:lnTo>
                        <a:lnTo>
                          <a:pt x="1526" y="163"/>
                        </a:lnTo>
                        <a:lnTo>
                          <a:pt x="1526" y="223"/>
                        </a:lnTo>
                        <a:lnTo>
                          <a:pt x="1485" y="189"/>
                        </a:lnTo>
                        <a:lnTo>
                          <a:pt x="1456" y="163"/>
                        </a:lnTo>
                        <a:lnTo>
                          <a:pt x="1464" y="184"/>
                        </a:lnTo>
                        <a:lnTo>
                          <a:pt x="1485" y="216"/>
                        </a:lnTo>
                        <a:lnTo>
                          <a:pt x="1494" y="240"/>
                        </a:lnTo>
                        <a:lnTo>
                          <a:pt x="1414" y="213"/>
                        </a:lnTo>
                        <a:lnTo>
                          <a:pt x="1418" y="259"/>
                        </a:lnTo>
                        <a:lnTo>
                          <a:pt x="1392" y="242"/>
                        </a:lnTo>
                        <a:lnTo>
                          <a:pt x="1363" y="242"/>
                        </a:lnTo>
                        <a:lnTo>
                          <a:pt x="1384" y="265"/>
                        </a:lnTo>
                        <a:lnTo>
                          <a:pt x="1351" y="265"/>
                        </a:lnTo>
                        <a:lnTo>
                          <a:pt x="1344" y="297"/>
                        </a:lnTo>
                        <a:lnTo>
                          <a:pt x="1280" y="289"/>
                        </a:lnTo>
                        <a:lnTo>
                          <a:pt x="1256" y="284"/>
                        </a:lnTo>
                        <a:lnTo>
                          <a:pt x="1257" y="189"/>
                        </a:lnTo>
                        <a:lnTo>
                          <a:pt x="1235" y="163"/>
                        </a:lnTo>
                        <a:lnTo>
                          <a:pt x="1241" y="193"/>
                        </a:lnTo>
                        <a:lnTo>
                          <a:pt x="1234" y="270"/>
                        </a:lnTo>
                        <a:lnTo>
                          <a:pt x="1242" y="295"/>
                        </a:lnTo>
                        <a:lnTo>
                          <a:pt x="1239" y="328"/>
                        </a:lnTo>
                        <a:lnTo>
                          <a:pt x="1256" y="353"/>
                        </a:lnTo>
                        <a:lnTo>
                          <a:pt x="1304" y="343"/>
                        </a:lnTo>
                        <a:lnTo>
                          <a:pt x="1365" y="324"/>
                        </a:lnTo>
                        <a:lnTo>
                          <a:pt x="1368" y="347"/>
                        </a:lnTo>
                        <a:lnTo>
                          <a:pt x="1406" y="334"/>
                        </a:lnTo>
                        <a:lnTo>
                          <a:pt x="1510" y="349"/>
                        </a:lnTo>
                        <a:lnTo>
                          <a:pt x="1497" y="391"/>
                        </a:lnTo>
                        <a:lnTo>
                          <a:pt x="1494" y="439"/>
                        </a:lnTo>
                        <a:lnTo>
                          <a:pt x="1475" y="477"/>
                        </a:lnTo>
                        <a:lnTo>
                          <a:pt x="1510" y="486"/>
                        </a:lnTo>
                        <a:lnTo>
                          <a:pt x="1523" y="444"/>
                        </a:lnTo>
                        <a:lnTo>
                          <a:pt x="1537" y="365"/>
                        </a:lnTo>
                        <a:lnTo>
                          <a:pt x="1580" y="331"/>
                        </a:lnTo>
                        <a:lnTo>
                          <a:pt x="1624" y="394"/>
                        </a:lnTo>
                        <a:lnTo>
                          <a:pt x="1620" y="465"/>
                        </a:lnTo>
                        <a:lnTo>
                          <a:pt x="1599" y="531"/>
                        </a:lnTo>
                        <a:lnTo>
                          <a:pt x="1539" y="550"/>
                        </a:lnTo>
                        <a:lnTo>
                          <a:pt x="1523" y="586"/>
                        </a:lnTo>
                        <a:lnTo>
                          <a:pt x="1499" y="592"/>
                        </a:lnTo>
                        <a:lnTo>
                          <a:pt x="1494" y="631"/>
                        </a:lnTo>
                        <a:lnTo>
                          <a:pt x="1440" y="644"/>
                        </a:lnTo>
                        <a:lnTo>
                          <a:pt x="1405" y="641"/>
                        </a:lnTo>
                        <a:lnTo>
                          <a:pt x="1390" y="619"/>
                        </a:lnTo>
                        <a:lnTo>
                          <a:pt x="1372" y="639"/>
                        </a:lnTo>
                        <a:lnTo>
                          <a:pt x="1317" y="625"/>
                        </a:lnTo>
                        <a:lnTo>
                          <a:pt x="1310" y="569"/>
                        </a:lnTo>
                        <a:lnTo>
                          <a:pt x="1339" y="564"/>
                        </a:lnTo>
                        <a:lnTo>
                          <a:pt x="1327" y="531"/>
                        </a:lnTo>
                        <a:lnTo>
                          <a:pt x="1320" y="555"/>
                        </a:lnTo>
                        <a:lnTo>
                          <a:pt x="1269" y="541"/>
                        </a:lnTo>
                        <a:lnTo>
                          <a:pt x="1287" y="574"/>
                        </a:lnTo>
                        <a:lnTo>
                          <a:pt x="1252" y="603"/>
                        </a:lnTo>
                        <a:lnTo>
                          <a:pt x="1212" y="596"/>
                        </a:lnTo>
                        <a:lnTo>
                          <a:pt x="1182" y="588"/>
                        </a:lnTo>
                        <a:lnTo>
                          <a:pt x="1130" y="565"/>
                        </a:lnTo>
                        <a:lnTo>
                          <a:pt x="1164" y="607"/>
                        </a:lnTo>
                        <a:lnTo>
                          <a:pt x="1223" y="644"/>
                        </a:lnTo>
                        <a:lnTo>
                          <a:pt x="1281" y="654"/>
                        </a:lnTo>
                        <a:lnTo>
                          <a:pt x="1321" y="660"/>
                        </a:lnTo>
                        <a:lnTo>
                          <a:pt x="1314" y="714"/>
                        </a:lnTo>
                        <a:lnTo>
                          <a:pt x="1271" y="738"/>
                        </a:lnTo>
                        <a:lnTo>
                          <a:pt x="1297" y="741"/>
                        </a:lnTo>
                        <a:lnTo>
                          <a:pt x="1273" y="799"/>
                        </a:lnTo>
                        <a:lnTo>
                          <a:pt x="1308" y="849"/>
                        </a:lnTo>
                      </a:path>
                    </a:pathLst>
                  </a:custGeom>
                  <a:solidFill>
                    <a:srgbClr val="438E00"/>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grpSp>
            <xdr:sp macro="" textlink="">
              <xdr:nvSpPr>
                <xdr:cNvPr id="2176" name="Freeform 128">
                  <a:extLst>
                    <a:ext uri="{FF2B5EF4-FFF2-40B4-BE49-F238E27FC236}">
                      <a16:creationId xmlns:a16="http://schemas.microsoft.com/office/drawing/2014/main" id="{00000000-0008-0000-0300-000080080000}"/>
                    </a:ext>
                  </a:extLst>
                </xdr:cNvPr>
                <xdr:cNvSpPr>
                  <a:spLocks/>
                </xdr:cNvSpPr>
              </xdr:nvSpPr>
              <xdr:spPr bwMode="auto">
                <a:xfrm>
                  <a:off x="1356" y="528"/>
                  <a:ext cx="2970" cy="2762"/>
                </a:xfrm>
                <a:custGeom>
                  <a:avLst/>
                  <a:gdLst>
                    <a:gd name="T0" fmla="*/ 46 w 2970"/>
                    <a:gd name="T1" fmla="*/ 2360 h 2762"/>
                    <a:gd name="T2" fmla="*/ 162 w 2970"/>
                    <a:gd name="T3" fmla="*/ 2444 h 2762"/>
                    <a:gd name="T4" fmla="*/ 329 w 2970"/>
                    <a:gd name="T5" fmla="*/ 2491 h 2762"/>
                    <a:gd name="T6" fmla="*/ 510 w 2970"/>
                    <a:gd name="T7" fmla="*/ 2461 h 2762"/>
                    <a:gd name="T8" fmla="*/ 694 w 2970"/>
                    <a:gd name="T9" fmla="*/ 2369 h 2762"/>
                    <a:gd name="T10" fmla="*/ 810 w 2970"/>
                    <a:gd name="T11" fmla="*/ 2247 h 2762"/>
                    <a:gd name="T12" fmla="*/ 908 w 2970"/>
                    <a:gd name="T13" fmla="*/ 2073 h 2762"/>
                    <a:gd name="T14" fmla="*/ 957 w 2970"/>
                    <a:gd name="T15" fmla="*/ 1897 h 2762"/>
                    <a:gd name="T16" fmla="*/ 960 w 2970"/>
                    <a:gd name="T17" fmla="*/ 1641 h 2762"/>
                    <a:gd name="T18" fmla="*/ 923 w 2970"/>
                    <a:gd name="T19" fmla="*/ 1396 h 2762"/>
                    <a:gd name="T20" fmla="*/ 894 w 2970"/>
                    <a:gd name="T21" fmla="*/ 1165 h 2762"/>
                    <a:gd name="T22" fmla="*/ 878 w 2970"/>
                    <a:gd name="T23" fmla="*/ 921 h 2762"/>
                    <a:gd name="T24" fmla="*/ 908 w 2970"/>
                    <a:gd name="T25" fmla="*/ 706 h 2762"/>
                    <a:gd name="T26" fmla="*/ 968 w 2970"/>
                    <a:gd name="T27" fmla="*/ 517 h 2762"/>
                    <a:gd name="T28" fmla="*/ 1057 w 2970"/>
                    <a:gd name="T29" fmla="*/ 330 h 2762"/>
                    <a:gd name="T30" fmla="*/ 1184 w 2970"/>
                    <a:gd name="T31" fmla="*/ 170 h 2762"/>
                    <a:gd name="T32" fmla="*/ 1340 w 2970"/>
                    <a:gd name="T33" fmla="*/ 63 h 2762"/>
                    <a:gd name="T34" fmla="*/ 1502 w 2970"/>
                    <a:gd name="T35" fmla="*/ 9 h 2762"/>
                    <a:gd name="T36" fmla="*/ 1642 w 2970"/>
                    <a:gd name="T37" fmla="*/ 3 h 2762"/>
                    <a:gd name="T38" fmla="*/ 1761 w 2970"/>
                    <a:gd name="T39" fmla="*/ 23 h 2762"/>
                    <a:gd name="T40" fmla="*/ 1706 w 2970"/>
                    <a:gd name="T41" fmla="*/ 50 h 2762"/>
                    <a:gd name="T42" fmla="*/ 1578 w 2970"/>
                    <a:gd name="T43" fmla="*/ 109 h 2762"/>
                    <a:gd name="T44" fmla="*/ 1454 w 2970"/>
                    <a:gd name="T45" fmla="*/ 231 h 2762"/>
                    <a:gd name="T46" fmla="*/ 1385 w 2970"/>
                    <a:gd name="T47" fmla="*/ 402 h 2762"/>
                    <a:gd name="T48" fmla="*/ 1369 w 2970"/>
                    <a:gd name="T49" fmla="*/ 611 h 2762"/>
                    <a:gd name="T50" fmla="*/ 1411 w 2970"/>
                    <a:gd name="T51" fmla="*/ 774 h 2762"/>
                    <a:gd name="T52" fmla="*/ 1506 w 2970"/>
                    <a:gd name="T53" fmla="*/ 949 h 2762"/>
                    <a:gd name="T54" fmla="*/ 1627 w 2970"/>
                    <a:gd name="T55" fmla="*/ 1083 h 2762"/>
                    <a:gd name="T56" fmla="*/ 1840 w 2970"/>
                    <a:gd name="T57" fmla="*/ 1214 h 2762"/>
                    <a:gd name="T58" fmla="*/ 2062 w 2970"/>
                    <a:gd name="T59" fmla="*/ 1307 h 2762"/>
                    <a:gd name="T60" fmla="*/ 2271 w 2970"/>
                    <a:gd name="T61" fmla="*/ 1399 h 2762"/>
                    <a:gd name="T62" fmla="*/ 2484 w 2970"/>
                    <a:gd name="T63" fmla="*/ 1506 h 2762"/>
                    <a:gd name="T64" fmla="*/ 2648 w 2970"/>
                    <a:gd name="T65" fmla="*/ 1644 h 2762"/>
                    <a:gd name="T66" fmla="*/ 2776 w 2970"/>
                    <a:gd name="T67" fmla="*/ 1792 h 2762"/>
                    <a:gd name="T68" fmla="*/ 2888 w 2970"/>
                    <a:gd name="T69" fmla="*/ 1966 h 2762"/>
                    <a:gd name="T70" fmla="*/ 2955 w 2970"/>
                    <a:gd name="T71" fmla="*/ 2159 h 2762"/>
                    <a:gd name="T72" fmla="*/ 2966 w 2970"/>
                    <a:gd name="T73" fmla="*/ 2348 h 2762"/>
                    <a:gd name="T74" fmla="*/ 2928 w 2970"/>
                    <a:gd name="T75" fmla="*/ 2517 h 2762"/>
                    <a:gd name="T76" fmla="*/ 2863 w 2970"/>
                    <a:gd name="T77" fmla="*/ 2642 h 2762"/>
                    <a:gd name="T78" fmla="*/ 2785 w 2970"/>
                    <a:gd name="T79" fmla="*/ 2735 h 2762"/>
                    <a:gd name="T80" fmla="*/ 2788 w 2970"/>
                    <a:gd name="T81" fmla="*/ 2707 h 2762"/>
                    <a:gd name="T82" fmla="*/ 2826 w 2970"/>
                    <a:gd name="T83" fmla="*/ 2562 h 2762"/>
                    <a:gd name="T84" fmla="*/ 2820 w 2970"/>
                    <a:gd name="T85" fmla="*/ 2407 h 2762"/>
                    <a:gd name="T86" fmla="*/ 2738 w 2970"/>
                    <a:gd name="T87" fmla="*/ 2246 h 2762"/>
                    <a:gd name="T88" fmla="*/ 2600 w 2970"/>
                    <a:gd name="T89" fmla="*/ 2112 h 2762"/>
                    <a:gd name="T90" fmla="*/ 2422 w 2970"/>
                    <a:gd name="T91" fmla="*/ 2036 h 2762"/>
                    <a:gd name="T92" fmla="*/ 2255 w 2970"/>
                    <a:gd name="T93" fmla="*/ 2008 h 2762"/>
                    <a:gd name="T94" fmla="*/ 2046 w 2970"/>
                    <a:gd name="T95" fmla="*/ 2039 h 2762"/>
                    <a:gd name="T96" fmla="*/ 1859 w 2970"/>
                    <a:gd name="T97" fmla="*/ 2113 h 2762"/>
                    <a:gd name="T98" fmla="*/ 1669 w 2970"/>
                    <a:gd name="T99" fmla="*/ 2259 h 2762"/>
                    <a:gd name="T100" fmla="*/ 1483 w 2970"/>
                    <a:gd name="T101" fmla="*/ 2415 h 2762"/>
                    <a:gd name="T102" fmla="*/ 1306 w 2970"/>
                    <a:gd name="T103" fmla="*/ 2555 h 2762"/>
                    <a:gd name="T104" fmla="*/ 1100 w 2970"/>
                    <a:gd name="T105" fmla="*/ 2677 h 2762"/>
                    <a:gd name="T106" fmla="*/ 903 w 2970"/>
                    <a:gd name="T107" fmla="*/ 2732 h 2762"/>
                    <a:gd name="T108" fmla="*/ 723 w 2970"/>
                    <a:gd name="T109" fmla="*/ 2760 h 2762"/>
                    <a:gd name="T110" fmla="*/ 522 w 2970"/>
                    <a:gd name="T111" fmla="*/ 2751 h 2762"/>
                    <a:gd name="T112" fmla="*/ 326 w 2970"/>
                    <a:gd name="T113" fmla="*/ 2694 h 2762"/>
                    <a:gd name="T114" fmla="*/ 176 w 2970"/>
                    <a:gd name="T115" fmla="*/ 2592 h 2762"/>
                    <a:gd name="T116" fmla="*/ 70 w 2970"/>
                    <a:gd name="T117" fmla="*/ 2465 h 2762"/>
                    <a:gd name="T118" fmla="*/ 11 w 2970"/>
                    <a:gd name="T119" fmla="*/ 2349 h 2762"/>
                    <a:gd name="T120" fmla="*/ 0 w 2970"/>
                    <a:gd name="T121" fmla="*/ 2293 h 27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970" h="2762">
                      <a:moveTo>
                        <a:pt x="0" y="2293"/>
                      </a:moveTo>
                      <a:lnTo>
                        <a:pt x="46" y="2360"/>
                      </a:lnTo>
                      <a:lnTo>
                        <a:pt x="104" y="2402"/>
                      </a:lnTo>
                      <a:lnTo>
                        <a:pt x="162" y="2444"/>
                      </a:lnTo>
                      <a:lnTo>
                        <a:pt x="240" y="2473"/>
                      </a:lnTo>
                      <a:lnTo>
                        <a:pt x="329" y="2491"/>
                      </a:lnTo>
                      <a:lnTo>
                        <a:pt x="420" y="2481"/>
                      </a:lnTo>
                      <a:lnTo>
                        <a:pt x="510" y="2461"/>
                      </a:lnTo>
                      <a:lnTo>
                        <a:pt x="601" y="2428"/>
                      </a:lnTo>
                      <a:lnTo>
                        <a:pt x="694" y="2369"/>
                      </a:lnTo>
                      <a:lnTo>
                        <a:pt x="757" y="2309"/>
                      </a:lnTo>
                      <a:lnTo>
                        <a:pt x="810" y="2247"/>
                      </a:lnTo>
                      <a:lnTo>
                        <a:pt x="864" y="2173"/>
                      </a:lnTo>
                      <a:lnTo>
                        <a:pt x="908" y="2073"/>
                      </a:lnTo>
                      <a:lnTo>
                        <a:pt x="944" y="1973"/>
                      </a:lnTo>
                      <a:lnTo>
                        <a:pt x="957" y="1897"/>
                      </a:lnTo>
                      <a:lnTo>
                        <a:pt x="974" y="1770"/>
                      </a:lnTo>
                      <a:lnTo>
                        <a:pt x="960" y="1641"/>
                      </a:lnTo>
                      <a:lnTo>
                        <a:pt x="947" y="1525"/>
                      </a:lnTo>
                      <a:lnTo>
                        <a:pt x="923" y="1396"/>
                      </a:lnTo>
                      <a:lnTo>
                        <a:pt x="909" y="1281"/>
                      </a:lnTo>
                      <a:lnTo>
                        <a:pt x="894" y="1165"/>
                      </a:lnTo>
                      <a:lnTo>
                        <a:pt x="881" y="1050"/>
                      </a:lnTo>
                      <a:lnTo>
                        <a:pt x="878" y="921"/>
                      </a:lnTo>
                      <a:lnTo>
                        <a:pt x="884" y="806"/>
                      </a:lnTo>
                      <a:lnTo>
                        <a:pt x="908" y="706"/>
                      </a:lnTo>
                      <a:lnTo>
                        <a:pt x="934" y="605"/>
                      </a:lnTo>
                      <a:lnTo>
                        <a:pt x="968" y="517"/>
                      </a:lnTo>
                      <a:lnTo>
                        <a:pt x="1003" y="430"/>
                      </a:lnTo>
                      <a:lnTo>
                        <a:pt x="1057" y="330"/>
                      </a:lnTo>
                      <a:lnTo>
                        <a:pt x="1111" y="255"/>
                      </a:lnTo>
                      <a:lnTo>
                        <a:pt x="1184" y="170"/>
                      </a:lnTo>
                      <a:lnTo>
                        <a:pt x="1258" y="110"/>
                      </a:lnTo>
                      <a:lnTo>
                        <a:pt x="1340" y="63"/>
                      </a:lnTo>
                      <a:lnTo>
                        <a:pt x="1421" y="30"/>
                      </a:lnTo>
                      <a:lnTo>
                        <a:pt x="1502" y="9"/>
                      </a:lnTo>
                      <a:lnTo>
                        <a:pt x="1583" y="0"/>
                      </a:lnTo>
                      <a:lnTo>
                        <a:pt x="1642" y="3"/>
                      </a:lnTo>
                      <a:lnTo>
                        <a:pt x="1712" y="6"/>
                      </a:lnTo>
                      <a:lnTo>
                        <a:pt x="1761" y="23"/>
                      </a:lnTo>
                      <a:lnTo>
                        <a:pt x="1785" y="43"/>
                      </a:lnTo>
                      <a:lnTo>
                        <a:pt x="1706" y="50"/>
                      </a:lnTo>
                      <a:lnTo>
                        <a:pt x="1641" y="80"/>
                      </a:lnTo>
                      <a:lnTo>
                        <a:pt x="1578" y="109"/>
                      </a:lnTo>
                      <a:lnTo>
                        <a:pt x="1514" y="160"/>
                      </a:lnTo>
                      <a:lnTo>
                        <a:pt x="1454" y="231"/>
                      </a:lnTo>
                      <a:lnTo>
                        <a:pt x="1414" y="312"/>
                      </a:lnTo>
                      <a:lnTo>
                        <a:pt x="1385" y="402"/>
                      </a:lnTo>
                      <a:lnTo>
                        <a:pt x="1366" y="499"/>
                      </a:lnTo>
                      <a:lnTo>
                        <a:pt x="1369" y="611"/>
                      </a:lnTo>
                      <a:lnTo>
                        <a:pt x="1387" y="697"/>
                      </a:lnTo>
                      <a:lnTo>
                        <a:pt x="1411" y="774"/>
                      </a:lnTo>
                      <a:lnTo>
                        <a:pt x="1445" y="859"/>
                      </a:lnTo>
                      <a:lnTo>
                        <a:pt x="1506" y="949"/>
                      </a:lnTo>
                      <a:lnTo>
                        <a:pt x="1570" y="1031"/>
                      </a:lnTo>
                      <a:lnTo>
                        <a:pt x="1627" y="1083"/>
                      </a:lnTo>
                      <a:lnTo>
                        <a:pt x="1724" y="1160"/>
                      </a:lnTo>
                      <a:lnTo>
                        <a:pt x="1840" y="1214"/>
                      </a:lnTo>
                      <a:lnTo>
                        <a:pt x="1941" y="1262"/>
                      </a:lnTo>
                      <a:lnTo>
                        <a:pt x="2062" y="1307"/>
                      </a:lnTo>
                      <a:lnTo>
                        <a:pt x="2165" y="1353"/>
                      </a:lnTo>
                      <a:lnTo>
                        <a:pt x="2271" y="1399"/>
                      </a:lnTo>
                      <a:lnTo>
                        <a:pt x="2374" y="1445"/>
                      </a:lnTo>
                      <a:lnTo>
                        <a:pt x="2484" y="1506"/>
                      </a:lnTo>
                      <a:lnTo>
                        <a:pt x="2576" y="1571"/>
                      </a:lnTo>
                      <a:lnTo>
                        <a:pt x="2648" y="1644"/>
                      </a:lnTo>
                      <a:lnTo>
                        <a:pt x="2720" y="1717"/>
                      </a:lnTo>
                      <a:lnTo>
                        <a:pt x="2776" y="1792"/>
                      </a:lnTo>
                      <a:lnTo>
                        <a:pt x="2832" y="1867"/>
                      </a:lnTo>
                      <a:lnTo>
                        <a:pt x="2888" y="1966"/>
                      </a:lnTo>
                      <a:lnTo>
                        <a:pt x="2921" y="2050"/>
                      </a:lnTo>
                      <a:lnTo>
                        <a:pt x="2955" y="2159"/>
                      </a:lnTo>
                      <a:lnTo>
                        <a:pt x="2969" y="2252"/>
                      </a:lnTo>
                      <a:lnTo>
                        <a:pt x="2966" y="2348"/>
                      </a:lnTo>
                      <a:lnTo>
                        <a:pt x="2953" y="2437"/>
                      </a:lnTo>
                      <a:lnTo>
                        <a:pt x="2928" y="2517"/>
                      </a:lnTo>
                      <a:lnTo>
                        <a:pt x="2894" y="2592"/>
                      </a:lnTo>
                      <a:lnTo>
                        <a:pt x="2863" y="2642"/>
                      </a:lnTo>
                      <a:lnTo>
                        <a:pt x="2824" y="2701"/>
                      </a:lnTo>
                      <a:lnTo>
                        <a:pt x="2785" y="2735"/>
                      </a:lnTo>
                      <a:lnTo>
                        <a:pt x="2796" y="2735"/>
                      </a:lnTo>
                      <a:lnTo>
                        <a:pt x="2788" y="2707"/>
                      </a:lnTo>
                      <a:lnTo>
                        <a:pt x="2821" y="2634"/>
                      </a:lnTo>
                      <a:lnTo>
                        <a:pt x="2826" y="2562"/>
                      </a:lnTo>
                      <a:lnTo>
                        <a:pt x="2833" y="2491"/>
                      </a:lnTo>
                      <a:lnTo>
                        <a:pt x="2820" y="2407"/>
                      </a:lnTo>
                      <a:lnTo>
                        <a:pt x="2788" y="2320"/>
                      </a:lnTo>
                      <a:lnTo>
                        <a:pt x="2738" y="2246"/>
                      </a:lnTo>
                      <a:lnTo>
                        <a:pt x="2674" y="2175"/>
                      </a:lnTo>
                      <a:lnTo>
                        <a:pt x="2600" y="2112"/>
                      </a:lnTo>
                      <a:lnTo>
                        <a:pt x="2504" y="2061"/>
                      </a:lnTo>
                      <a:lnTo>
                        <a:pt x="2422" y="2036"/>
                      </a:lnTo>
                      <a:lnTo>
                        <a:pt x="2344" y="2019"/>
                      </a:lnTo>
                      <a:lnTo>
                        <a:pt x="2255" y="2008"/>
                      </a:lnTo>
                      <a:lnTo>
                        <a:pt x="2148" y="2019"/>
                      </a:lnTo>
                      <a:lnTo>
                        <a:pt x="2046" y="2039"/>
                      </a:lnTo>
                      <a:lnTo>
                        <a:pt x="1976" y="2065"/>
                      </a:lnTo>
                      <a:lnTo>
                        <a:pt x="1859" y="2113"/>
                      </a:lnTo>
                      <a:lnTo>
                        <a:pt x="1760" y="2189"/>
                      </a:lnTo>
                      <a:lnTo>
                        <a:pt x="1669" y="2259"/>
                      </a:lnTo>
                      <a:lnTo>
                        <a:pt x="1572" y="2345"/>
                      </a:lnTo>
                      <a:lnTo>
                        <a:pt x="1483" y="2415"/>
                      </a:lnTo>
                      <a:lnTo>
                        <a:pt x="1396" y="2485"/>
                      </a:lnTo>
                      <a:lnTo>
                        <a:pt x="1306" y="2555"/>
                      </a:lnTo>
                      <a:lnTo>
                        <a:pt x="1198" y="2624"/>
                      </a:lnTo>
                      <a:lnTo>
                        <a:pt x="1100" y="2677"/>
                      </a:lnTo>
                      <a:lnTo>
                        <a:pt x="1002" y="2704"/>
                      </a:lnTo>
                      <a:lnTo>
                        <a:pt x="903" y="2732"/>
                      </a:lnTo>
                      <a:lnTo>
                        <a:pt x="814" y="2746"/>
                      </a:lnTo>
                      <a:lnTo>
                        <a:pt x="723" y="2760"/>
                      </a:lnTo>
                      <a:lnTo>
                        <a:pt x="611" y="2761"/>
                      </a:lnTo>
                      <a:lnTo>
                        <a:pt x="522" y="2751"/>
                      </a:lnTo>
                      <a:lnTo>
                        <a:pt x="412" y="2730"/>
                      </a:lnTo>
                      <a:lnTo>
                        <a:pt x="326" y="2694"/>
                      </a:lnTo>
                      <a:lnTo>
                        <a:pt x="245" y="2647"/>
                      </a:lnTo>
                      <a:lnTo>
                        <a:pt x="176" y="2592"/>
                      </a:lnTo>
                      <a:lnTo>
                        <a:pt x="117" y="2532"/>
                      </a:lnTo>
                      <a:lnTo>
                        <a:pt x="70" y="2465"/>
                      </a:lnTo>
                      <a:lnTo>
                        <a:pt x="44" y="2412"/>
                      </a:lnTo>
                      <a:lnTo>
                        <a:pt x="11" y="2349"/>
                      </a:lnTo>
                      <a:lnTo>
                        <a:pt x="0" y="2298"/>
                      </a:lnTo>
                      <a:lnTo>
                        <a:pt x="0" y="2293"/>
                      </a:lnTo>
                    </a:path>
                  </a:pathLst>
                </a:custGeom>
                <a:solidFill>
                  <a:srgbClr val="FC0128"/>
                </a:solidFill>
                <a:ln w="12700" cap="rnd" cmpd="sng">
                  <a:solidFill>
                    <a:srgbClr val="00279F"/>
                  </a:solidFill>
                  <a:prstDash val="solid"/>
                  <a:round/>
                  <a:headEnd type="none" w="med" len="med"/>
                  <a:tailEnd type="none" w="med" len="med"/>
                </a:ln>
                <a:effectLst>
                  <a:prstShdw prst="shdw17" dist="17961" dir="2700000">
                    <a:srgbClr val="00279F">
                      <a:gamma/>
                      <a:shade val="60000"/>
                      <a:invGamma/>
                    </a:srgbClr>
                  </a:prstShdw>
                </a:effectLst>
              </xdr:spPr>
            </xdr:sp>
          </xdr:grpSp>
        </xdr:grpSp>
        <xdr:sp macro="" textlink="">
          <xdr:nvSpPr>
            <xdr:cNvPr id="2177" name="WordArt 129">
              <a:extLst>
                <a:ext uri="{FF2B5EF4-FFF2-40B4-BE49-F238E27FC236}">
                  <a16:creationId xmlns:a16="http://schemas.microsoft.com/office/drawing/2014/main" id="{00000000-0008-0000-0300-000081080000}"/>
                </a:ext>
              </a:extLst>
            </xdr:cNvPr>
            <xdr:cNvSpPr>
              <a:spLocks noChangeArrowheads="1" noChangeShapeType="1" noTextEdit="1"/>
            </xdr:cNvSpPr>
          </xdr:nvSpPr>
          <xdr:spPr bwMode="auto">
            <a:xfrm>
              <a:off x="1038" y="322"/>
              <a:ext cx="3674" cy="3725"/>
            </a:xfrm>
            <a:prstGeom prst="rect">
              <a:avLst/>
            </a:prstGeom>
            <a:extLst>
              <a:ext uri="{AF507438-7753-43E0-B8FC-AC1667EBCBE1}">
                <a14:hiddenEffects xmlns:a14="http://schemas.microsoft.com/office/drawing/2010/main">
                  <a:effectLst/>
                </a14:hiddenEffects>
              </a:ext>
            </a:extLst>
          </xdr:spPr>
          <xdr:txBody>
            <a:bodyPr wrap="none" fromWordArt="1">
              <a:prstTxWarp prst="textArchUp">
                <a:avLst>
                  <a:gd name="adj" fmla="val 10800000"/>
                </a:avLst>
              </a:prstTxWarp>
            </a:bodyPr>
            <a:lstStyle/>
            <a:p>
              <a:pPr algn="ctr" rtl="0">
                <a:buNone/>
              </a:pPr>
              <a:r>
                <a:rPr lang="en-US" sz="4400" kern="10" spc="0">
                  <a:ln w="9525">
                    <a:solidFill>
                      <a:srgbClr val="000000"/>
                    </a:solidFill>
                    <a:round/>
                    <a:headEnd/>
                    <a:tailEnd/>
                  </a:ln>
                  <a:solidFill>
                    <a:srgbClr val="000000"/>
                  </a:solidFill>
                  <a:effectLst/>
                  <a:latin typeface="Arial"/>
                  <a:cs typeface="Arial"/>
                </a:rPr>
                <a:t>       STATE OF NORTH CAROLINA      </a:t>
              </a:r>
            </a:p>
          </xdr:txBody>
        </xdr:sp>
        <xdr:sp macro="" textlink="">
          <xdr:nvSpPr>
            <xdr:cNvPr id="2178" name="WordArt 130">
              <a:extLst>
                <a:ext uri="{FF2B5EF4-FFF2-40B4-BE49-F238E27FC236}">
                  <a16:creationId xmlns:a16="http://schemas.microsoft.com/office/drawing/2014/main" id="{00000000-0008-0000-0300-000082080000}"/>
                </a:ext>
              </a:extLst>
            </xdr:cNvPr>
            <xdr:cNvSpPr>
              <a:spLocks noChangeArrowheads="1" noChangeShapeType="1" noTextEdit="1"/>
            </xdr:cNvSpPr>
          </xdr:nvSpPr>
          <xdr:spPr bwMode="auto">
            <a:xfrm rot="64806921">
              <a:off x="989" y="491"/>
              <a:ext cx="3763" cy="3570"/>
            </a:xfrm>
            <a:prstGeom prst="rect">
              <a:avLst/>
            </a:prstGeom>
            <a:extLst>
              <a:ext uri="{AF507438-7753-43E0-B8FC-AC1667EBCBE1}">
                <a14:hiddenEffects xmlns:a14="http://schemas.microsoft.com/office/drawing/2010/main">
                  <a:effectLst/>
                </a14:hiddenEffects>
              </a:ext>
            </a:extLst>
          </xdr:spPr>
          <xdr:txBody>
            <a:bodyPr wrap="none" fromWordArt="1">
              <a:prstTxWarp prst="textArchDown">
                <a:avLst>
                  <a:gd name="adj" fmla="val 0"/>
                </a:avLst>
              </a:prstTxWarp>
            </a:bodyPr>
            <a:lstStyle/>
            <a:p>
              <a:pPr algn="ctr" rtl="0">
                <a:buNone/>
              </a:pPr>
              <a:r>
                <a:rPr lang="en-US" sz="4400" kern="10" spc="0">
                  <a:ln w="9525">
                    <a:solidFill>
                      <a:srgbClr val="000000"/>
                    </a:solidFill>
                    <a:round/>
                    <a:headEnd/>
                    <a:tailEnd/>
                  </a:ln>
                  <a:solidFill>
                    <a:srgbClr val="000000"/>
                  </a:solidFill>
                  <a:effectLst/>
                  <a:latin typeface="Arial"/>
                  <a:cs typeface="Arial"/>
                </a:rPr>
                <a:t> DEPARTMENT OF TRANSPORTATION </a:t>
              </a:r>
            </a:p>
          </xdr:txBody>
        </xdr:sp>
      </xdr:grp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529255</xdr:colOff>
      <xdr:row>10</xdr:row>
      <xdr:rowOff>109547</xdr:rowOff>
    </xdr:from>
    <xdr:ext cx="11753913" cy="4444678"/>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29255" y="1980529"/>
          <a:ext cx="11753913" cy="4444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t>To coordinate with all public and private entities planning schools to provide written recommendations and evaluations of driveway access and traffic operational and safety impacts on the State highway system resulting from the development of the proposed sites. All public and private entities shall, upon acquiring land for a new school or prior to beginning construction of a new school, relocating a school, or expanding an existing school, request from the Department a written evaluation and written recommendations to ensure that all proposed access points comply with the criteria in the current North Carolina Department of Transportation "Policy on Street and Driveway Access." The Department shall provide the written evaluation and recommendations within a reasonable time, which shall not exceed 60 days</a:t>
          </a:r>
          <a:r>
            <a:rPr lang="en-US" sz="1400"/>
            <a:t>. </a:t>
          </a:r>
          <a:r>
            <a:rPr lang="en-US" sz="1200">
              <a:solidFill>
                <a:schemeClr val="tx1"/>
              </a:solidFill>
              <a:effectLst/>
              <a:latin typeface="+mn-lt"/>
              <a:ea typeface="+mn-ea"/>
              <a:cs typeface="+mn-cs"/>
            </a:rPr>
            <a:t>This subdivision applies to improvements that are not located on the school property. </a:t>
          </a:r>
          <a:endParaRPr lang="en-US" sz="1400"/>
        </a:p>
        <a:p>
          <a:endParaRPr lang="en-US" sz="1200"/>
        </a:p>
        <a:p>
          <a:r>
            <a:rPr lang="en-US" sz="1200"/>
            <a:t>The Department has the power to grant final approval of any project design under this subdivision. To facilitate completion of the evaluation and recommendations within the required 60 days, in lieu of the evaluation by the Department, schools may engage an independent traffic engineer prequalified by the Department. The resulting evaluation and recommendations from the independent traffic engineer shall also fulfill any similar requirements imposed by a unit of local government. This subdivision does not require the public or private entities planning schools to meet the recommendations made by the Department or the independent traffic engineer, except those highway improvements that are required for safe ingress and egress to the State highway system, pursuant to subdivision (29) of this section, and that are physically connected to a driveway on the school property. </a:t>
          </a:r>
        </a:p>
        <a:p>
          <a:endParaRPr lang="en-US" sz="1200"/>
        </a:p>
        <a:p>
          <a:r>
            <a:rPr lang="en-US" sz="1200"/>
            <a:t>The total cost of any improvements to the State highway system provided by a school pursuant to this subdivision, including those improvements pursuant to subdivision (29) of this section, shall be reimbursed by the Department. Any agreement between a school and the Department to make improvements to the State highway system shall not include a requirement for acquisition of right-of-way by the school, unless the school is owned by an entity that has eminent domain power. Nothing in this subdivision precludes the Department from entering into an agreement with the school whereby the school installs the agreed upon improvements and the Department provides full reimbursement for the associated costs incurred by the school, including design fees and any costs of right-of-way or easements. </a:t>
          </a:r>
        </a:p>
        <a:p>
          <a:endParaRPr lang="en-US" sz="1200"/>
        </a:p>
        <a:p>
          <a:r>
            <a:rPr lang="en-US" sz="1200"/>
            <a:t>The term "school," as used in this subdivision, means any facility engaged in the educational instruction of children in any grade or combination of grades from kindergarten through the twelfth grade at which attendance satisfies the compulsory attendance law and includes charter schools authorized under G.S. 115C-218.5. The term "improvements," as used in this subdivision, refers to all facilities within the right-of-way required to be installed to satisfy the road cross-section requirements depicted upon the approved plans. These facilities include roadway construction, including pavement installation and medians; ditches and shoulders; storm drainage pipes, culverts, and related G.S. 136-18 Page 10 appurtenances; and, where required, curb and gutter; signals, including pedestrian safety signals; street lights; sidewalks; and design fees. Improvements do not include any costs for public utilities.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529299</xdr:colOff>
      <xdr:row>3</xdr:row>
      <xdr:rowOff>147782</xdr:rowOff>
    </xdr:from>
    <xdr:ext cx="10785245" cy="13056267"/>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529299" y="632691"/>
          <a:ext cx="10785245" cy="13056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just"/>
          <a:endParaRPr lang="en-US" sz="1100" b="0" i="0" u="none" strike="noStrike" baseline="0">
            <a:solidFill>
              <a:schemeClr val="tx1"/>
            </a:solidFill>
            <a:latin typeface="+mn-lt"/>
            <a:ea typeface="+mn-ea"/>
            <a:cs typeface="+mn-cs"/>
          </a:endParaRPr>
        </a:p>
        <a:p>
          <a:pPr algn="just"/>
          <a:r>
            <a:rPr lang="en-US" sz="1200" b="0" i="0" u="none" strike="noStrike" baseline="0">
              <a:solidFill>
                <a:schemeClr val="tx1"/>
              </a:solidFill>
              <a:latin typeface="+mn-lt"/>
              <a:ea typeface="+mn-ea"/>
              <a:cs typeface="+mn-cs"/>
            </a:rPr>
            <a:t> </a:t>
          </a:r>
          <a:r>
            <a:rPr lang="en-US" sz="1400" b="1" i="0" u="none" strike="noStrike" baseline="0">
              <a:solidFill>
                <a:schemeClr val="tx1"/>
              </a:solidFill>
              <a:latin typeface="+mn-lt"/>
              <a:ea typeface="+mn-ea"/>
              <a:cs typeface="+mn-cs"/>
            </a:rPr>
            <a:t>19A NCAC 02C .0116 REIMBURSEMENT OF SCHOOLS FOR TRANSPORTATION IMPROVEMENTS COMPLETED ON THE STATE HIGHWAY SYSTEM </a:t>
          </a:r>
          <a:endParaRPr lang="en-US" sz="1200" b="1" i="0" u="none" strike="noStrike" baseline="0">
            <a:solidFill>
              <a:schemeClr val="tx1"/>
            </a:solidFill>
            <a:latin typeface="+mn-lt"/>
            <a:ea typeface="+mn-ea"/>
            <a:cs typeface="+mn-cs"/>
          </a:endParaRPr>
        </a:p>
        <a:p>
          <a:pPr algn="just"/>
          <a:endParaRPr lang="en-US" sz="1100" b="0" i="0" u="none" strike="noStrike" baseline="0">
            <a:solidFill>
              <a:schemeClr val="tx1"/>
            </a:solidFill>
            <a:latin typeface="+mn-lt"/>
            <a:ea typeface="+mn-ea"/>
            <a:cs typeface="+mn-cs"/>
          </a:endParaRPr>
        </a:p>
        <a:p>
          <a:pPr algn="just"/>
          <a:r>
            <a:rPr lang="en-US" sz="1100" b="0" i="0" u="none" strike="noStrike" baseline="0">
              <a:solidFill>
                <a:schemeClr val="tx1"/>
              </a:solidFill>
              <a:latin typeface="+mn-lt"/>
              <a:ea typeface="+mn-ea"/>
              <a:cs typeface="+mn-cs"/>
            </a:rPr>
            <a:t>(a) The school shall consult with the Department by contacting the Division of Highways, Division Office, District Engineer governing the specific area in which the school is located to initiate reimbursement for transportation improvements. Reimbursement of all costs associated with the Department's required transportation improvements shall be assessed for value consistent with Department transportation improvement projects of the same type and size. Contact information for each Division Office may be accessed at https://www.ncdot.gov/doh/divisions/. Criteria for reimbursement are as follows: </a:t>
          </a:r>
        </a:p>
        <a:p>
          <a:pPr algn="just"/>
          <a:endParaRPr lang="en-US" sz="1100" b="0" i="0" u="none" strike="noStrike" baseline="0">
            <a:solidFill>
              <a:schemeClr val="tx1"/>
            </a:solidFill>
            <a:latin typeface="+mn-lt"/>
            <a:ea typeface="+mn-ea"/>
            <a:cs typeface="+mn-cs"/>
          </a:endParaRPr>
        </a:p>
        <a:p>
          <a:pPr lvl="1" algn="just"/>
          <a:r>
            <a:rPr lang="en-US" sz="1100" b="0" i="0" u="none" strike="noStrike" baseline="0">
              <a:solidFill>
                <a:schemeClr val="tx1"/>
              </a:solidFill>
              <a:latin typeface="+mn-lt"/>
              <a:ea typeface="+mn-ea"/>
              <a:cs typeface="+mn-cs"/>
            </a:rPr>
            <a:t>(1) The school shall comply with all of the notification provisions to the Department set forth in G.S. 136-18(29a); </a:t>
          </a:r>
        </a:p>
        <a:p>
          <a:pPr lvl="1" algn="just"/>
          <a:r>
            <a:rPr lang="en-US" sz="1100" b="0" i="0" u="none" strike="noStrike" baseline="0">
              <a:solidFill>
                <a:schemeClr val="tx1"/>
              </a:solidFill>
              <a:latin typeface="+mn-lt"/>
              <a:ea typeface="+mn-ea"/>
              <a:cs typeface="+mn-cs"/>
            </a:rPr>
            <a:t>(2) The school shall be open for the general instruction, specialized instruction, administration, or student services and support of children in any grade or combination of grades, from kindergarten through the 12th grade; </a:t>
          </a:r>
        </a:p>
        <a:p>
          <a:pPr lvl="1" algn="just"/>
          <a:r>
            <a:rPr lang="en-US" sz="1100" b="0" i="0" u="none" strike="noStrike" baseline="0">
              <a:solidFill>
                <a:schemeClr val="tx1"/>
              </a:solidFill>
              <a:latin typeface="+mn-lt"/>
              <a:ea typeface="+mn-ea"/>
              <a:cs typeface="+mn-cs"/>
            </a:rPr>
            <a:t>(3) The school shall provide paid itemized invoices from the contractor of the work completed for which the school is requesting reimbursement; </a:t>
          </a:r>
        </a:p>
        <a:p>
          <a:pPr lvl="1" algn="just"/>
          <a:r>
            <a:rPr lang="en-US" sz="1100" b="0" i="0" u="none" strike="noStrike" baseline="0">
              <a:solidFill>
                <a:schemeClr val="tx1"/>
              </a:solidFill>
              <a:latin typeface="+mn-lt"/>
              <a:ea typeface="+mn-ea"/>
              <a:cs typeface="+mn-cs"/>
            </a:rPr>
            <a:t>(4) The Department shall provide to the school the option of securing the written evaluation and written recommendations from the Department within 60 days. In fulfilling this option, the Department may engage a prequalified traffic engineer to provide the written evaluation. However nothing shall preclude the school from securing its own prequalified engineer. Regardless of the option chosen, the written evaluation and recommendations shall be prepared in compliance with G.S. 136-93.1A; </a:t>
          </a:r>
        </a:p>
        <a:p>
          <a:pPr lvl="1" algn="just"/>
          <a:r>
            <a:rPr lang="en-US" sz="1100" b="0" i="0" u="none" strike="noStrike" baseline="0">
              <a:solidFill>
                <a:schemeClr val="tx1"/>
              </a:solidFill>
              <a:latin typeface="+mn-lt"/>
              <a:ea typeface="+mn-ea"/>
              <a:cs typeface="+mn-cs"/>
            </a:rPr>
            <a:t>(5) The school may request the Department to contract with and fund a specific independent traffic engineer chosen by the school, but any such engagement shall be considered for approval on an individual basis and according to the Department's prequalification process. If the requested engineer is not on the prequalified list, the Department may take the time to qualify that engineer and add him or her to the prequalified list prior to the commencing of work on the evaluation. The process to qualify an engineer in this manner will occur when requested in writing by the school, acknowledging that the evaluation period will not start until the requested engineer is qualified; </a:t>
          </a:r>
        </a:p>
        <a:p>
          <a:pPr lvl="1" algn="just"/>
          <a:r>
            <a:rPr lang="en-US" sz="1100" b="0" i="0" u="none" strike="noStrike" baseline="0">
              <a:solidFill>
                <a:schemeClr val="tx1"/>
              </a:solidFill>
              <a:latin typeface="+mn-lt"/>
              <a:ea typeface="+mn-ea"/>
              <a:cs typeface="+mn-cs"/>
            </a:rPr>
            <a:t>(6) If the school hires a prequalified traffic engineer in lieu of an evaluation by the Department, the Department shall only reimburse the costs of a completed independent traffic study that quantifies the extent of a transportation problem or provides an analysis of a proposed transportation solution for the selected school site where the scope of the study is set by the Department prior to commencing work on the study; </a:t>
          </a:r>
        </a:p>
        <a:p>
          <a:pPr lvl="1" algn="just"/>
          <a:r>
            <a:rPr lang="en-US" sz="1100" b="0" i="0" u="none" strike="noStrike" baseline="0">
              <a:solidFill>
                <a:schemeClr val="tx1"/>
              </a:solidFill>
              <a:latin typeface="+mn-lt"/>
              <a:ea typeface="+mn-ea"/>
              <a:cs typeface="+mn-cs"/>
            </a:rPr>
            <a:t>(7) Reimbursement requests that exceed 10 percent of the estimated costs of the improvements as determined by the Department based upon the scope of the requirements for the specific project shall require written justification from the school for the increased cost; </a:t>
          </a:r>
        </a:p>
        <a:p>
          <a:pPr lvl="1" algn="just"/>
          <a:r>
            <a:rPr lang="en-US" sz="1100" b="0" i="0" u="none" strike="noStrike" baseline="0">
              <a:solidFill>
                <a:schemeClr val="tx1"/>
              </a:solidFill>
              <a:latin typeface="+mn-lt"/>
              <a:ea typeface="+mn-ea"/>
              <a:cs typeface="+mn-cs"/>
            </a:rPr>
            <a:t>(8) Reimbursement requests for costs associated with the engineering design and independent traffic engineering evaluation that exceed 15 percent of the construction costs reimbursement request shall require written justification from the school for the increased cost; and </a:t>
          </a:r>
        </a:p>
        <a:p>
          <a:pPr lvl="1" algn="just"/>
          <a:r>
            <a:rPr lang="en-US" sz="1100" b="0" i="0" u="none" strike="noStrike" baseline="0">
              <a:solidFill>
                <a:schemeClr val="tx1"/>
              </a:solidFill>
              <a:latin typeface="+mn-lt"/>
              <a:ea typeface="+mn-ea"/>
              <a:cs typeface="+mn-cs"/>
            </a:rPr>
            <a:t>(9) The Department shall only provide reimbursement for those transportation improvements on a State maintained roadway that are required by the Department. The requirements may include those requested by any other reviewing authority so long as the improvements are confirmed as necessary requirements by the Department. Schools may install improvements that exceed those required by the Department. However, the school shall agree to pay for the costs of those additional improvements. Nothing herein requires the school to agree to make any improvements beyond those that are required by the Department. </a:t>
          </a:r>
        </a:p>
        <a:p>
          <a:pPr algn="just"/>
          <a:endParaRPr lang="en-US" sz="1100" b="0" i="0" u="none" strike="noStrike" baseline="0">
            <a:solidFill>
              <a:schemeClr val="tx1"/>
            </a:solidFill>
            <a:latin typeface="+mn-lt"/>
            <a:ea typeface="+mn-ea"/>
            <a:cs typeface="+mn-cs"/>
          </a:endParaRPr>
        </a:p>
        <a:p>
          <a:pPr algn="just"/>
          <a:r>
            <a:rPr lang="en-US" sz="1100" b="0" i="0" u="none" strike="noStrike" baseline="0">
              <a:solidFill>
                <a:schemeClr val="tx1"/>
              </a:solidFill>
              <a:latin typeface="+mn-lt"/>
              <a:ea typeface="+mn-ea"/>
              <a:cs typeface="+mn-cs"/>
            </a:rPr>
            <a:t>(b) Any independent traffic engineer who is completing this work for the Department or for a school shall be prequalified by the Department in Work Codes 205 – School and Traffic Operations Studies and 252 – Traffic Impact Studies. Information on Department Work Codes and prequalification may be accessed at https://connect.ncdot.gov/business/Prequal/PrequalApp/Work%20Code%20Descriptions.pdf and https://connect.ncdot.gov/business/Prequal/Pages/default.aspx. The independent traffic engineer must follow all written guidelines and standards for school studies and traffic impact analysis, and any deviation from such standards shall be subject to the review and written approval of the Department's State Traffic Engineer or his or her designee prior to completion of the study. The traffic study shall assess on-campus loading and unloading of both carpoolers and school buses. The study shall have recommendations to manage the school's on-campus traffic queues at the entrance(s) to the school, and locations within the selected school site that impact the State highway </a:t>
          </a:r>
        </a:p>
        <a:p>
          <a:pPr algn="just"/>
          <a:r>
            <a:rPr lang="en-US" sz="1100" b="0" i="0" u="none" strike="noStrike" baseline="0">
              <a:solidFill>
                <a:schemeClr val="tx1"/>
              </a:solidFill>
              <a:latin typeface="+mn-lt"/>
              <a:ea typeface="+mn-ea"/>
              <a:cs typeface="+mn-cs"/>
            </a:rPr>
            <a:t>system. The independent traffic engineer shall have the scope of the study approved by the Department's District Engineer prior to initiating the study. Pursuant to G.S. 160A-307.1, the independent traffic engineer shall study those improvements that are eligible for reimbursement by the Department or municipalities. The independent traffic engineer shall prepare the study in compliance with the time periods set forth in G.S. 136-93.1A. Any traffic data collection activities will be conducted by a firm who is prequalified in Work Code 309 – Traffic Data Collection. This work may be subcontracted to a qualified firm if the independent traffic engineer is not prequalified in this area. </a:t>
          </a:r>
        </a:p>
        <a:p>
          <a:pPr algn="just"/>
          <a:endParaRPr lang="en-US" sz="1100" b="0" i="0" u="none" strike="noStrike" baseline="0">
            <a:solidFill>
              <a:schemeClr val="tx1"/>
            </a:solidFill>
            <a:latin typeface="+mn-lt"/>
            <a:ea typeface="+mn-ea"/>
            <a:cs typeface="+mn-cs"/>
          </a:endParaRPr>
        </a:p>
        <a:p>
          <a:pPr algn="just"/>
          <a:r>
            <a:rPr lang="en-US" sz="1100" b="0" i="0" u="none" strike="noStrike" baseline="0">
              <a:solidFill>
                <a:schemeClr val="tx1"/>
              </a:solidFill>
              <a:latin typeface="+mn-lt"/>
              <a:ea typeface="+mn-ea"/>
              <a:cs typeface="+mn-cs"/>
            </a:rPr>
            <a:t>(c) Any new, relocated, or expanded schools that opened on or after August 1, 2017, and prior to the adoption of this temporary rule, shall contact their respective District Engineer's Office to facilitate the request for reimbursement for transportation improvements to the State highway system. </a:t>
          </a:r>
        </a:p>
        <a:p>
          <a:pPr algn="just"/>
          <a:endParaRPr lang="en-US" sz="1100" b="0" i="0" u="none" strike="noStrike" baseline="0">
            <a:solidFill>
              <a:schemeClr val="tx1"/>
            </a:solidFill>
            <a:latin typeface="+mn-lt"/>
            <a:ea typeface="+mn-ea"/>
            <a:cs typeface="+mn-cs"/>
          </a:endParaRPr>
        </a:p>
        <a:p>
          <a:pPr algn="just"/>
          <a:r>
            <a:rPr lang="en-US" sz="1100" b="0" i="0" u="none" strike="noStrike" baseline="0">
              <a:solidFill>
                <a:schemeClr val="tx1"/>
              </a:solidFill>
              <a:latin typeface="+mn-lt"/>
              <a:ea typeface="+mn-ea"/>
              <a:cs typeface="+mn-cs"/>
            </a:rPr>
            <a:t>(d) A "temporary classroom facility" means any facility used for the general instruction, specialized instruction, administration, or student services and support of children in any grade or combination of grades from kindergarten through 12th grade on a temporary basis while awaiting completion of a school facilities project that will permanently house students. Any school that must open a temporary classroom facility shall consult with the District Engineer governing the specific area where the school is located. The District Engineer shall provide a written evaluation and recommendation on whether the selected school site access points to the State highway system are in compliance with G.S. 136-18(29a). Prior to selecting a temporary classroom facility, the school may request and the Department may review each of the prospective temporary classroom facility sites to determine the transportation impacts to off-campus activities. Any analysis performed of the proposed temporary classroom facility sites shall not include transportation impacts associated with on-campus activities. </a:t>
          </a:r>
        </a:p>
        <a:p>
          <a:pPr algn="just"/>
          <a:endParaRPr lang="en-US" sz="1100" b="0" i="0" u="none" strike="noStrike" baseline="0">
            <a:solidFill>
              <a:schemeClr val="tx1"/>
            </a:solidFill>
            <a:latin typeface="+mn-lt"/>
            <a:ea typeface="+mn-ea"/>
            <a:cs typeface="+mn-cs"/>
          </a:endParaRPr>
        </a:p>
        <a:p>
          <a:pPr algn="just"/>
          <a:r>
            <a:rPr lang="en-US" sz="1100" b="0" i="0" u="none" strike="noStrike" baseline="0">
              <a:solidFill>
                <a:schemeClr val="tx1"/>
              </a:solidFill>
              <a:latin typeface="+mn-lt"/>
              <a:ea typeface="+mn-ea"/>
              <a:cs typeface="+mn-cs"/>
            </a:rPr>
            <a:t>(e) The Department shall consider the following non-reimbursable improvement expenses pursuant to G.S. 136-18(29a): </a:t>
          </a:r>
        </a:p>
        <a:p>
          <a:pPr lvl="1" algn="just"/>
          <a:r>
            <a:rPr lang="en-US" sz="1100" b="0" i="0" u="none" strike="noStrike" baseline="0">
              <a:solidFill>
                <a:schemeClr val="tx1"/>
              </a:solidFill>
              <a:latin typeface="+mn-lt"/>
              <a:ea typeface="+mn-ea"/>
              <a:cs typeface="+mn-cs"/>
            </a:rPr>
            <a:t>(1) Improvements that exceed the Department's requirements. </a:t>
          </a:r>
        </a:p>
        <a:p>
          <a:pPr lvl="1" algn="just"/>
          <a:r>
            <a:rPr lang="en-US" sz="1100" b="0" i="0" u="none" strike="noStrike" baseline="0">
              <a:solidFill>
                <a:schemeClr val="tx1"/>
              </a:solidFill>
              <a:latin typeface="+mn-lt"/>
              <a:ea typeface="+mn-ea"/>
              <a:cs typeface="+mn-cs"/>
            </a:rPr>
            <a:t>(2) Any connection not on the State's right-of-way but instead on the school's property. </a:t>
          </a:r>
        </a:p>
        <a:p>
          <a:pPr lvl="1" algn="just"/>
          <a:r>
            <a:rPr lang="en-US" sz="1100" b="0" i="0" u="none" strike="noStrike" baseline="0">
              <a:solidFill>
                <a:schemeClr val="tx1"/>
              </a:solidFill>
              <a:latin typeface="+mn-lt"/>
              <a:ea typeface="+mn-ea"/>
              <a:cs typeface="+mn-cs"/>
            </a:rPr>
            <a:t>(3) Any improvements that the Department would not require as part of G.S. 136-18(29) or G.S. 136-18(29a), such as sidewalks that do not connect to other networks or curb and gutter where the Department has curb and gutter, unless required by the Department on the driveway permit. </a:t>
          </a:r>
        </a:p>
        <a:p>
          <a:pPr lvl="1" algn="just"/>
          <a:r>
            <a:rPr lang="en-US" sz="1100" b="0" i="0" u="none" strike="noStrike" baseline="0">
              <a:solidFill>
                <a:schemeClr val="tx1"/>
              </a:solidFill>
              <a:latin typeface="+mn-lt"/>
              <a:ea typeface="+mn-ea"/>
              <a:cs typeface="+mn-cs"/>
            </a:rPr>
            <a:t>(4) Any on-campus transportation improvements required to manage traffic flow, parking, and routing within the property limits of the school drop-off and pick-up queuing, student and teacher parking, and loading dock expansions or relocations. </a:t>
          </a:r>
        </a:p>
        <a:p>
          <a:pPr lvl="1" algn="just"/>
          <a:r>
            <a:rPr lang="en-US" sz="1100" b="0" i="0" u="none" strike="noStrike" baseline="0">
              <a:solidFill>
                <a:schemeClr val="tx1"/>
              </a:solidFill>
              <a:latin typeface="+mn-lt"/>
              <a:ea typeface="+mn-ea"/>
              <a:cs typeface="+mn-cs"/>
            </a:rPr>
            <a:t>(5) New utilities required for the selected school site that are not directly associated with and impacting its access points to the State highway system. The school shall coordinate with the Department prior to the placement of any utilities in the State right-of-way. If the school chooses to place a new utility at the school site that must be moved for transportation improvements, the Department shall not reimburse for the movement of those utilities. The Department shall only provide reimbursements for existing utilities that require relocation for transportation improvements. </a:t>
          </a:r>
        </a:p>
        <a:p>
          <a:pPr lvl="1" algn="just"/>
          <a:r>
            <a:rPr lang="en-US" sz="1100" b="0" i="0" u="none" strike="noStrike" baseline="0">
              <a:solidFill>
                <a:schemeClr val="tx1"/>
              </a:solidFill>
              <a:latin typeface="+mn-lt"/>
              <a:ea typeface="+mn-ea"/>
              <a:cs typeface="+mn-cs"/>
            </a:rPr>
            <a:t>(6) Any improvements to the State highway system that are part of a mixed-use development site that also include a school where such improvements would be required if a school were not part of the development. The Department shall first analyze the site without considering the school facilities and then analyze the site with the school facilities included. Any improvements that are not necessitated by traffic from the school facilities shall not be reimbursable. </a:t>
          </a:r>
        </a:p>
        <a:p>
          <a:pPr lvl="1" algn="just"/>
          <a:r>
            <a:rPr lang="en-US" sz="1100" b="0" i="0" u="none" strike="noStrike" baseline="0">
              <a:solidFill>
                <a:schemeClr val="tx1"/>
              </a:solidFill>
              <a:latin typeface="+mn-lt"/>
              <a:ea typeface="+mn-ea"/>
              <a:cs typeface="+mn-cs"/>
            </a:rPr>
            <a:t>(7) Improvements made to the State highway system for developments planned for purposes other than a school. Any additional improvement to the State highway system required by the conversion of property to a school shall be eligible; however, an additional school study may be required if the Department has previously been approached and analyzed the site according to a non-school or non-educational land use. </a:t>
          </a:r>
        </a:p>
        <a:p>
          <a:pPr lvl="1" algn="just"/>
          <a:endParaRPr lang="en-US" sz="1100" b="0" i="0" u="none" strike="noStrike" baseline="0">
            <a:solidFill>
              <a:schemeClr val="tx1"/>
            </a:solidFill>
            <a:latin typeface="+mn-lt"/>
            <a:ea typeface="+mn-ea"/>
            <a:cs typeface="+mn-cs"/>
          </a:endParaRPr>
        </a:p>
        <a:p>
          <a:pPr algn="just"/>
          <a:r>
            <a:rPr lang="en-US" sz="1100" b="0" i="0" u="none" strike="noStrike" baseline="0">
              <a:solidFill>
                <a:schemeClr val="tx1"/>
              </a:solidFill>
              <a:latin typeface="+mn-lt"/>
              <a:ea typeface="+mn-ea"/>
              <a:cs typeface="+mn-cs"/>
            </a:rPr>
            <a:t>(f) Where a new, relocated, or expanded school is located on a property that is only served by a municipal street that is not State-maintained, the school may request a review and final determination by the Department pursuant to G.S. 160A-307.1 to assess whether the improvements required by the municipality exceed those required by G.S. 136-18(29). </a:t>
          </a:r>
        </a:p>
        <a:p>
          <a:pPr algn="just"/>
          <a:endParaRPr lang="en-US" sz="1100" b="0" i="0" u="none" strike="noStrike" baseline="0">
            <a:solidFill>
              <a:schemeClr val="tx1"/>
            </a:solidFill>
            <a:latin typeface="+mn-lt"/>
            <a:ea typeface="+mn-ea"/>
            <a:cs typeface="+mn-cs"/>
          </a:endParaRPr>
        </a:p>
        <a:p>
          <a:pPr algn="just"/>
          <a:r>
            <a:rPr lang="en-US" sz="1100" b="0" i="1" u="none" strike="noStrike" baseline="0">
              <a:solidFill>
                <a:schemeClr val="tx1"/>
              </a:solidFill>
              <a:latin typeface="+mn-lt"/>
              <a:ea typeface="+mn-ea"/>
              <a:cs typeface="+mn-cs"/>
            </a:rPr>
            <a:t>History Note: Authority G.S. 136-18(1); 136-18(29); 136-18(29a); 136-28.1, 136-93.1A; 160A-307.1; Temporary Adoption Eff. February 23, 2018. </a:t>
          </a:r>
          <a:endParaRPr lang="en-US" sz="4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536894</xdr:colOff>
      <xdr:row>2</xdr:row>
      <xdr:rowOff>84456</xdr:rowOff>
    </xdr:from>
    <xdr:ext cx="10317796" cy="3379771"/>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536894" y="401956"/>
          <a:ext cx="10317796" cy="3379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u="none" strike="noStrike" baseline="0">
              <a:solidFill>
                <a:schemeClr val="tx1"/>
              </a:solidFill>
              <a:latin typeface="+mn-lt"/>
              <a:ea typeface="+mn-ea"/>
              <a:cs typeface="+mn-cs"/>
            </a:rPr>
            <a:t> </a:t>
          </a:r>
          <a:r>
            <a:rPr lang="en-US" sz="1400" b="1" i="0" u="none" strike="noStrike" baseline="0">
              <a:solidFill>
                <a:schemeClr val="tx1"/>
              </a:solidFill>
              <a:latin typeface="+mn-lt"/>
              <a:ea typeface="+mn-ea"/>
              <a:cs typeface="+mn-cs"/>
            </a:rPr>
            <a:t>§ 160A-307.1. Limitation on city requirements for street improvements related to schools. </a:t>
          </a:r>
        </a:p>
        <a:p>
          <a:endParaRPr lang="en-US" sz="1400" b="0" i="0" u="none" strike="noStrike" baseline="0">
            <a:solidFill>
              <a:schemeClr val="tx1"/>
            </a:solidFill>
            <a:latin typeface="+mn-lt"/>
            <a:ea typeface="+mn-ea"/>
            <a:cs typeface="+mn-cs"/>
          </a:endParaRPr>
        </a:p>
        <a:p>
          <a:r>
            <a:rPr lang="en-US" sz="1400" b="0" i="0" u="none" strike="noStrike" baseline="0">
              <a:solidFill>
                <a:schemeClr val="tx1"/>
              </a:solidFill>
              <a:latin typeface="+mn-lt"/>
              <a:ea typeface="+mn-ea"/>
              <a:cs typeface="+mn-cs"/>
            </a:rPr>
            <a:t>A city may only require street improvements related to schools that are required for safe ingress and egress to the municipal street system and that are physically connected to a driveway on the school site. The required improvements shall not exceed those required pursuant to G.S. 136-18(29). G.S. 160A-307 shall not apply to schools. A city may only require street improvements related to schools as provided in G.S. 160A-372. The cost of any improvements to the municipal street system pursuant to this section shall be reimbursed by the city. Any agreement between a school and a city to make improvements to the municipal street system shall not include a requirement for acquisition of right-of-way by the school, unless the school is owned by an entity that has eminent domain power. Any right-of-way costs incurred by a school for required improvements pursuant to this section shall be reimbursed by the city. Notwithstanding any provision of this Chapter to the contrary, a city may not condition the approval of any zoning, rezoning, or permit request on the waiver or reduction of any provision of this section. The term "school," as used in this section, means any facility engaged in the educational instruction of children in any grade or combination of grades from kindergarten through the twelfth grade at which attendance satisfies the compulsory attendance law and includes charter schools authorized under G.S. 115C-218.5. </a:t>
          </a:r>
        </a:p>
        <a:p>
          <a:endParaRPr lang="en-US" sz="1400" b="0" i="0" u="none" strike="noStrike" baseline="0">
            <a:solidFill>
              <a:schemeClr val="tx1"/>
            </a:solidFill>
            <a:latin typeface="+mn-lt"/>
            <a:ea typeface="+mn-ea"/>
            <a:cs typeface="+mn-cs"/>
          </a:endParaRPr>
        </a:p>
        <a:p>
          <a:r>
            <a:rPr lang="en-US" sz="1400" b="0" i="0" u="none" strike="noStrike" baseline="0">
              <a:solidFill>
                <a:schemeClr val="tx1"/>
              </a:solidFill>
              <a:latin typeface="+mn-lt"/>
              <a:ea typeface="+mn-ea"/>
              <a:cs typeface="+mn-cs"/>
            </a:rPr>
            <a:t>(2017-57, s. 34.6A(b); 2017-197, s. 7.5; 2018-5, s. 34.18(a); 2018-97, s. 7.4(a); 2018-114, s. 26.) </a:t>
          </a:r>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nect.ncdot.gov/projects/planning/TPB%20Documents/MPO_UZA_MAP_2013.pdf" TargetMode="External"/><Relationship Id="rId1" Type="http://schemas.openxmlformats.org/officeDocument/2006/relationships/hyperlink" Target="https://connect.ncdot.gov/projects/planning/TPB%20Documents/MPO_UZA_MAP_2013.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ncleg.gov/EnactedLegislation/Statutes/PDF/BySection/Chapter_160A/GS_160A-307.1.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ncga.state.nc.us/gascripts/statutes/statutelookup.pl?statute=136-18"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3" Type="http://schemas.openxmlformats.org/officeDocument/2006/relationships/hyperlink" Target="https://connect.ncdot.gov/projects/Roadway/RoadwayDesignAdministrativeDocuments/Policy%20on%20Street%20and%20Driveway%20Access.pdf" TargetMode="External"/><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2" Type="http://schemas.openxmlformats.org/officeDocument/2006/relationships/hyperlink" Target="https://ncdot.maps.arcgis.com/apps/webappviewer/index.html?id=5f6fe58c1d90482ab9107ccc03026280"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1" Type="http://schemas.openxmlformats.org/officeDocument/2006/relationships/hyperlink" Target="https://connect.ncdot.gov/resources/State-Mapping/Pages/Traffic-Volume-Maps.asp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5" Type="http://schemas.openxmlformats.org/officeDocument/2006/relationships/drawing" Target="../drawings/drawing2.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printerSettings" Target="../printerSettings/printerSettings3.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ncga.state.nc.us/gascripts/statutes/statutelookup.pl?statute=136-18"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reports.oah.state.nc.us/ncac/title%2019a%20-%20transportation/chapter%2002%20-%20division%20of%20highways/subchapter%20c/19a%20ncac%2002c%20.01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T49"/>
  <sheetViews>
    <sheetView showGridLines="0" showRowColHeaders="0" zoomScale="120" zoomScaleNormal="120" workbookViewId="0">
      <selection activeCell="B22" sqref="B22:R22"/>
    </sheetView>
  </sheetViews>
  <sheetFormatPr defaultRowHeight="12.75" x14ac:dyDescent="0.2"/>
  <sheetData>
    <row r="1" spans="1:20" x14ac:dyDescent="0.2">
      <c r="A1" s="846"/>
      <c r="B1" s="846"/>
      <c r="C1" s="846"/>
      <c r="D1" s="846"/>
      <c r="E1" s="846"/>
      <c r="F1" s="846"/>
      <c r="G1" s="846"/>
      <c r="H1" s="846"/>
      <c r="I1" s="846"/>
      <c r="J1" s="846"/>
      <c r="K1" s="846"/>
      <c r="L1" s="846"/>
      <c r="M1" s="846"/>
      <c r="N1" s="846"/>
      <c r="O1" s="846"/>
      <c r="P1" s="846"/>
      <c r="Q1" s="846"/>
      <c r="R1" s="846"/>
      <c r="S1" s="846"/>
      <c r="T1" s="846"/>
    </row>
    <row r="2" spans="1:20" x14ac:dyDescent="0.2">
      <c r="A2" s="846"/>
      <c r="B2" s="846"/>
      <c r="C2" s="846"/>
      <c r="D2" s="846"/>
      <c r="E2" s="846"/>
      <c r="F2" s="846"/>
      <c r="G2" s="846"/>
      <c r="H2" s="846"/>
      <c r="I2" s="846"/>
      <c r="J2" s="846"/>
      <c r="K2" s="846"/>
      <c r="L2" s="846"/>
      <c r="M2" s="846"/>
      <c r="N2" s="846"/>
      <c r="O2" s="846"/>
      <c r="P2" s="846"/>
      <c r="Q2" s="846"/>
      <c r="R2" s="846"/>
      <c r="S2" s="846"/>
      <c r="T2" s="846"/>
    </row>
    <row r="3" spans="1:20" ht="45" x14ac:dyDescent="0.6">
      <c r="A3" s="846"/>
      <c r="B3" s="845"/>
      <c r="C3" s="908" t="s">
        <v>428</v>
      </c>
      <c r="D3" s="908"/>
      <c r="E3" s="908"/>
      <c r="F3" s="908"/>
      <c r="G3" s="908"/>
      <c r="H3" s="908"/>
      <c r="I3" s="908"/>
      <c r="J3" s="908"/>
      <c r="K3" s="908"/>
      <c r="L3" s="908"/>
      <c r="M3" s="908"/>
      <c r="N3" s="908"/>
      <c r="O3" s="908"/>
      <c r="P3" s="908"/>
      <c r="Q3" s="908"/>
      <c r="R3" s="908"/>
      <c r="S3" s="846"/>
      <c r="T3" s="846"/>
    </row>
    <row r="4" spans="1:20" x14ac:dyDescent="0.2">
      <c r="A4" s="846"/>
      <c r="B4" s="846"/>
      <c r="C4" s="846"/>
      <c r="D4" s="846"/>
      <c r="E4" s="846"/>
      <c r="F4" s="846"/>
      <c r="G4" s="846"/>
      <c r="H4" s="846"/>
      <c r="I4" s="846"/>
      <c r="J4" s="846"/>
      <c r="K4" s="846"/>
      <c r="L4" s="846"/>
      <c r="M4" s="846"/>
      <c r="N4" s="846"/>
      <c r="O4" s="846"/>
      <c r="P4" s="846"/>
      <c r="Q4" s="846"/>
      <c r="R4" s="846"/>
      <c r="S4" s="846"/>
      <c r="T4" s="846"/>
    </row>
    <row r="5" spans="1:20" ht="18" x14ac:dyDescent="0.25">
      <c r="A5" s="846"/>
      <c r="B5" s="844" t="s">
        <v>427</v>
      </c>
      <c r="C5" s="844"/>
      <c r="D5" s="843"/>
      <c r="E5" s="843"/>
      <c r="F5" s="843"/>
      <c r="G5" s="843"/>
      <c r="H5" s="843"/>
      <c r="I5" s="843"/>
      <c r="J5" s="843"/>
      <c r="K5" s="843"/>
      <c r="L5" s="843"/>
      <c r="M5" s="843"/>
      <c r="N5" s="843"/>
      <c r="O5" s="843"/>
      <c r="P5" s="843"/>
      <c r="Q5" s="843"/>
      <c r="R5" s="843"/>
      <c r="S5" s="846"/>
      <c r="T5" s="846"/>
    </row>
    <row r="6" spans="1:20" x14ac:dyDescent="0.2">
      <c r="A6" s="846"/>
      <c r="B6" s="846"/>
      <c r="C6" s="846"/>
      <c r="D6" s="846"/>
      <c r="E6" s="846"/>
      <c r="F6" s="846"/>
      <c r="G6" s="846"/>
      <c r="H6" s="846"/>
      <c r="I6" s="846"/>
      <c r="J6" s="846"/>
      <c r="K6" s="846"/>
      <c r="L6" s="846"/>
      <c r="M6" s="846"/>
      <c r="N6" s="846"/>
      <c r="O6" s="846"/>
      <c r="P6" s="846"/>
      <c r="Q6" s="846"/>
      <c r="R6" s="846"/>
      <c r="S6" s="846"/>
      <c r="T6" s="846"/>
    </row>
    <row r="7" spans="1:20" x14ac:dyDescent="0.2">
      <c r="A7" s="846"/>
      <c r="B7" s="846"/>
      <c r="C7" s="846"/>
      <c r="D7" s="846"/>
      <c r="E7" s="846"/>
      <c r="F7" s="846"/>
      <c r="G7" s="846"/>
      <c r="H7" s="846"/>
      <c r="I7" s="846"/>
      <c r="J7" s="846"/>
      <c r="K7" s="846"/>
      <c r="L7" s="846"/>
      <c r="M7" s="846"/>
      <c r="N7" s="846"/>
      <c r="O7" s="846"/>
      <c r="P7" s="846"/>
      <c r="Q7" s="846"/>
      <c r="R7" s="846"/>
      <c r="S7" s="846"/>
      <c r="T7" s="846"/>
    </row>
    <row r="8" spans="1:20" ht="18" customHeight="1" x14ac:dyDescent="0.2">
      <c r="A8" s="846"/>
      <c r="B8" s="910" t="s">
        <v>600</v>
      </c>
      <c r="C8" s="910"/>
      <c r="D8" s="910"/>
      <c r="E8" s="910"/>
      <c r="F8" s="910"/>
      <c r="G8" s="910"/>
      <c r="H8" s="910"/>
      <c r="I8" s="910"/>
      <c r="J8" s="910"/>
      <c r="K8" s="910"/>
      <c r="L8" s="910"/>
      <c r="M8" s="910"/>
      <c r="N8" s="910"/>
      <c r="O8" s="910"/>
      <c r="P8" s="910"/>
      <c r="Q8" s="859"/>
      <c r="R8" s="859"/>
      <c r="S8" s="846"/>
      <c r="T8" s="846"/>
    </row>
    <row r="9" spans="1:20" x14ac:dyDescent="0.2">
      <c r="A9" s="846"/>
      <c r="B9" s="910"/>
      <c r="C9" s="910"/>
      <c r="D9" s="910"/>
      <c r="E9" s="910"/>
      <c r="F9" s="910"/>
      <c r="G9" s="910"/>
      <c r="H9" s="910"/>
      <c r="I9" s="910"/>
      <c r="J9" s="910"/>
      <c r="K9" s="910"/>
      <c r="L9" s="910"/>
      <c r="M9" s="910"/>
      <c r="N9" s="910"/>
      <c r="O9" s="910"/>
      <c r="P9" s="910"/>
      <c r="Q9" s="859"/>
      <c r="R9" s="859"/>
      <c r="S9" s="846"/>
      <c r="T9" s="846"/>
    </row>
    <row r="10" spans="1:20" ht="27.75" customHeight="1" x14ac:dyDescent="0.2">
      <c r="A10" s="846"/>
      <c r="B10" s="910"/>
      <c r="C10" s="910"/>
      <c r="D10" s="910"/>
      <c r="E10" s="910"/>
      <c r="F10" s="910"/>
      <c r="G10" s="910"/>
      <c r="H10" s="910"/>
      <c r="I10" s="910"/>
      <c r="J10" s="910"/>
      <c r="K10" s="910"/>
      <c r="L10" s="910"/>
      <c r="M10" s="910"/>
      <c r="N10" s="910"/>
      <c r="O10" s="910"/>
      <c r="P10" s="910"/>
      <c r="Q10" s="859"/>
      <c r="R10" s="859"/>
      <c r="S10" s="846"/>
      <c r="T10" s="846"/>
    </row>
    <row r="11" spans="1:20" x14ac:dyDescent="0.2">
      <c r="A11" s="846"/>
      <c r="B11" s="846"/>
      <c r="C11" s="846"/>
      <c r="D11" s="846"/>
      <c r="E11" s="846"/>
      <c r="F11" s="846"/>
      <c r="G11" s="846"/>
      <c r="H11" s="846"/>
      <c r="I11" s="846"/>
      <c r="J11" s="846"/>
      <c r="K11" s="846"/>
      <c r="L11" s="846"/>
      <c r="M11" s="846"/>
      <c r="N11" s="846"/>
      <c r="O11" s="846"/>
      <c r="P11" s="846"/>
      <c r="Q11" s="846"/>
      <c r="R11" s="846"/>
      <c r="S11" s="846"/>
      <c r="T11" s="846"/>
    </row>
    <row r="12" spans="1:20" ht="18" x14ac:dyDescent="0.25">
      <c r="A12" s="846"/>
      <c r="B12" s="847" t="s">
        <v>445</v>
      </c>
      <c r="C12" s="846"/>
      <c r="D12" s="846"/>
      <c r="E12" s="846"/>
      <c r="F12" s="846"/>
      <c r="G12" s="846"/>
      <c r="H12" s="846"/>
      <c r="I12" s="846"/>
      <c r="J12" s="846"/>
      <c r="K12" s="846"/>
      <c r="L12" s="846"/>
      <c r="M12" s="846"/>
      <c r="N12" s="846"/>
      <c r="O12" s="846"/>
      <c r="P12" s="846"/>
      <c r="Q12" s="846"/>
      <c r="R12" s="846"/>
      <c r="S12" s="846"/>
      <c r="T12" s="846"/>
    </row>
    <row r="13" spans="1:20" ht="18" x14ac:dyDescent="0.25">
      <c r="A13" s="846"/>
      <c r="B13" s="847" t="s">
        <v>429</v>
      </c>
      <c r="C13" s="846"/>
      <c r="D13" s="846"/>
      <c r="E13" s="846"/>
      <c r="F13" s="846"/>
      <c r="G13" s="846"/>
      <c r="H13" s="846"/>
      <c r="I13" s="846"/>
      <c r="J13" s="846"/>
      <c r="K13" s="846"/>
      <c r="L13" s="846"/>
      <c r="M13" s="846"/>
      <c r="N13" s="846"/>
      <c r="O13" s="846"/>
      <c r="P13" s="846"/>
      <c r="Q13" s="846"/>
      <c r="R13" s="846"/>
      <c r="S13" s="846"/>
      <c r="T13" s="846"/>
    </row>
    <row r="14" spans="1:20" ht="18" x14ac:dyDescent="0.25">
      <c r="A14" s="846"/>
      <c r="B14" s="847" t="s">
        <v>446</v>
      </c>
      <c r="C14" s="846"/>
      <c r="D14" s="846"/>
      <c r="E14" s="846"/>
      <c r="F14" s="846"/>
      <c r="G14" s="846"/>
      <c r="H14" s="846"/>
      <c r="I14" s="846"/>
      <c r="J14" s="846"/>
      <c r="K14" s="846"/>
      <c r="L14" s="846"/>
      <c r="M14" s="846"/>
      <c r="N14" s="846"/>
      <c r="O14" s="846"/>
      <c r="P14" s="846"/>
      <c r="Q14" s="846"/>
      <c r="R14" s="846"/>
      <c r="S14" s="846"/>
      <c r="T14" s="846"/>
    </row>
    <row r="15" spans="1:20" ht="18" x14ac:dyDescent="0.25">
      <c r="A15" s="846"/>
      <c r="B15" s="847"/>
      <c r="C15" s="846"/>
      <c r="D15" s="846"/>
      <c r="E15" s="846"/>
      <c r="F15" s="846"/>
      <c r="G15" s="846"/>
      <c r="H15" s="846"/>
      <c r="I15" s="846"/>
      <c r="J15" s="846"/>
      <c r="K15" s="846"/>
      <c r="L15" s="846"/>
      <c r="M15" s="846"/>
      <c r="N15" s="846"/>
      <c r="O15" s="846"/>
      <c r="P15" s="846"/>
      <c r="Q15" s="846"/>
      <c r="R15" s="846"/>
      <c r="S15" s="846"/>
      <c r="T15" s="846"/>
    </row>
    <row r="16" spans="1:20" ht="18" x14ac:dyDescent="0.25">
      <c r="A16" s="846"/>
      <c r="B16" s="847" t="s">
        <v>555</v>
      </c>
      <c r="C16" s="846"/>
      <c r="D16" s="846"/>
      <c r="E16" s="846"/>
      <c r="F16" s="846"/>
      <c r="G16" s="846"/>
      <c r="H16" s="846"/>
      <c r="I16" s="846"/>
      <c r="J16" s="846"/>
      <c r="K16" s="846"/>
      <c r="L16" s="846"/>
      <c r="M16" s="846"/>
      <c r="N16" s="846"/>
      <c r="O16" s="846"/>
      <c r="P16" s="846"/>
      <c r="Q16" s="846"/>
      <c r="R16" s="846"/>
      <c r="S16" s="846"/>
      <c r="T16" s="846"/>
    </row>
    <row r="17" spans="1:20" ht="18" x14ac:dyDescent="0.25">
      <c r="A17" s="846"/>
      <c r="B17" s="847" t="s">
        <v>558</v>
      </c>
      <c r="C17" s="846"/>
      <c r="D17" s="846"/>
      <c r="E17" s="846"/>
      <c r="F17" s="846"/>
      <c r="G17" s="846"/>
      <c r="H17" s="846"/>
      <c r="I17" s="846"/>
      <c r="J17" s="846"/>
      <c r="K17" s="846"/>
      <c r="L17" s="846"/>
      <c r="M17" s="846"/>
      <c r="N17" s="846"/>
      <c r="O17" s="846"/>
      <c r="P17" s="846"/>
      <c r="Q17" s="846"/>
      <c r="R17" s="846"/>
      <c r="S17" s="846"/>
      <c r="T17" s="846"/>
    </row>
    <row r="18" spans="1:20" ht="18" x14ac:dyDescent="0.25">
      <c r="A18" s="846"/>
      <c r="B18" s="847" t="s">
        <v>431</v>
      </c>
      <c r="C18" s="846"/>
      <c r="D18" s="846"/>
      <c r="E18" s="846"/>
      <c r="F18" s="846"/>
      <c r="G18" s="846"/>
      <c r="H18" s="846"/>
      <c r="I18" s="846"/>
      <c r="J18" s="846"/>
      <c r="K18" s="846"/>
      <c r="L18" s="846"/>
      <c r="M18" s="846"/>
      <c r="N18" s="846"/>
      <c r="O18" s="846"/>
      <c r="P18" s="846"/>
      <c r="Q18" s="846"/>
      <c r="R18" s="846"/>
      <c r="S18" s="846"/>
      <c r="T18" s="846"/>
    </row>
    <row r="19" spans="1:20" ht="18" x14ac:dyDescent="0.25">
      <c r="A19" s="846"/>
      <c r="B19" s="847"/>
      <c r="C19" s="846"/>
      <c r="D19" s="846"/>
      <c r="E19" s="846"/>
      <c r="F19" s="846"/>
      <c r="G19" s="846"/>
      <c r="H19" s="846"/>
      <c r="I19" s="846"/>
      <c r="J19" s="846"/>
      <c r="K19" s="846"/>
      <c r="L19" s="846"/>
      <c r="M19" s="846"/>
      <c r="N19" s="846"/>
      <c r="O19" s="846"/>
      <c r="P19" s="846"/>
      <c r="Q19" s="846"/>
      <c r="R19" s="846"/>
      <c r="S19" s="846"/>
      <c r="T19" s="846"/>
    </row>
    <row r="20" spans="1:20" ht="18.75" x14ac:dyDescent="0.3">
      <c r="A20" s="846"/>
      <c r="B20" s="847" t="s">
        <v>432</v>
      </c>
      <c r="C20" s="846"/>
      <c r="D20" s="846"/>
      <c r="E20" s="846"/>
      <c r="F20" s="846"/>
      <c r="G20" s="846"/>
      <c r="H20" s="846"/>
      <c r="I20" s="846"/>
      <c r="J20" s="846"/>
      <c r="K20" s="846"/>
      <c r="L20" s="846"/>
      <c r="M20" s="846"/>
      <c r="N20" s="846"/>
      <c r="O20" s="846"/>
      <c r="P20" s="846"/>
      <c r="Q20" s="846"/>
      <c r="R20" s="846"/>
      <c r="S20" s="846"/>
      <c r="T20" s="846"/>
    </row>
    <row r="21" spans="1:20" ht="18" x14ac:dyDescent="0.25">
      <c r="A21" s="846"/>
      <c r="B21" s="847"/>
      <c r="C21" s="846"/>
      <c r="D21" s="846"/>
      <c r="E21" s="846"/>
      <c r="F21" s="846"/>
      <c r="G21" s="846"/>
      <c r="H21" s="846"/>
      <c r="I21" s="846"/>
      <c r="J21" s="846"/>
      <c r="K21" s="846"/>
      <c r="L21" s="846"/>
      <c r="M21" s="846"/>
      <c r="N21" s="846"/>
      <c r="O21" s="846"/>
      <c r="P21" s="846"/>
      <c r="Q21" s="846"/>
      <c r="R21" s="846"/>
      <c r="S21" s="846"/>
      <c r="T21" s="846"/>
    </row>
    <row r="22" spans="1:20" ht="18" x14ac:dyDescent="0.25">
      <c r="A22" s="846"/>
      <c r="B22" s="909" t="s">
        <v>566</v>
      </c>
      <c r="C22" s="909"/>
      <c r="D22" s="909"/>
      <c r="E22" s="909"/>
      <c r="F22" s="909"/>
      <c r="G22" s="909"/>
      <c r="H22" s="909"/>
      <c r="I22" s="909"/>
      <c r="J22" s="909"/>
      <c r="K22" s="909"/>
      <c r="L22" s="909"/>
      <c r="M22" s="909"/>
      <c r="N22" s="909"/>
      <c r="O22" s="909"/>
      <c r="P22" s="909"/>
      <c r="Q22" s="909"/>
      <c r="R22" s="909"/>
      <c r="S22" s="846"/>
      <c r="T22" s="846"/>
    </row>
    <row r="23" spans="1:20" ht="18" customHeight="1" x14ac:dyDescent="0.2">
      <c r="A23" s="846"/>
      <c r="B23" s="846"/>
      <c r="C23" s="846"/>
      <c r="D23" s="846"/>
      <c r="E23" s="846"/>
      <c r="F23" s="846"/>
      <c r="G23" s="846"/>
      <c r="H23" s="846"/>
      <c r="I23" s="846"/>
      <c r="J23" s="846"/>
      <c r="K23" s="846"/>
      <c r="L23" s="846"/>
      <c r="M23" s="846"/>
      <c r="N23" s="846"/>
      <c r="O23" s="846"/>
      <c r="P23" s="846"/>
      <c r="Q23" s="846"/>
      <c r="R23" s="846"/>
      <c r="S23" s="846"/>
      <c r="T23" s="846"/>
    </row>
    <row r="24" spans="1:20" ht="18" x14ac:dyDescent="0.25">
      <c r="A24" s="846"/>
      <c r="B24" s="847" t="s">
        <v>433</v>
      </c>
      <c r="C24" s="847"/>
      <c r="D24" s="846"/>
      <c r="E24" s="846"/>
      <c r="F24" s="846"/>
      <c r="G24" s="846"/>
      <c r="H24" s="846"/>
      <c r="I24" s="846"/>
      <c r="J24" s="846"/>
      <c r="K24" s="846"/>
      <c r="L24" s="846"/>
      <c r="M24" s="846"/>
      <c r="N24" s="846"/>
      <c r="O24" s="846"/>
      <c r="P24" s="846"/>
      <c r="Q24" s="846"/>
      <c r="R24" s="846"/>
      <c r="S24" s="846"/>
      <c r="T24" s="846"/>
    </row>
    <row r="25" spans="1:20" ht="18" customHeight="1" x14ac:dyDescent="0.25">
      <c r="A25" s="846"/>
      <c r="B25" s="847"/>
      <c r="C25" s="847"/>
      <c r="D25" s="846"/>
      <c r="E25" s="846"/>
      <c r="F25" s="846"/>
      <c r="G25" s="846"/>
      <c r="H25" s="846"/>
      <c r="I25" s="846"/>
      <c r="J25" s="846"/>
      <c r="K25" s="846"/>
      <c r="L25" s="846"/>
      <c r="M25" s="846"/>
      <c r="N25" s="846"/>
      <c r="O25" s="846"/>
      <c r="P25" s="846"/>
      <c r="Q25" s="846"/>
      <c r="R25" s="846"/>
      <c r="S25" s="846"/>
      <c r="T25" s="846"/>
    </row>
    <row r="26" spans="1:20" ht="18" x14ac:dyDescent="0.25">
      <c r="A26" s="846"/>
      <c r="B26" s="847" t="s">
        <v>556</v>
      </c>
      <c r="C26" s="847"/>
      <c r="D26" s="846"/>
      <c r="E26" s="846"/>
      <c r="F26" s="846"/>
      <c r="G26" s="846"/>
      <c r="H26" s="846"/>
      <c r="I26" s="846"/>
      <c r="J26" s="846"/>
      <c r="K26" s="846"/>
      <c r="L26" s="846"/>
      <c r="M26" s="846"/>
      <c r="N26" s="846"/>
      <c r="O26" s="846"/>
      <c r="P26" s="846"/>
      <c r="Q26" s="846"/>
      <c r="R26" s="846"/>
      <c r="S26" s="846"/>
      <c r="T26" s="846"/>
    </row>
    <row r="27" spans="1:20" ht="18" x14ac:dyDescent="0.25">
      <c r="A27" s="846"/>
      <c r="B27" s="847" t="s">
        <v>439</v>
      </c>
      <c r="C27" s="847"/>
      <c r="D27" s="846"/>
      <c r="E27" s="846"/>
      <c r="F27" s="846"/>
      <c r="G27" s="846"/>
      <c r="H27" s="846"/>
      <c r="I27" s="846"/>
      <c r="J27" s="846"/>
      <c r="K27" s="846"/>
      <c r="L27" s="846"/>
      <c r="M27" s="846"/>
      <c r="N27" s="846"/>
      <c r="O27" s="846"/>
      <c r="P27" s="846"/>
      <c r="Q27" s="846"/>
      <c r="R27" s="846"/>
      <c r="S27" s="846"/>
      <c r="T27" s="846"/>
    </row>
    <row r="28" spans="1:20" ht="18" x14ac:dyDescent="0.25">
      <c r="A28" s="846"/>
      <c r="B28" s="847"/>
      <c r="C28" s="847"/>
      <c r="D28" s="846"/>
      <c r="E28" s="846"/>
      <c r="F28" s="846"/>
      <c r="G28" s="846"/>
      <c r="H28" s="846"/>
      <c r="I28" s="846"/>
      <c r="J28" s="846"/>
      <c r="K28" s="846"/>
      <c r="L28" s="846"/>
      <c r="M28" s="846"/>
      <c r="N28" s="846"/>
      <c r="O28" s="846"/>
      <c r="P28" s="846"/>
      <c r="Q28" s="846"/>
      <c r="R28" s="846"/>
      <c r="S28" s="846"/>
      <c r="T28" s="846"/>
    </row>
    <row r="29" spans="1:20" x14ac:dyDescent="0.2">
      <c r="A29" s="846"/>
      <c r="B29" s="846"/>
      <c r="C29" s="846"/>
      <c r="D29" s="846"/>
      <c r="E29" s="846"/>
      <c r="F29" s="846"/>
      <c r="G29" s="846"/>
      <c r="H29" s="846"/>
      <c r="I29" s="846"/>
      <c r="J29" s="846"/>
      <c r="K29" s="846"/>
      <c r="L29" s="846"/>
      <c r="M29" s="846"/>
      <c r="N29" s="846"/>
      <c r="O29" s="846"/>
      <c r="P29" s="846"/>
      <c r="Q29" s="846"/>
      <c r="R29" s="846"/>
      <c r="S29" s="846"/>
      <c r="T29" s="846"/>
    </row>
    <row r="30" spans="1:20" ht="18" x14ac:dyDescent="0.25">
      <c r="A30" s="846"/>
      <c r="B30" s="907" t="s">
        <v>426</v>
      </c>
      <c r="C30" s="907"/>
      <c r="D30" s="907"/>
      <c r="E30" s="907"/>
      <c r="F30" s="907"/>
      <c r="G30" s="907"/>
      <c r="H30" s="907"/>
      <c r="I30" s="907"/>
      <c r="J30" s="907"/>
      <c r="K30" s="907"/>
      <c r="L30" s="907"/>
      <c r="M30" s="907"/>
      <c r="N30" s="907"/>
      <c r="O30" s="907"/>
      <c r="P30" s="907"/>
      <c r="Q30" s="907"/>
      <c r="R30" s="907"/>
      <c r="S30" s="846"/>
      <c r="T30" s="846"/>
    </row>
    <row r="31" spans="1:20" x14ac:dyDescent="0.2">
      <c r="A31" s="846"/>
      <c r="B31" s="848"/>
      <c r="C31" s="846"/>
      <c r="D31" s="846"/>
      <c r="E31" s="846"/>
      <c r="F31" s="846"/>
      <c r="G31" s="846"/>
      <c r="H31" s="846"/>
      <c r="I31" s="846"/>
      <c r="J31" s="846"/>
      <c r="K31" s="846"/>
      <c r="L31" s="846"/>
      <c r="M31" s="846"/>
      <c r="N31" s="846"/>
      <c r="O31" s="846"/>
      <c r="P31" s="846"/>
      <c r="Q31" s="846"/>
      <c r="R31" s="846"/>
      <c r="S31" s="846"/>
      <c r="T31" s="846"/>
    </row>
    <row r="32" spans="1:20" x14ac:dyDescent="0.2">
      <c r="A32" s="846"/>
      <c r="B32" s="846"/>
      <c r="C32" s="846"/>
      <c r="D32" s="846"/>
      <c r="E32" s="846"/>
      <c r="F32" s="846"/>
      <c r="G32" s="846"/>
      <c r="H32" s="846"/>
      <c r="I32" s="846"/>
      <c r="J32" s="846"/>
      <c r="K32" s="846"/>
      <c r="L32" s="846"/>
      <c r="M32" s="846"/>
      <c r="N32" s="846"/>
      <c r="O32" s="846"/>
      <c r="P32" s="846"/>
      <c r="Q32" s="846"/>
      <c r="R32" s="846"/>
      <c r="S32" s="846"/>
      <c r="T32" s="846"/>
    </row>
    <row r="33" spans="1:20" x14ac:dyDescent="0.2">
      <c r="A33" s="846"/>
      <c r="B33" s="846"/>
      <c r="C33" s="846"/>
      <c r="D33" s="846"/>
      <c r="E33" s="846"/>
      <c r="F33" s="846"/>
      <c r="G33" s="846"/>
      <c r="H33" s="846"/>
      <c r="I33" s="846"/>
      <c r="J33" s="846"/>
      <c r="K33" s="846"/>
      <c r="L33" s="846"/>
      <c r="M33" s="846"/>
      <c r="N33" s="846"/>
      <c r="O33" s="846"/>
      <c r="P33" s="846"/>
      <c r="Q33" s="846"/>
      <c r="R33" s="846"/>
      <c r="S33" s="846"/>
      <c r="T33" s="846"/>
    </row>
    <row r="34" spans="1:20" x14ac:dyDescent="0.2">
      <c r="A34" s="846"/>
      <c r="B34" s="846"/>
      <c r="C34" s="846"/>
      <c r="D34" s="846"/>
      <c r="E34" s="846"/>
      <c r="F34" s="846"/>
      <c r="G34" s="846"/>
      <c r="H34" s="846"/>
      <c r="I34" s="846"/>
      <c r="J34" s="846"/>
      <c r="K34" s="846"/>
      <c r="L34" s="846"/>
      <c r="M34" s="846"/>
      <c r="N34" s="846"/>
      <c r="O34" s="846"/>
      <c r="P34" s="846"/>
      <c r="Q34" s="846"/>
      <c r="R34" s="846"/>
      <c r="S34" s="846"/>
      <c r="T34" s="846"/>
    </row>
    <row r="35" spans="1:20" x14ac:dyDescent="0.2">
      <c r="A35" s="846"/>
      <c r="B35" s="846"/>
      <c r="C35" s="846"/>
      <c r="D35" s="846"/>
      <c r="E35" s="846"/>
      <c r="F35" s="846"/>
      <c r="G35" s="846"/>
      <c r="H35" s="846"/>
      <c r="I35" s="846"/>
      <c r="J35" s="846"/>
      <c r="K35" s="846"/>
      <c r="L35" s="846"/>
      <c r="M35" s="846"/>
      <c r="N35" s="846"/>
      <c r="O35" s="846"/>
      <c r="P35" s="846"/>
      <c r="Q35" s="846"/>
      <c r="R35" s="846"/>
      <c r="S35" s="846"/>
      <c r="T35" s="846"/>
    </row>
    <row r="36" spans="1:20" x14ac:dyDescent="0.2">
      <c r="A36" s="846"/>
      <c r="B36" s="846"/>
      <c r="C36" s="846"/>
      <c r="D36" s="846"/>
      <c r="E36" s="846"/>
      <c r="F36" s="846"/>
      <c r="G36" s="846"/>
      <c r="H36" s="846"/>
      <c r="I36" s="846"/>
      <c r="J36" s="846"/>
      <c r="K36" s="846"/>
      <c r="L36" s="846"/>
      <c r="M36" s="846"/>
      <c r="N36" s="846"/>
      <c r="O36" s="846"/>
      <c r="P36" s="846"/>
      <c r="Q36" s="846"/>
      <c r="R36" s="846"/>
      <c r="S36" s="846"/>
      <c r="T36" s="846"/>
    </row>
    <row r="37" spans="1:20" x14ac:dyDescent="0.2">
      <c r="A37" s="846"/>
      <c r="B37" s="846"/>
      <c r="C37" s="846"/>
      <c r="D37" s="846"/>
      <c r="E37" s="846"/>
      <c r="F37" s="846"/>
      <c r="G37" s="846"/>
      <c r="H37" s="846"/>
      <c r="I37" s="846"/>
      <c r="J37" s="846"/>
      <c r="K37" s="846"/>
      <c r="L37" s="846"/>
      <c r="M37" s="846"/>
      <c r="N37" s="846"/>
      <c r="O37" s="846"/>
      <c r="P37" s="846"/>
      <c r="Q37" s="846"/>
      <c r="R37" s="846"/>
      <c r="S37" s="846"/>
      <c r="T37" s="846"/>
    </row>
    <row r="38" spans="1:20" x14ac:dyDescent="0.2">
      <c r="A38" s="846"/>
      <c r="B38" s="846"/>
      <c r="C38" s="846"/>
      <c r="D38" s="846"/>
      <c r="E38" s="846"/>
      <c r="F38" s="846"/>
      <c r="G38" s="846"/>
      <c r="H38" s="846"/>
      <c r="I38" s="846"/>
      <c r="J38" s="846"/>
      <c r="K38" s="846"/>
      <c r="L38" s="846"/>
      <c r="M38" s="846"/>
      <c r="N38" s="846"/>
      <c r="O38" s="846"/>
      <c r="P38" s="846"/>
      <c r="Q38" s="846"/>
      <c r="R38" s="846"/>
      <c r="S38" s="846"/>
      <c r="T38" s="846"/>
    </row>
    <row r="39" spans="1:20" x14ac:dyDescent="0.2">
      <c r="A39" s="846"/>
      <c r="B39" s="846"/>
      <c r="C39" s="846"/>
      <c r="D39" s="846"/>
      <c r="E39" s="846"/>
      <c r="F39" s="846"/>
      <c r="G39" s="846"/>
      <c r="H39" s="846"/>
      <c r="I39" s="846"/>
      <c r="J39" s="846"/>
      <c r="K39" s="846"/>
      <c r="L39" s="846"/>
      <c r="M39" s="846"/>
      <c r="N39" s="846"/>
      <c r="O39" s="846"/>
      <c r="P39" s="846"/>
      <c r="Q39" s="846"/>
      <c r="R39" s="846"/>
      <c r="S39" s="846"/>
      <c r="T39" s="846"/>
    </row>
    <row r="40" spans="1:20" x14ac:dyDescent="0.2">
      <c r="A40" s="846"/>
      <c r="B40" s="846"/>
      <c r="C40" s="846"/>
      <c r="D40" s="846"/>
      <c r="E40" s="846"/>
      <c r="F40" s="846"/>
      <c r="G40" s="846"/>
      <c r="H40" s="846"/>
      <c r="I40" s="846"/>
      <c r="J40" s="846"/>
      <c r="K40" s="846"/>
      <c r="L40" s="846"/>
      <c r="M40" s="846"/>
      <c r="N40" s="846"/>
      <c r="O40" s="846"/>
      <c r="P40" s="846"/>
      <c r="Q40" s="846"/>
      <c r="R40" s="846"/>
      <c r="S40" s="846"/>
      <c r="T40" s="846"/>
    </row>
    <row r="41" spans="1:20" x14ac:dyDescent="0.2">
      <c r="A41" s="846"/>
      <c r="B41" s="846"/>
      <c r="C41" s="846"/>
      <c r="D41" s="846"/>
      <c r="E41" s="846"/>
      <c r="F41" s="846"/>
      <c r="G41" s="846"/>
      <c r="H41" s="846"/>
      <c r="I41" s="846"/>
      <c r="J41" s="846"/>
      <c r="K41" s="846"/>
      <c r="L41" s="846"/>
      <c r="M41" s="846"/>
      <c r="N41" s="846"/>
      <c r="O41" s="846"/>
      <c r="P41" s="846"/>
      <c r="Q41" s="846"/>
      <c r="R41" s="846"/>
      <c r="S41" s="846"/>
      <c r="T41" s="846"/>
    </row>
    <row r="42" spans="1:20" x14ac:dyDescent="0.2">
      <c r="A42" s="846"/>
      <c r="B42" s="846"/>
      <c r="C42" s="846"/>
      <c r="D42" s="846"/>
      <c r="E42" s="846"/>
      <c r="F42" s="846"/>
      <c r="G42" s="846"/>
      <c r="H42" s="846"/>
      <c r="I42" s="846"/>
      <c r="J42" s="846"/>
      <c r="K42" s="846"/>
      <c r="L42" s="846"/>
      <c r="M42" s="846"/>
      <c r="N42" s="846"/>
      <c r="O42" s="846"/>
      <c r="P42" s="846"/>
      <c r="Q42" s="846"/>
      <c r="R42" s="846"/>
      <c r="S42" s="846"/>
      <c r="T42" s="846"/>
    </row>
    <row r="43" spans="1:20" x14ac:dyDescent="0.2">
      <c r="A43" s="846"/>
      <c r="B43" s="846"/>
      <c r="C43" s="846"/>
      <c r="D43" s="846"/>
      <c r="E43" s="846"/>
      <c r="F43" s="846"/>
      <c r="G43" s="846"/>
      <c r="H43" s="846"/>
      <c r="I43" s="846"/>
      <c r="J43" s="846"/>
      <c r="K43" s="846"/>
      <c r="L43" s="846"/>
      <c r="M43" s="846"/>
      <c r="N43" s="846"/>
      <c r="O43" s="846"/>
      <c r="P43" s="846"/>
      <c r="Q43" s="846"/>
      <c r="R43" s="846"/>
      <c r="S43" s="846"/>
      <c r="T43" s="846"/>
    </row>
    <row r="44" spans="1:20" x14ac:dyDescent="0.2">
      <c r="A44" s="846"/>
      <c r="B44" s="846"/>
      <c r="C44" s="846"/>
      <c r="D44" s="846"/>
      <c r="E44" s="846"/>
      <c r="F44" s="846"/>
      <c r="G44" s="846"/>
      <c r="H44" s="846"/>
      <c r="I44" s="846"/>
      <c r="J44" s="846"/>
      <c r="K44" s="846"/>
      <c r="L44" s="846"/>
      <c r="M44" s="846"/>
      <c r="N44" s="846"/>
      <c r="O44" s="846"/>
      <c r="P44" s="846"/>
      <c r="Q44" s="846"/>
      <c r="R44" s="846"/>
      <c r="S44" s="846"/>
      <c r="T44" s="846"/>
    </row>
    <row r="45" spans="1:20" x14ac:dyDescent="0.2">
      <c r="A45" s="846"/>
      <c r="B45" s="846"/>
      <c r="C45" s="846"/>
      <c r="D45" s="846"/>
      <c r="E45" s="846"/>
      <c r="F45" s="846"/>
      <c r="G45" s="846"/>
      <c r="H45" s="846"/>
      <c r="I45" s="846"/>
      <c r="J45" s="846"/>
      <c r="K45" s="846"/>
      <c r="L45" s="846"/>
      <c r="M45" s="846"/>
      <c r="N45" s="846"/>
      <c r="O45" s="846"/>
      <c r="P45" s="846"/>
      <c r="Q45" s="846"/>
      <c r="R45" s="846"/>
      <c r="S45" s="846"/>
      <c r="T45" s="846"/>
    </row>
    <row r="46" spans="1:20" x14ac:dyDescent="0.2">
      <c r="A46" s="846"/>
      <c r="B46" s="846"/>
      <c r="C46" s="846"/>
      <c r="D46" s="846"/>
      <c r="E46" s="846"/>
      <c r="F46" s="846"/>
      <c r="G46" s="846"/>
      <c r="H46" s="846"/>
      <c r="I46" s="846"/>
      <c r="J46" s="846"/>
      <c r="K46" s="846"/>
      <c r="L46" s="846"/>
      <c r="M46" s="846"/>
      <c r="N46" s="846"/>
      <c r="O46" s="846"/>
      <c r="P46" s="846"/>
      <c r="Q46" s="846"/>
      <c r="R46" s="846"/>
      <c r="S46" s="846"/>
      <c r="T46" s="846"/>
    </row>
    <row r="47" spans="1:20" x14ac:dyDescent="0.2">
      <c r="A47" s="846"/>
      <c r="B47" s="846"/>
      <c r="C47" s="846"/>
      <c r="D47" s="846"/>
      <c r="E47" s="846"/>
      <c r="F47" s="846"/>
      <c r="G47" s="846"/>
      <c r="H47" s="846"/>
      <c r="I47" s="846"/>
      <c r="J47" s="846"/>
      <c r="K47" s="846"/>
      <c r="L47" s="846"/>
      <c r="M47" s="846"/>
      <c r="N47" s="846"/>
      <c r="O47" s="846"/>
      <c r="P47" s="846"/>
      <c r="Q47" s="846"/>
      <c r="R47" s="846"/>
      <c r="S47" s="846"/>
      <c r="T47" s="846"/>
    </row>
    <row r="48" spans="1:20" x14ac:dyDescent="0.2">
      <c r="A48" s="846"/>
      <c r="B48" s="846"/>
      <c r="C48" s="846"/>
      <c r="D48" s="846"/>
      <c r="E48" s="846"/>
      <c r="F48" s="846"/>
      <c r="G48" s="846"/>
      <c r="H48" s="846"/>
      <c r="I48" s="846"/>
      <c r="J48" s="846"/>
      <c r="K48" s="846"/>
      <c r="L48" s="846"/>
      <c r="M48" s="846"/>
      <c r="N48" s="846"/>
      <c r="O48" s="846"/>
      <c r="P48" s="846"/>
      <c r="Q48" s="846"/>
      <c r="R48" s="846"/>
      <c r="S48" s="846"/>
      <c r="T48" s="846"/>
    </row>
    <row r="49" spans="1:20" x14ac:dyDescent="0.2">
      <c r="A49" s="846"/>
      <c r="B49" s="846"/>
      <c r="C49" s="846"/>
      <c r="D49" s="846"/>
      <c r="E49" s="846"/>
      <c r="F49" s="846"/>
      <c r="G49" s="846"/>
      <c r="H49" s="846"/>
      <c r="I49" s="846"/>
      <c r="J49" s="846"/>
      <c r="K49" s="846"/>
      <c r="L49" s="846"/>
      <c r="M49" s="846"/>
      <c r="N49" s="846"/>
      <c r="O49" s="846"/>
      <c r="P49" s="846"/>
      <c r="Q49" s="846"/>
      <c r="R49" s="846"/>
      <c r="S49" s="846"/>
      <c r="T49" s="846"/>
    </row>
  </sheetData>
  <sheetProtection algorithmName="SHA-512" hashValue="frx00LAKeKXNCzKMN8aKxsN5SUEbY7Vseu0TpxymSYJZIPvDBHskHKhMH5h9sWYMTd4BfedBnub+RnLdii8FJw==" saltValue="wOEdEXcVNmli6Ses44GjmA==" spinCount="100000" sheet="1" objects="1" scenarios="1"/>
  <mergeCells count="4">
    <mergeCell ref="B30:R30"/>
    <mergeCell ref="C3:R3"/>
    <mergeCell ref="B22:R22"/>
    <mergeCell ref="B8:P10"/>
  </mergeCells>
  <hyperlinks>
    <hyperlink ref="B22" r:id="rId1" display="https://connect.ncdot.gov/projects/planning/TPB%20Documents/MPO_UZA_MAP_2013.pdf" xr:uid="{00000000-0004-0000-0000-000000000000}"/>
    <hyperlink ref="B22:R22" r:id="rId2" display="North Carolina Urbanized Area (UZA) Boundaries" xr:uid="{00000000-0004-0000-0000-000001000000}"/>
  </hyperlinks>
  <pageMargins left="0.7" right="0.7" top="0.75" bottom="0.75" header="0.3" footer="0.3"/>
  <pageSetup scale="48"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797FA-E034-4358-B011-865ADF9CA60F}">
  <dimension ref="A1:AA77"/>
  <sheetViews>
    <sheetView showGridLines="0" showRowColHeaders="0" zoomScale="130" zoomScaleNormal="130" workbookViewId="0">
      <selection activeCell="U33" sqref="U33"/>
    </sheetView>
  </sheetViews>
  <sheetFormatPr defaultRowHeight="12.75" x14ac:dyDescent="0.2"/>
  <sheetData>
    <row r="1" spans="1:27" x14ac:dyDescent="0.2">
      <c r="A1" s="849"/>
      <c r="B1" s="849"/>
      <c r="C1" s="849"/>
      <c r="D1" s="849"/>
      <c r="E1" s="849"/>
      <c r="F1" s="849"/>
      <c r="G1" s="849"/>
      <c r="H1" s="849"/>
      <c r="I1" s="849"/>
      <c r="J1" s="849"/>
      <c r="K1" s="849"/>
      <c r="L1" s="849"/>
      <c r="M1" s="849"/>
      <c r="N1" s="849"/>
      <c r="O1" s="849"/>
      <c r="P1" s="849"/>
      <c r="Q1" s="849"/>
      <c r="R1" s="849"/>
      <c r="S1" s="849"/>
      <c r="T1" s="849"/>
      <c r="U1" s="849"/>
      <c r="V1" s="849"/>
      <c r="W1" s="849"/>
      <c r="X1" s="849"/>
      <c r="Y1" s="849"/>
      <c r="Z1" s="849"/>
      <c r="AA1" s="849"/>
    </row>
    <row r="2" spans="1:27" x14ac:dyDescent="0.2">
      <c r="A2" s="849"/>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row>
    <row r="3" spans="1:27" x14ac:dyDescent="0.2">
      <c r="A3" s="849"/>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row>
    <row r="4" spans="1:27" x14ac:dyDescent="0.2">
      <c r="A4" s="849"/>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row>
    <row r="5" spans="1:27" x14ac:dyDescent="0.2">
      <c r="A5" s="849"/>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row>
    <row r="6" spans="1:27" x14ac:dyDescent="0.2">
      <c r="A6" s="849"/>
      <c r="B6" s="849"/>
      <c r="C6" s="849"/>
      <c r="D6" s="849"/>
      <c r="E6" s="849"/>
      <c r="F6" s="849"/>
      <c r="G6" s="849"/>
      <c r="H6" s="849"/>
      <c r="I6" s="849"/>
      <c r="J6" s="849"/>
      <c r="K6" s="849"/>
      <c r="L6" s="849"/>
      <c r="M6" s="849"/>
      <c r="N6" s="849"/>
      <c r="O6" s="849"/>
      <c r="P6" s="849"/>
      <c r="Q6" s="849"/>
      <c r="R6" s="849"/>
      <c r="S6" s="849"/>
      <c r="T6" s="849"/>
      <c r="U6" s="849"/>
      <c r="V6" s="849"/>
      <c r="W6" s="849"/>
      <c r="X6" s="849"/>
      <c r="Y6" s="849"/>
      <c r="Z6" s="849"/>
      <c r="AA6" s="849"/>
    </row>
    <row r="7" spans="1:27" x14ac:dyDescent="0.2">
      <c r="A7" s="849"/>
      <c r="B7" s="849"/>
      <c r="C7" s="849"/>
      <c r="D7" s="849"/>
      <c r="E7" s="849"/>
      <c r="F7" s="849"/>
      <c r="G7" s="849"/>
      <c r="H7" s="849"/>
      <c r="I7" s="849"/>
      <c r="J7" s="849"/>
      <c r="K7" s="849"/>
      <c r="L7" s="849"/>
      <c r="M7" s="849"/>
      <c r="N7" s="849"/>
      <c r="O7" s="849"/>
      <c r="P7" s="849"/>
      <c r="Q7" s="849"/>
      <c r="R7" s="849"/>
      <c r="S7" s="849"/>
      <c r="T7" s="849"/>
      <c r="U7" s="849"/>
      <c r="V7" s="849"/>
      <c r="W7" s="849"/>
      <c r="X7" s="849"/>
      <c r="Y7" s="849"/>
      <c r="Z7" s="849"/>
      <c r="AA7" s="849"/>
    </row>
    <row r="8" spans="1:27" x14ac:dyDescent="0.2">
      <c r="A8" s="849"/>
      <c r="B8" s="849"/>
      <c r="C8" s="849"/>
      <c r="D8" s="849"/>
      <c r="E8" s="849"/>
      <c r="F8" s="849"/>
      <c r="G8" s="849"/>
      <c r="H8" s="849"/>
      <c r="I8" s="849"/>
      <c r="J8" s="849"/>
      <c r="K8" s="849"/>
      <c r="L8" s="849"/>
      <c r="M8" s="849"/>
      <c r="N8" s="849"/>
      <c r="O8" s="849"/>
      <c r="P8" s="849"/>
      <c r="Q8" s="849"/>
      <c r="R8" s="849"/>
      <c r="S8" s="849"/>
      <c r="T8" s="849"/>
      <c r="U8" s="849"/>
      <c r="V8" s="849"/>
      <c r="W8" s="849"/>
      <c r="X8" s="849"/>
      <c r="Y8" s="849"/>
      <c r="Z8" s="849"/>
      <c r="AA8" s="849"/>
    </row>
    <row r="9" spans="1:27" x14ac:dyDescent="0.2">
      <c r="A9" s="849"/>
      <c r="B9" s="849"/>
      <c r="C9" s="849"/>
      <c r="D9" s="849"/>
      <c r="E9" s="849"/>
      <c r="F9" s="849"/>
      <c r="G9" s="849"/>
      <c r="H9" s="849"/>
      <c r="I9" s="849"/>
      <c r="J9" s="849"/>
      <c r="K9" s="849"/>
      <c r="L9" s="849"/>
      <c r="M9" s="849"/>
      <c r="N9" s="849"/>
      <c r="O9" s="849"/>
      <c r="P9" s="849"/>
      <c r="Q9" s="849"/>
      <c r="R9" s="849"/>
      <c r="S9" s="849"/>
      <c r="T9" s="849"/>
      <c r="U9" s="849"/>
      <c r="V9" s="849"/>
      <c r="W9" s="849"/>
      <c r="X9" s="849"/>
      <c r="Y9" s="849"/>
      <c r="Z9" s="849"/>
      <c r="AA9" s="849"/>
    </row>
    <row r="10" spans="1:27" x14ac:dyDescent="0.2">
      <c r="A10" s="849"/>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c r="AA10" s="849"/>
    </row>
    <row r="11" spans="1:27" x14ac:dyDescent="0.2">
      <c r="A11" s="849"/>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49"/>
      <c r="Z11" s="849"/>
      <c r="AA11" s="849"/>
    </row>
    <row r="12" spans="1:27" x14ac:dyDescent="0.2">
      <c r="A12" s="849"/>
      <c r="B12" s="849"/>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row>
    <row r="13" spans="1:27" x14ac:dyDescent="0.2">
      <c r="A13" s="849"/>
      <c r="B13" s="849"/>
      <c r="C13" s="849"/>
      <c r="D13" s="849"/>
      <c r="E13" s="849"/>
      <c r="F13" s="849"/>
      <c r="G13" s="849"/>
      <c r="H13" s="849"/>
      <c r="I13" s="849"/>
      <c r="J13" s="849"/>
      <c r="K13" s="849"/>
      <c r="L13" s="849"/>
      <c r="M13" s="849"/>
      <c r="N13" s="849"/>
      <c r="O13" s="849"/>
      <c r="P13" s="849"/>
      <c r="Q13" s="849"/>
      <c r="R13" s="849"/>
      <c r="S13" s="849"/>
      <c r="T13" s="849"/>
      <c r="U13" s="849"/>
      <c r="V13" s="849"/>
      <c r="W13" s="849"/>
      <c r="X13" s="849"/>
      <c r="Y13" s="849"/>
      <c r="Z13" s="849"/>
      <c r="AA13" s="849"/>
    </row>
    <row r="14" spans="1:27" x14ac:dyDescent="0.2">
      <c r="A14" s="849"/>
      <c r="B14" s="849"/>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row>
    <row r="15" spans="1:27" x14ac:dyDescent="0.2">
      <c r="A15" s="849"/>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row>
    <row r="16" spans="1:27" x14ac:dyDescent="0.2">
      <c r="A16" s="849"/>
      <c r="B16" s="849"/>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row>
    <row r="17" spans="1:27" x14ac:dyDescent="0.2">
      <c r="A17" s="849"/>
      <c r="B17" s="849"/>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row>
    <row r="18" spans="1:27" x14ac:dyDescent="0.2">
      <c r="A18" s="849"/>
      <c r="B18" s="849"/>
      <c r="C18" s="849"/>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row>
    <row r="19" spans="1:27" x14ac:dyDescent="0.2">
      <c r="A19" s="849"/>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row>
    <row r="20" spans="1:27" x14ac:dyDescent="0.2">
      <c r="A20" s="849"/>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row>
    <row r="21" spans="1:27" x14ac:dyDescent="0.2">
      <c r="A21" s="849"/>
      <c r="B21" s="849"/>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row>
    <row r="22" spans="1:27" x14ac:dyDescent="0.2">
      <c r="A22" s="849"/>
      <c r="B22" s="849"/>
      <c r="C22" s="849"/>
      <c r="D22" s="849"/>
      <c r="E22" s="849"/>
      <c r="F22" s="849"/>
      <c r="G22" s="849"/>
      <c r="H22" s="849"/>
      <c r="I22" s="849"/>
      <c r="J22" s="849"/>
      <c r="K22" s="849"/>
      <c r="L22" s="849"/>
      <c r="M22" s="849"/>
      <c r="N22" s="849"/>
      <c r="O22" s="849"/>
      <c r="P22" s="849"/>
      <c r="Q22" s="849"/>
      <c r="R22" s="849"/>
      <c r="S22" s="849"/>
      <c r="T22" s="849"/>
      <c r="U22" s="849"/>
      <c r="V22" s="849"/>
      <c r="W22" s="849"/>
      <c r="X22" s="849"/>
      <c r="Y22" s="849"/>
      <c r="Z22" s="849"/>
      <c r="AA22" s="849"/>
    </row>
    <row r="23" spans="1:27" x14ac:dyDescent="0.2">
      <c r="A23" s="849"/>
      <c r="B23" s="849"/>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row>
    <row r="24" spans="1:27" x14ac:dyDescent="0.2">
      <c r="A24" s="849"/>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row>
    <row r="25" spans="1:27" x14ac:dyDescent="0.2">
      <c r="A25" s="849"/>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row>
    <row r="26" spans="1:27" x14ac:dyDescent="0.2">
      <c r="A26" s="849"/>
      <c r="B26" s="849" t="s">
        <v>321</v>
      </c>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row>
    <row r="27" spans="1:27" x14ac:dyDescent="0.2">
      <c r="A27" s="849"/>
      <c r="B27" s="850" t="s">
        <v>594</v>
      </c>
      <c r="C27" s="849"/>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row>
    <row r="28" spans="1:27" x14ac:dyDescent="0.2">
      <c r="A28" s="849"/>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row>
    <row r="29" spans="1:27" x14ac:dyDescent="0.2">
      <c r="A29" s="849"/>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row>
    <row r="30" spans="1:27" x14ac:dyDescent="0.2">
      <c r="A30" s="849"/>
      <c r="B30" s="849"/>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row>
    <row r="31" spans="1:27" x14ac:dyDescent="0.2">
      <c r="A31" s="849"/>
      <c r="B31" s="849"/>
      <c r="C31" s="849"/>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row>
    <row r="32" spans="1:27" x14ac:dyDescent="0.2">
      <c r="A32" s="849"/>
      <c r="B32" s="849"/>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row>
    <row r="33" spans="1:27" x14ac:dyDescent="0.2">
      <c r="A33" s="849"/>
      <c r="B33" s="849"/>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row>
    <row r="34" spans="1:27" x14ac:dyDescent="0.2">
      <c r="A34" s="849"/>
      <c r="B34" s="849"/>
      <c r="C34" s="849"/>
      <c r="D34" s="849"/>
      <c r="E34" s="849"/>
      <c r="F34" s="849"/>
      <c r="G34" s="849"/>
      <c r="H34" s="849"/>
      <c r="I34" s="849"/>
      <c r="J34" s="849"/>
      <c r="K34" s="849"/>
      <c r="L34" s="849"/>
      <c r="M34" s="849"/>
      <c r="N34" s="849"/>
      <c r="O34" s="849"/>
      <c r="P34" s="849"/>
      <c r="Q34" s="849"/>
      <c r="R34" s="849"/>
      <c r="S34" s="849"/>
      <c r="T34" s="849"/>
      <c r="U34" s="849"/>
      <c r="V34" s="849"/>
      <c r="W34" s="849"/>
      <c r="X34" s="849"/>
      <c r="Y34" s="849"/>
      <c r="Z34" s="849"/>
      <c r="AA34" s="849"/>
    </row>
    <row r="35" spans="1:27" x14ac:dyDescent="0.2">
      <c r="A35" s="849"/>
      <c r="B35" s="849"/>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row>
    <row r="36" spans="1:27" x14ac:dyDescent="0.2">
      <c r="A36" s="849"/>
      <c r="B36" s="849"/>
      <c r="C36" s="849"/>
      <c r="D36" s="849"/>
      <c r="E36" s="849"/>
      <c r="F36" s="849"/>
      <c r="G36" s="849"/>
      <c r="H36" s="849"/>
      <c r="I36" s="849"/>
      <c r="J36" s="849"/>
      <c r="K36" s="849"/>
      <c r="L36" s="849"/>
      <c r="M36" s="849"/>
      <c r="N36" s="849"/>
      <c r="O36" s="849"/>
      <c r="P36" s="849"/>
      <c r="Q36" s="849"/>
      <c r="R36" s="849"/>
      <c r="S36" s="849"/>
      <c r="T36" s="849"/>
      <c r="U36" s="849"/>
      <c r="V36" s="849"/>
      <c r="W36" s="849"/>
      <c r="X36" s="849"/>
      <c r="Y36" s="849"/>
      <c r="Z36" s="849"/>
      <c r="AA36" s="849"/>
    </row>
    <row r="37" spans="1:27" x14ac:dyDescent="0.2">
      <c r="A37" s="849"/>
      <c r="B37" s="849"/>
      <c r="C37" s="849"/>
      <c r="D37" s="849"/>
      <c r="E37" s="849"/>
      <c r="F37" s="849"/>
      <c r="G37" s="849"/>
      <c r="H37" s="849"/>
      <c r="I37" s="849"/>
      <c r="J37" s="849"/>
      <c r="K37" s="849"/>
      <c r="L37" s="849"/>
      <c r="M37" s="849"/>
      <c r="N37" s="849"/>
      <c r="O37" s="849"/>
      <c r="P37" s="849"/>
      <c r="Q37" s="849"/>
      <c r="R37" s="849"/>
      <c r="S37" s="849"/>
      <c r="T37" s="849"/>
      <c r="U37" s="849"/>
      <c r="V37" s="849"/>
      <c r="W37" s="849"/>
      <c r="X37" s="849"/>
      <c r="Y37" s="849"/>
      <c r="Z37" s="849"/>
      <c r="AA37" s="849"/>
    </row>
    <row r="38" spans="1:27" x14ac:dyDescent="0.2">
      <c r="A38" s="849"/>
      <c r="B38" s="849"/>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849"/>
    </row>
    <row r="39" spans="1:27" x14ac:dyDescent="0.2">
      <c r="A39" s="849"/>
      <c r="B39" s="849"/>
      <c r="C39" s="849"/>
      <c r="D39" s="849"/>
      <c r="E39" s="849"/>
      <c r="F39" s="849"/>
      <c r="G39" s="849"/>
      <c r="H39" s="849"/>
      <c r="I39" s="849"/>
      <c r="J39" s="849"/>
      <c r="K39" s="849"/>
      <c r="L39" s="849"/>
      <c r="M39" s="849"/>
      <c r="N39" s="849"/>
      <c r="O39" s="849"/>
      <c r="P39" s="849"/>
      <c r="Q39" s="849"/>
      <c r="R39" s="849"/>
      <c r="S39" s="849"/>
      <c r="T39" s="849"/>
      <c r="U39" s="849"/>
      <c r="V39" s="849"/>
      <c r="W39" s="849"/>
      <c r="X39" s="849"/>
      <c r="Y39" s="849"/>
      <c r="Z39" s="849"/>
      <c r="AA39" s="849"/>
    </row>
    <row r="40" spans="1:27" x14ac:dyDescent="0.2">
      <c r="A40" s="849"/>
      <c r="B40" s="849"/>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row>
    <row r="41" spans="1:27" x14ac:dyDescent="0.2">
      <c r="A41" s="849"/>
      <c r="B41" s="849"/>
      <c r="C41" s="849"/>
      <c r="D41" s="849"/>
      <c r="E41" s="849"/>
      <c r="F41" s="849"/>
      <c r="G41" s="849"/>
      <c r="H41" s="849"/>
      <c r="I41" s="849"/>
      <c r="J41" s="849"/>
      <c r="K41" s="849"/>
      <c r="L41" s="849"/>
      <c r="M41" s="849"/>
      <c r="N41" s="849"/>
      <c r="O41" s="849"/>
      <c r="P41" s="849"/>
      <c r="Q41" s="849"/>
      <c r="R41" s="849"/>
      <c r="S41" s="849"/>
      <c r="T41" s="849"/>
      <c r="U41" s="849"/>
      <c r="V41" s="849"/>
      <c r="W41" s="849"/>
      <c r="X41" s="849"/>
      <c r="Y41" s="849"/>
      <c r="Z41" s="849"/>
      <c r="AA41" s="849"/>
    </row>
    <row r="42" spans="1:27" x14ac:dyDescent="0.2">
      <c r="A42" s="849"/>
      <c r="B42" s="849"/>
      <c r="C42" s="849"/>
      <c r="D42" s="849"/>
      <c r="E42" s="849"/>
      <c r="F42" s="849"/>
      <c r="G42" s="849"/>
      <c r="H42" s="849"/>
      <c r="I42" s="849"/>
      <c r="J42" s="849"/>
      <c r="K42" s="849"/>
      <c r="L42" s="849"/>
      <c r="M42" s="849"/>
      <c r="N42" s="849"/>
      <c r="O42" s="849"/>
      <c r="P42" s="849"/>
      <c r="Q42" s="849"/>
      <c r="R42" s="849"/>
      <c r="S42" s="849"/>
      <c r="T42" s="849"/>
      <c r="U42" s="849"/>
      <c r="V42" s="849"/>
      <c r="W42" s="849"/>
      <c r="X42" s="849"/>
      <c r="Y42" s="849"/>
      <c r="Z42" s="849"/>
      <c r="AA42" s="849"/>
    </row>
    <row r="43" spans="1:27" x14ac:dyDescent="0.2">
      <c r="A43" s="849"/>
      <c r="B43" s="849"/>
      <c r="C43" s="849"/>
      <c r="D43" s="849"/>
      <c r="E43" s="849"/>
      <c r="F43" s="849"/>
      <c r="G43" s="849"/>
      <c r="H43" s="849"/>
      <c r="I43" s="849"/>
      <c r="J43" s="849"/>
      <c r="K43" s="849"/>
      <c r="L43" s="849"/>
      <c r="M43" s="849"/>
      <c r="N43" s="849"/>
      <c r="O43" s="849"/>
      <c r="P43" s="849"/>
      <c r="Q43" s="849"/>
      <c r="R43" s="849"/>
      <c r="S43" s="849"/>
      <c r="T43" s="849"/>
      <c r="U43" s="849"/>
      <c r="V43" s="849"/>
      <c r="W43" s="849"/>
      <c r="X43" s="849"/>
      <c r="Y43" s="849"/>
      <c r="Z43" s="849"/>
      <c r="AA43" s="849"/>
    </row>
    <row r="44" spans="1:27" x14ac:dyDescent="0.2">
      <c r="A44" s="849"/>
      <c r="B44" s="849"/>
      <c r="C44" s="849"/>
      <c r="D44" s="849"/>
      <c r="E44" s="849"/>
      <c r="F44" s="849"/>
      <c r="G44" s="849"/>
      <c r="H44" s="849"/>
      <c r="I44" s="849"/>
      <c r="J44" s="849"/>
      <c r="K44" s="849"/>
      <c r="L44" s="849"/>
      <c r="M44" s="849"/>
      <c r="N44" s="849"/>
      <c r="O44" s="849"/>
      <c r="P44" s="849"/>
      <c r="Q44" s="849"/>
      <c r="R44" s="849"/>
      <c r="S44" s="849"/>
      <c r="T44" s="849"/>
      <c r="U44" s="849"/>
      <c r="V44" s="849"/>
      <c r="W44" s="849"/>
      <c r="X44" s="849"/>
      <c r="Y44" s="849"/>
      <c r="Z44" s="849"/>
      <c r="AA44" s="849"/>
    </row>
    <row r="45" spans="1:27" x14ac:dyDescent="0.2">
      <c r="A45" s="849"/>
      <c r="B45" s="849"/>
      <c r="C45" s="849"/>
      <c r="D45" s="849"/>
      <c r="E45" s="849"/>
      <c r="F45" s="849"/>
      <c r="G45" s="849"/>
      <c r="H45" s="849"/>
      <c r="I45" s="849"/>
      <c r="J45" s="849"/>
      <c r="K45" s="849"/>
      <c r="L45" s="849"/>
      <c r="M45" s="849"/>
      <c r="N45" s="849"/>
      <c r="O45" s="849"/>
      <c r="P45" s="849"/>
      <c r="Q45" s="849"/>
      <c r="R45" s="849"/>
      <c r="S45" s="849"/>
      <c r="T45" s="849"/>
      <c r="U45" s="849"/>
      <c r="V45" s="849"/>
      <c r="W45" s="849"/>
      <c r="X45" s="849"/>
      <c r="Y45" s="849"/>
      <c r="Z45" s="849"/>
      <c r="AA45" s="849"/>
    </row>
    <row r="46" spans="1:27" x14ac:dyDescent="0.2">
      <c r="A46" s="849"/>
      <c r="B46" s="849"/>
      <c r="C46" s="849"/>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849"/>
    </row>
    <row r="47" spans="1:27" x14ac:dyDescent="0.2">
      <c r="A47" s="849"/>
      <c r="B47" s="849"/>
      <c r="C47" s="849"/>
      <c r="D47" s="849"/>
      <c r="E47" s="849"/>
      <c r="F47" s="849"/>
      <c r="G47" s="849"/>
      <c r="H47" s="849"/>
      <c r="I47" s="849"/>
      <c r="J47" s="849"/>
      <c r="K47" s="849"/>
      <c r="L47" s="849"/>
      <c r="M47" s="849"/>
      <c r="N47" s="849"/>
      <c r="O47" s="849"/>
      <c r="P47" s="849"/>
      <c r="Q47" s="849"/>
      <c r="R47" s="849"/>
      <c r="S47" s="849"/>
      <c r="T47" s="849"/>
      <c r="U47" s="849"/>
      <c r="V47" s="849"/>
      <c r="W47" s="849"/>
      <c r="X47" s="849"/>
      <c r="Y47" s="849"/>
      <c r="Z47" s="849"/>
      <c r="AA47" s="849"/>
    </row>
    <row r="48" spans="1:27" x14ac:dyDescent="0.2">
      <c r="A48" s="849"/>
      <c r="B48" s="849"/>
      <c r="C48" s="849"/>
      <c r="D48" s="849"/>
      <c r="E48" s="849"/>
      <c r="F48" s="849"/>
      <c r="G48" s="849"/>
      <c r="H48" s="849"/>
      <c r="I48" s="849"/>
      <c r="J48" s="849"/>
      <c r="K48" s="849"/>
      <c r="L48" s="849"/>
      <c r="M48" s="849"/>
      <c r="N48" s="849"/>
      <c r="O48" s="849"/>
      <c r="P48" s="849"/>
      <c r="Q48" s="849"/>
      <c r="R48" s="849"/>
      <c r="S48" s="849"/>
      <c r="T48" s="849"/>
      <c r="U48" s="849"/>
      <c r="V48" s="849"/>
      <c r="W48" s="849"/>
      <c r="X48" s="849"/>
      <c r="Y48" s="849"/>
      <c r="Z48" s="849"/>
      <c r="AA48" s="849"/>
    </row>
    <row r="49" spans="1:27" x14ac:dyDescent="0.2">
      <c r="A49" s="849"/>
      <c r="B49" s="849"/>
      <c r="C49" s="849"/>
      <c r="D49" s="849"/>
      <c r="E49" s="849"/>
      <c r="F49" s="849"/>
      <c r="G49" s="849"/>
      <c r="H49" s="849"/>
      <c r="I49" s="849"/>
      <c r="J49" s="849"/>
      <c r="K49" s="849"/>
      <c r="L49" s="849"/>
      <c r="M49" s="849"/>
      <c r="N49" s="849"/>
      <c r="O49" s="849"/>
      <c r="P49" s="849"/>
      <c r="Q49" s="849"/>
      <c r="R49" s="849"/>
      <c r="S49" s="849"/>
      <c r="T49" s="849"/>
      <c r="U49" s="849"/>
      <c r="V49" s="849"/>
      <c r="W49" s="849"/>
      <c r="X49" s="849"/>
      <c r="Y49" s="849"/>
      <c r="Z49" s="849"/>
      <c r="AA49" s="849"/>
    </row>
    <row r="50" spans="1:27" x14ac:dyDescent="0.2">
      <c r="A50" s="849"/>
      <c r="B50" s="849"/>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row>
    <row r="51" spans="1:27" x14ac:dyDescent="0.2">
      <c r="A51" s="849"/>
      <c r="B51" s="849"/>
      <c r="C51" s="849"/>
      <c r="D51" s="849"/>
      <c r="E51" s="849"/>
      <c r="F51" s="849"/>
      <c r="G51" s="849"/>
      <c r="H51" s="849"/>
      <c r="I51" s="849"/>
      <c r="J51" s="849"/>
      <c r="K51" s="849"/>
      <c r="L51" s="849"/>
      <c r="M51" s="849"/>
      <c r="N51" s="849"/>
      <c r="O51" s="849"/>
      <c r="P51" s="849"/>
      <c r="Q51" s="849"/>
      <c r="R51" s="849"/>
      <c r="S51" s="849"/>
      <c r="T51" s="849"/>
      <c r="U51" s="849"/>
      <c r="V51" s="849"/>
      <c r="W51" s="849"/>
      <c r="X51" s="849"/>
      <c r="Y51" s="849"/>
      <c r="Z51" s="849"/>
      <c r="AA51" s="849"/>
    </row>
    <row r="52" spans="1:27" x14ac:dyDescent="0.2">
      <c r="A52" s="849"/>
      <c r="B52" s="849"/>
      <c r="C52" s="849"/>
      <c r="D52" s="849"/>
      <c r="E52" s="849"/>
      <c r="F52" s="849"/>
      <c r="G52" s="849"/>
      <c r="H52" s="849"/>
      <c r="I52" s="849"/>
      <c r="J52" s="849"/>
      <c r="K52" s="849"/>
      <c r="L52" s="849"/>
      <c r="M52" s="849"/>
      <c r="N52" s="849"/>
      <c r="O52" s="849"/>
      <c r="P52" s="849"/>
      <c r="Q52" s="849"/>
      <c r="R52" s="849"/>
      <c r="S52" s="849"/>
      <c r="T52" s="849"/>
      <c r="U52" s="849"/>
      <c r="V52" s="849"/>
      <c r="W52" s="849"/>
      <c r="X52" s="849"/>
      <c r="Y52" s="849"/>
      <c r="Z52" s="849"/>
      <c r="AA52" s="849"/>
    </row>
    <row r="53" spans="1:27" x14ac:dyDescent="0.2">
      <c r="A53" s="849"/>
      <c r="B53" s="849"/>
      <c r="C53" s="849"/>
      <c r="D53" s="849"/>
      <c r="E53" s="849"/>
      <c r="F53" s="849"/>
      <c r="G53" s="849"/>
      <c r="H53" s="849"/>
      <c r="I53" s="849"/>
      <c r="J53" s="849"/>
      <c r="K53" s="849"/>
      <c r="L53" s="849"/>
      <c r="M53" s="849"/>
      <c r="N53" s="849"/>
      <c r="O53" s="849"/>
      <c r="P53" s="849"/>
      <c r="Q53" s="849"/>
      <c r="R53" s="849"/>
      <c r="S53" s="849"/>
      <c r="T53" s="849"/>
      <c r="U53" s="849"/>
      <c r="V53" s="849"/>
      <c r="W53" s="849"/>
      <c r="X53" s="849"/>
      <c r="Y53" s="849"/>
      <c r="Z53" s="849"/>
      <c r="AA53" s="849"/>
    </row>
    <row r="54" spans="1:27" x14ac:dyDescent="0.2">
      <c r="A54" s="849"/>
      <c r="B54" s="849"/>
      <c r="C54" s="849"/>
      <c r="D54" s="849"/>
      <c r="E54" s="849"/>
      <c r="F54" s="849"/>
      <c r="G54" s="849"/>
      <c r="H54" s="849"/>
      <c r="I54" s="849"/>
      <c r="J54" s="849"/>
      <c r="K54" s="849"/>
      <c r="L54" s="849"/>
      <c r="M54" s="849"/>
      <c r="N54" s="849"/>
      <c r="O54" s="849"/>
      <c r="P54" s="849"/>
      <c r="Q54" s="849"/>
      <c r="R54" s="849"/>
      <c r="S54" s="849"/>
      <c r="T54" s="849"/>
      <c r="U54" s="849"/>
      <c r="V54" s="849"/>
      <c r="W54" s="849"/>
      <c r="X54" s="849"/>
      <c r="Y54" s="849"/>
      <c r="Z54" s="849"/>
      <c r="AA54" s="849"/>
    </row>
    <row r="55" spans="1:27" x14ac:dyDescent="0.2">
      <c r="A55" s="849"/>
      <c r="B55" s="849"/>
      <c r="C55" s="849"/>
      <c r="D55" s="849"/>
      <c r="E55" s="849"/>
      <c r="F55" s="849"/>
      <c r="G55" s="849"/>
      <c r="H55" s="849"/>
      <c r="I55" s="849"/>
      <c r="J55" s="849"/>
      <c r="K55" s="849"/>
      <c r="L55" s="849"/>
      <c r="M55" s="849"/>
      <c r="N55" s="849"/>
      <c r="O55" s="849"/>
      <c r="P55" s="849"/>
      <c r="Q55" s="849"/>
      <c r="R55" s="849"/>
      <c r="S55" s="849"/>
      <c r="T55" s="849"/>
      <c r="U55" s="849"/>
      <c r="V55" s="849"/>
      <c r="W55" s="849"/>
      <c r="X55" s="849"/>
      <c r="Y55" s="849"/>
      <c r="Z55" s="849"/>
      <c r="AA55" s="849"/>
    </row>
    <row r="56" spans="1:27" x14ac:dyDescent="0.2">
      <c r="A56" s="849"/>
      <c r="B56" s="849"/>
      <c r="C56" s="849"/>
      <c r="D56" s="849"/>
      <c r="E56" s="849"/>
      <c r="F56" s="849"/>
      <c r="G56" s="849"/>
      <c r="H56" s="849"/>
      <c r="I56" s="849"/>
      <c r="J56" s="849"/>
      <c r="K56" s="849"/>
      <c r="L56" s="849"/>
      <c r="M56" s="849"/>
      <c r="N56" s="849"/>
      <c r="O56" s="849"/>
      <c r="P56" s="849"/>
      <c r="Q56" s="849"/>
      <c r="R56" s="849"/>
      <c r="S56" s="849"/>
      <c r="T56" s="849"/>
      <c r="U56" s="849"/>
      <c r="V56" s="849"/>
      <c r="W56" s="849"/>
      <c r="X56" s="849"/>
      <c r="Y56" s="849"/>
      <c r="Z56" s="849"/>
      <c r="AA56" s="849"/>
    </row>
    <row r="57" spans="1:27" x14ac:dyDescent="0.2">
      <c r="A57" s="849"/>
      <c r="B57" s="849"/>
      <c r="C57" s="849"/>
      <c r="D57" s="849"/>
      <c r="E57" s="849"/>
      <c r="F57" s="849"/>
      <c r="G57" s="849"/>
      <c r="H57" s="849"/>
      <c r="I57" s="849"/>
      <c r="J57" s="849"/>
      <c r="K57" s="849"/>
      <c r="L57" s="849"/>
      <c r="M57" s="849"/>
      <c r="N57" s="849"/>
      <c r="O57" s="849"/>
      <c r="P57" s="849"/>
      <c r="Q57" s="849"/>
      <c r="R57" s="849"/>
      <c r="S57" s="849"/>
      <c r="T57" s="849"/>
      <c r="U57" s="849"/>
      <c r="V57" s="849"/>
      <c r="W57" s="849"/>
      <c r="X57" s="849"/>
      <c r="Y57" s="849"/>
      <c r="Z57" s="849"/>
      <c r="AA57" s="849"/>
    </row>
    <row r="58" spans="1:27" x14ac:dyDescent="0.2">
      <c r="A58" s="849"/>
      <c r="B58" s="849"/>
      <c r="C58" s="849"/>
      <c r="D58" s="849"/>
      <c r="E58" s="849"/>
      <c r="F58" s="849"/>
      <c r="G58" s="849"/>
      <c r="H58" s="849"/>
      <c r="I58" s="849"/>
      <c r="J58" s="849"/>
      <c r="K58" s="849"/>
      <c r="L58" s="849"/>
      <c r="M58" s="849"/>
      <c r="N58" s="849"/>
      <c r="O58" s="849"/>
      <c r="P58" s="849"/>
      <c r="Q58" s="849"/>
      <c r="R58" s="849"/>
      <c r="S58" s="849"/>
      <c r="T58" s="849"/>
      <c r="U58" s="849"/>
      <c r="V58" s="849"/>
      <c r="W58" s="849"/>
      <c r="X58" s="849"/>
      <c r="Y58" s="849"/>
      <c r="Z58" s="849"/>
      <c r="AA58" s="849"/>
    </row>
    <row r="59" spans="1:27" x14ac:dyDescent="0.2">
      <c r="A59" s="849"/>
      <c r="B59" s="849"/>
      <c r="C59" s="849"/>
      <c r="D59" s="849"/>
      <c r="E59" s="849"/>
      <c r="F59" s="849"/>
      <c r="G59" s="849"/>
      <c r="H59" s="849"/>
      <c r="I59" s="849"/>
      <c r="J59" s="849"/>
      <c r="K59" s="849"/>
      <c r="L59" s="849"/>
      <c r="M59" s="849"/>
      <c r="N59" s="849"/>
      <c r="O59" s="849"/>
      <c r="P59" s="849"/>
      <c r="Q59" s="849"/>
      <c r="R59" s="849"/>
      <c r="S59" s="849"/>
      <c r="T59" s="849"/>
      <c r="U59" s="849"/>
      <c r="V59" s="849"/>
      <c r="W59" s="849"/>
      <c r="X59" s="849"/>
      <c r="Y59" s="849"/>
      <c r="Z59" s="849"/>
      <c r="AA59" s="849"/>
    </row>
    <row r="60" spans="1:27" x14ac:dyDescent="0.2">
      <c r="A60" s="849"/>
      <c r="B60" s="849"/>
      <c r="C60" s="849"/>
      <c r="D60" s="849"/>
      <c r="E60" s="849"/>
      <c r="F60" s="849"/>
      <c r="G60" s="849"/>
      <c r="H60" s="849"/>
      <c r="I60" s="849"/>
      <c r="J60" s="849"/>
      <c r="K60" s="849"/>
      <c r="L60" s="849"/>
      <c r="M60" s="849"/>
      <c r="N60" s="849"/>
      <c r="O60" s="849"/>
      <c r="P60" s="849"/>
      <c r="Q60" s="849"/>
      <c r="R60" s="849"/>
      <c r="S60" s="849"/>
      <c r="T60" s="849"/>
      <c r="U60" s="849"/>
      <c r="V60" s="849"/>
      <c r="W60" s="849"/>
      <c r="X60" s="849"/>
      <c r="Y60" s="849"/>
      <c r="Z60" s="849"/>
      <c r="AA60" s="849"/>
    </row>
    <row r="61" spans="1:27" x14ac:dyDescent="0.2">
      <c r="A61" s="849"/>
      <c r="B61" s="849"/>
      <c r="C61" s="849"/>
      <c r="D61" s="849"/>
      <c r="E61" s="849"/>
      <c r="F61" s="849"/>
      <c r="G61" s="849"/>
      <c r="H61" s="849"/>
      <c r="I61" s="849"/>
      <c r="J61" s="849"/>
      <c r="K61" s="849"/>
      <c r="L61" s="849"/>
      <c r="M61" s="849"/>
      <c r="N61" s="849"/>
      <c r="O61" s="849"/>
      <c r="P61" s="849"/>
      <c r="Q61" s="849"/>
      <c r="R61" s="849"/>
      <c r="S61" s="849"/>
      <c r="T61" s="849"/>
      <c r="U61" s="849"/>
      <c r="V61" s="849"/>
      <c r="W61" s="849"/>
      <c r="X61" s="849"/>
      <c r="Y61" s="849"/>
      <c r="Z61" s="849"/>
      <c r="AA61" s="849"/>
    </row>
    <row r="62" spans="1:27" x14ac:dyDescent="0.2">
      <c r="A62" s="849"/>
      <c r="B62" s="849"/>
      <c r="C62" s="849"/>
      <c r="D62" s="849"/>
      <c r="E62" s="849"/>
      <c r="F62" s="849"/>
      <c r="G62" s="849"/>
      <c r="H62" s="849"/>
      <c r="I62" s="849"/>
      <c r="J62" s="849"/>
      <c r="K62" s="849"/>
      <c r="L62" s="849"/>
      <c r="M62" s="849"/>
      <c r="N62" s="849"/>
      <c r="O62" s="849"/>
      <c r="P62" s="849"/>
      <c r="Q62" s="849"/>
      <c r="R62" s="849"/>
      <c r="S62" s="849"/>
      <c r="T62" s="849"/>
      <c r="U62" s="849"/>
      <c r="V62" s="849"/>
      <c r="W62" s="849"/>
      <c r="X62" s="849"/>
      <c r="Y62" s="849"/>
      <c r="Z62" s="849"/>
      <c r="AA62" s="849"/>
    </row>
    <row r="63" spans="1:27" x14ac:dyDescent="0.2">
      <c r="A63" s="849"/>
      <c r="B63" s="849"/>
      <c r="C63" s="849"/>
      <c r="D63" s="849"/>
      <c r="E63" s="849"/>
      <c r="F63" s="849"/>
      <c r="G63" s="849"/>
      <c r="H63" s="849"/>
      <c r="I63" s="849"/>
      <c r="J63" s="849"/>
      <c r="K63" s="849"/>
      <c r="L63" s="849"/>
      <c r="M63" s="849"/>
      <c r="N63" s="849"/>
      <c r="O63" s="849"/>
      <c r="P63" s="849"/>
      <c r="Q63" s="849"/>
      <c r="R63" s="849"/>
      <c r="S63" s="849"/>
      <c r="T63" s="849"/>
      <c r="U63" s="849"/>
      <c r="V63" s="849"/>
      <c r="W63" s="849"/>
      <c r="X63" s="849"/>
      <c r="Y63" s="849"/>
      <c r="Z63" s="849"/>
      <c r="AA63" s="849"/>
    </row>
    <row r="64" spans="1:27" x14ac:dyDescent="0.2">
      <c r="A64" s="849"/>
      <c r="B64" s="849"/>
      <c r="C64" s="849"/>
      <c r="D64" s="849"/>
      <c r="E64" s="849"/>
      <c r="F64" s="849"/>
      <c r="G64" s="849"/>
      <c r="H64" s="849"/>
      <c r="I64" s="849"/>
      <c r="J64" s="849"/>
      <c r="K64" s="849"/>
      <c r="L64" s="849"/>
      <c r="M64" s="849"/>
      <c r="N64" s="849"/>
      <c r="O64" s="849"/>
      <c r="P64" s="849"/>
      <c r="Q64" s="849"/>
      <c r="R64" s="849"/>
      <c r="S64" s="849"/>
      <c r="T64" s="849"/>
      <c r="U64" s="849"/>
      <c r="V64" s="849"/>
      <c r="W64" s="849"/>
      <c r="X64" s="849"/>
      <c r="Y64" s="849"/>
      <c r="Z64" s="849"/>
      <c r="AA64" s="849"/>
    </row>
    <row r="65" spans="1:27" x14ac:dyDescent="0.2">
      <c r="A65" s="849"/>
      <c r="B65" s="849"/>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row>
    <row r="66" spans="1:27" x14ac:dyDescent="0.2">
      <c r="A66" s="849"/>
      <c r="B66" s="849"/>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row>
    <row r="67" spans="1:27" x14ac:dyDescent="0.2">
      <c r="A67" s="849"/>
      <c r="B67" s="849"/>
      <c r="C67" s="849"/>
      <c r="D67" s="849"/>
      <c r="E67" s="849"/>
      <c r="F67" s="849"/>
      <c r="G67" s="849"/>
      <c r="H67" s="849"/>
      <c r="I67" s="849"/>
      <c r="J67" s="849"/>
      <c r="K67" s="849"/>
      <c r="L67" s="849"/>
      <c r="M67" s="849"/>
      <c r="N67" s="849"/>
      <c r="O67" s="849"/>
      <c r="P67" s="849"/>
      <c r="Q67" s="849"/>
      <c r="R67" s="849"/>
      <c r="S67" s="849"/>
      <c r="T67" s="849"/>
      <c r="U67" s="849"/>
      <c r="V67" s="849"/>
      <c r="W67" s="849"/>
      <c r="X67" s="849"/>
      <c r="Y67" s="849"/>
      <c r="Z67" s="849"/>
      <c r="AA67" s="849"/>
    </row>
    <row r="68" spans="1:27" x14ac:dyDescent="0.2">
      <c r="A68" s="849"/>
      <c r="B68" s="849"/>
      <c r="C68" s="849"/>
      <c r="D68" s="849"/>
      <c r="E68" s="849"/>
      <c r="F68" s="849"/>
      <c r="G68" s="849"/>
      <c r="H68" s="849"/>
      <c r="I68" s="849"/>
      <c r="J68" s="849"/>
      <c r="K68" s="849"/>
      <c r="L68" s="849"/>
      <c r="M68" s="849"/>
      <c r="N68" s="849"/>
      <c r="O68" s="849"/>
      <c r="P68" s="849"/>
      <c r="Q68" s="849"/>
      <c r="R68" s="849"/>
      <c r="S68" s="849"/>
      <c r="T68" s="849"/>
      <c r="U68" s="849"/>
      <c r="V68" s="849"/>
      <c r="W68" s="849"/>
      <c r="X68" s="849"/>
      <c r="Y68" s="849"/>
      <c r="Z68" s="849"/>
      <c r="AA68" s="849"/>
    </row>
    <row r="69" spans="1:27" x14ac:dyDescent="0.2">
      <c r="A69" s="849"/>
      <c r="B69" s="849"/>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row>
    <row r="70" spans="1:27" x14ac:dyDescent="0.2">
      <c r="A70" s="849"/>
      <c r="B70" s="849"/>
      <c r="C70" s="849"/>
      <c r="D70" s="849"/>
      <c r="E70" s="849"/>
      <c r="F70" s="849"/>
      <c r="G70" s="849"/>
      <c r="H70" s="849"/>
      <c r="I70" s="849"/>
      <c r="J70" s="849"/>
      <c r="K70" s="849"/>
      <c r="L70" s="849"/>
      <c r="M70" s="849"/>
      <c r="N70" s="849"/>
      <c r="O70" s="849"/>
      <c r="P70" s="849"/>
      <c r="Q70" s="849"/>
      <c r="R70" s="849"/>
      <c r="S70" s="849"/>
      <c r="T70" s="849"/>
      <c r="U70" s="849"/>
      <c r="V70" s="849"/>
      <c r="W70" s="849"/>
      <c r="X70" s="849"/>
      <c r="Y70" s="849"/>
      <c r="Z70" s="849"/>
      <c r="AA70" s="849"/>
    </row>
    <row r="71" spans="1:27" x14ac:dyDescent="0.2">
      <c r="A71" s="849"/>
      <c r="B71" s="849"/>
      <c r="C71" s="849"/>
      <c r="D71" s="849"/>
      <c r="E71" s="849"/>
      <c r="F71" s="849"/>
      <c r="G71" s="849"/>
      <c r="H71" s="849"/>
      <c r="I71" s="849"/>
      <c r="J71" s="849"/>
      <c r="K71" s="849"/>
      <c r="L71" s="849"/>
      <c r="M71" s="849"/>
      <c r="N71" s="849"/>
      <c r="O71" s="849"/>
      <c r="P71" s="849"/>
      <c r="Q71" s="849"/>
      <c r="R71" s="849"/>
      <c r="S71" s="849"/>
      <c r="T71" s="849"/>
      <c r="U71" s="849"/>
      <c r="V71" s="849"/>
      <c r="W71" s="849"/>
      <c r="X71" s="849"/>
      <c r="Y71" s="849"/>
      <c r="Z71" s="849"/>
      <c r="AA71" s="849"/>
    </row>
    <row r="72" spans="1:27" x14ac:dyDescent="0.2">
      <c r="A72" s="849"/>
      <c r="B72" s="849"/>
      <c r="C72" s="849"/>
      <c r="D72" s="849"/>
      <c r="E72" s="849"/>
      <c r="F72" s="849"/>
      <c r="G72" s="849"/>
      <c r="H72" s="849"/>
      <c r="I72" s="849"/>
      <c r="J72" s="849"/>
      <c r="K72" s="849"/>
      <c r="L72" s="849"/>
      <c r="M72" s="849"/>
      <c r="N72" s="849"/>
      <c r="O72" s="849"/>
      <c r="P72" s="849"/>
      <c r="Q72" s="849"/>
      <c r="R72" s="849"/>
      <c r="S72" s="849"/>
      <c r="T72" s="849"/>
      <c r="U72" s="849"/>
      <c r="V72" s="849"/>
      <c r="W72" s="849"/>
      <c r="X72" s="849"/>
      <c r="Y72" s="849"/>
      <c r="Z72" s="849"/>
      <c r="AA72" s="849"/>
    </row>
    <row r="73" spans="1:27" x14ac:dyDescent="0.2">
      <c r="A73" s="849"/>
      <c r="B73" s="849"/>
      <c r="C73" s="849"/>
      <c r="D73" s="849"/>
      <c r="E73" s="849"/>
      <c r="F73" s="849"/>
      <c r="G73" s="849"/>
      <c r="H73" s="849"/>
      <c r="I73" s="849"/>
      <c r="J73" s="849"/>
      <c r="K73" s="849"/>
      <c r="L73" s="849"/>
      <c r="M73" s="849"/>
      <c r="N73" s="849"/>
      <c r="O73" s="849"/>
      <c r="P73" s="849"/>
      <c r="Q73" s="849"/>
      <c r="R73" s="849"/>
      <c r="S73" s="849"/>
      <c r="T73" s="849"/>
      <c r="U73" s="849"/>
      <c r="V73" s="849"/>
      <c r="W73" s="849"/>
      <c r="X73" s="849"/>
      <c r="Y73" s="849"/>
      <c r="Z73" s="849"/>
      <c r="AA73" s="849"/>
    </row>
    <row r="74" spans="1:27" x14ac:dyDescent="0.2">
      <c r="A74" s="849"/>
      <c r="B74" s="849"/>
      <c r="C74" s="849"/>
      <c r="D74" s="849"/>
      <c r="E74" s="849"/>
      <c r="F74" s="849"/>
      <c r="G74" s="849"/>
      <c r="H74" s="849"/>
      <c r="I74" s="849"/>
      <c r="J74" s="849"/>
      <c r="K74" s="849"/>
      <c r="L74" s="849"/>
      <c r="M74" s="849"/>
      <c r="N74" s="849"/>
      <c r="O74" s="849"/>
      <c r="P74" s="849"/>
      <c r="Q74" s="849"/>
      <c r="R74" s="849"/>
      <c r="S74" s="849"/>
      <c r="T74" s="849"/>
      <c r="U74" s="849"/>
      <c r="V74" s="849"/>
      <c r="W74" s="849"/>
      <c r="X74" s="849"/>
      <c r="Y74" s="849"/>
      <c r="Z74" s="849"/>
      <c r="AA74" s="849"/>
    </row>
    <row r="75" spans="1:27" x14ac:dyDescent="0.2">
      <c r="A75" s="849"/>
      <c r="B75" s="849"/>
      <c r="C75" s="849"/>
      <c r="D75" s="849"/>
      <c r="E75" s="849"/>
      <c r="F75" s="849"/>
      <c r="G75" s="849"/>
      <c r="H75" s="849"/>
      <c r="I75" s="849"/>
      <c r="J75" s="849"/>
      <c r="K75" s="849"/>
      <c r="L75" s="849"/>
      <c r="M75" s="849"/>
      <c r="N75" s="849"/>
      <c r="O75" s="849"/>
      <c r="P75" s="849"/>
      <c r="Q75" s="849"/>
      <c r="R75" s="849"/>
      <c r="S75" s="849"/>
      <c r="T75" s="849"/>
      <c r="U75" s="849"/>
      <c r="V75" s="849"/>
      <c r="W75" s="849"/>
      <c r="X75" s="849"/>
      <c r="Y75" s="849"/>
      <c r="Z75" s="849"/>
      <c r="AA75" s="849"/>
    </row>
    <row r="76" spans="1:27" x14ac:dyDescent="0.2">
      <c r="A76" s="849"/>
      <c r="B76" s="849"/>
      <c r="C76" s="849"/>
      <c r="D76" s="849"/>
      <c r="E76" s="849"/>
      <c r="F76" s="849"/>
      <c r="G76" s="849"/>
      <c r="H76" s="849"/>
      <c r="I76" s="849"/>
      <c r="J76" s="849"/>
      <c r="K76" s="849"/>
      <c r="L76" s="849"/>
      <c r="M76" s="849"/>
      <c r="N76" s="849"/>
      <c r="O76" s="849"/>
      <c r="P76" s="849"/>
      <c r="Q76" s="849"/>
      <c r="R76" s="849"/>
      <c r="S76" s="849"/>
      <c r="T76" s="849"/>
      <c r="U76" s="849"/>
      <c r="V76" s="849"/>
      <c r="W76" s="849"/>
      <c r="X76" s="849"/>
      <c r="Y76" s="849"/>
      <c r="Z76" s="849"/>
      <c r="AA76" s="849"/>
    </row>
    <row r="77" spans="1:27" x14ac:dyDescent="0.2">
      <c r="A77" s="849"/>
      <c r="B77" s="849"/>
      <c r="C77" s="849"/>
      <c r="D77" s="849"/>
      <c r="E77" s="849"/>
      <c r="F77" s="849"/>
      <c r="G77" s="849"/>
      <c r="H77" s="849"/>
      <c r="I77" s="849"/>
      <c r="J77" s="849"/>
      <c r="K77" s="849"/>
      <c r="L77" s="849"/>
      <c r="M77" s="849"/>
      <c r="N77" s="849"/>
      <c r="O77" s="849"/>
      <c r="P77" s="849"/>
      <c r="Q77" s="849"/>
      <c r="R77" s="849"/>
      <c r="S77" s="849"/>
      <c r="T77" s="849"/>
      <c r="U77" s="849"/>
      <c r="V77" s="849"/>
      <c r="W77" s="849"/>
      <c r="X77" s="849"/>
      <c r="Y77" s="849"/>
      <c r="Z77" s="849"/>
      <c r="AA77" s="849"/>
    </row>
  </sheetData>
  <sheetProtection algorithmName="SHA-512" hashValue="7NIfuZkTD7JhV05wIYZ/gl4L97mnMGMn/QhlmupNSfvUPlKJi2Oi7/c6WT2FAi1UZL3muHkPOX49qgmG00pKkw==" saltValue="IdQ9j/eNnaRg+1gtSjCGwQ==" spinCount="100000" sheet="1" objects="1" scenarios="1"/>
  <hyperlinks>
    <hyperlink ref="B27" r:id="rId1" xr:uid="{974E29E0-E1F4-4E2B-AD01-E3E7BE887192}"/>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
  <sheetViews>
    <sheetView zoomScale="90" zoomScaleNormal="90" workbookViewId="0">
      <selection activeCell="C3" sqref="C3"/>
    </sheetView>
  </sheetViews>
  <sheetFormatPr defaultRowHeight="12.75" x14ac:dyDescent="0.2"/>
  <cols>
    <col min="3" max="3" width="67.5703125" customWidth="1"/>
  </cols>
  <sheetData>
    <row r="1" spans="1:16" x14ac:dyDescent="0.2">
      <c r="A1" s="197"/>
      <c r="B1" s="197"/>
      <c r="C1" s="197"/>
      <c r="D1" s="197"/>
      <c r="E1" s="197"/>
      <c r="F1" s="197"/>
      <c r="G1" s="197"/>
      <c r="H1" s="197"/>
      <c r="I1" s="197"/>
      <c r="J1" s="197"/>
      <c r="K1" s="197"/>
      <c r="L1" s="197"/>
      <c r="M1" s="197"/>
      <c r="N1" s="197"/>
      <c r="O1" s="197"/>
      <c r="P1" s="197"/>
    </row>
    <row r="2" spans="1:16" x14ac:dyDescent="0.2">
      <c r="A2" s="197"/>
      <c r="B2" s="197"/>
      <c r="C2" s="197"/>
      <c r="D2" s="197"/>
      <c r="E2" s="197"/>
      <c r="F2" s="197"/>
      <c r="G2" s="197"/>
      <c r="H2" s="197"/>
      <c r="I2" s="197"/>
      <c r="J2" s="197"/>
      <c r="K2" s="197"/>
      <c r="L2" s="197"/>
      <c r="M2" s="197"/>
      <c r="N2" s="197"/>
      <c r="O2" s="197"/>
      <c r="P2" s="197"/>
    </row>
    <row r="3" spans="1:16" x14ac:dyDescent="0.2">
      <c r="A3" s="197"/>
      <c r="B3" s="316"/>
      <c r="C3" s="316"/>
      <c r="D3" s="316"/>
      <c r="E3" s="316"/>
      <c r="F3" s="316"/>
      <c r="G3" s="316"/>
      <c r="H3" s="316"/>
      <c r="I3" s="316"/>
      <c r="J3" s="197"/>
      <c r="K3" s="197"/>
      <c r="L3" s="197"/>
      <c r="M3" s="197"/>
      <c r="N3" s="197"/>
      <c r="O3" s="197"/>
      <c r="P3" s="197"/>
    </row>
    <row r="4" spans="1:16" x14ac:dyDescent="0.2">
      <c r="A4" s="197"/>
      <c r="B4" s="316" t="s">
        <v>301</v>
      </c>
      <c r="C4" s="316"/>
      <c r="D4" s="316"/>
      <c r="E4" s="316"/>
      <c r="F4" s="316"/>
      <c r="G4" s="316"/>
      <c r="H4" s="316"/>
      <c r="I4" s="316"/>
      <c r="J4" s="197"/>
      <c r="K4" s="197"/>
      <c r="L4" s="197"/>
      <c r="M4" s="197"/>
      <c r="N4" s="197"/>
      <c r="O4" s="197"/>
      <c r="P4" s="197"/>
    </row>
    <row r="5" spans="1:16" x14ac:dyDescent="0.2">
      <c r="A5" s="197"/>
      <c r="B5" s="316" t="s">
        <v>302</v>
      </c>
      <c r="C5" s="316"/>
      <c r="D5" s="316"/>
      <c r="E5" s="316"/>
      <c r="F5" s="316"/>
      <c r="G5" s="316"/>
      <c r="H5" s="316"/>
      <c r="I5" s="316"/>
      <c r="J5" s="197"/>
      <c r="K5" s="197"/>
      <c r="L5" s="197"/>
      <c r="M5" s="197"/>
      <c r="N5" s="197"/>
      <c r="O5" s="197"/>
      <c r="P5" s="197"/>
    </row>
    <row r="6" spans="1:16" x14ac:dyDescent="0.2">
      <c r="A6" s="197"/>
      <c r="B6" s="316" t="s">
        <v>303</v>
      </c>
      <c r="C6" s="316"/>
      <c r="D6" s="316"/>
      <c r="E6" s="316"/>
      <c r="F6" s="316"/>
      <c r="G6" s="316"/>
      <c r="H6" s="316"/>
      <c r="I6" s="316"/>
      <c r="J6" s="197"/>
      <c r="K6" s="197"/>
      <c r="L6" s="197"/>
      <c r="M6" s="197"/>
      <c r="N6" s="197"/>
      <c r="O6" s="197"/>
      <c r="P6" s="197"/>
    </row>
    <row r="7" spans="1:16" x14ac:dyDescent="0.2">
      <c r="A7" s="197"/>
      <c r="B7" s="316"/>
      <c r="C7" s="316" t="s">
        <v>304</v>
      </c>
      <c r="D7" s="316"/>
      <c r="E7" s="316"/>
      <c r="F7" s="316"/>
      <c r="G7" s="316"/>
      <c r="H7" s="316"/>
      <c r="I7" s="316"/>
      <c r="J7" s="197"/>
      <c r="K7" s="197"/>
      <c r="L7" s="197"/>
      <c r="M7" s="197"/>
      <c r="N7" s="197"/>
      <c r="O7" s="197"/>
      <c r="P7" s="197"/>
    </row>
    <row r="8" spans="1:16" x14ac:dyDescent="0.2">
      <c r="A8" s="197"/>
      <c r="B8" s="316" t="s">
        <v>305</v>
      </c>
      <c r="C8" s="316"/>
      <c r="D8" s="316"/>
      <c r="E8" s="316"/>
      <c r="F8" s="316"/>
      <c r="G8" s="316"/>
      <c r="H8" s="316"/>
      <c r="I8" s="316"/>
      <c r="J8" s="197"/>
      <c r="K8" s="197"/>
      <c r="L8" s="197"/>
      <c r="M8" s="197"/>
      <c r="N8" s="197"/>
      <c r="O8" s="197"/>
      <c r="P8" s="197"/>
    </row>
    <row r="9" spans="1:16" x14ac:dyDescent="0.2">
      <c r="A9" s="197"/>
      <c r="B9" s="316" t="s">
        <v>306</v>
      </c>
      <c r="C9" s="316"/>
      <c r="D9" s="316"/>
      <c r="E9" s="316"/>
      <c r="F9" s="316"/>
      <c r="G9" s="316"/>
      <c r="H9" s="316"/>
      <c r="I9" s="316"/>
      <c r="J9" s="197"/>
      <c r="K9" s="197"/>
      <c r="L9" s="197"/>
      <c r="M9" s="197"/>
      <c r="N9" s="197"/>
      <c r="O9" s="197"/>
      <c r="P9" s="197"/>
    </row>
    <row r="10" spans="1:16" x14ac:dyDescent="0.2">
      <c r="A10" s="197"/>
      <c r="B10" s="316"/>
      <c r="C10" s="316"/>
      <c r="D10" s="316"/>
      <c r="E10" s="316"/>
      <c r="F10" s="316"/>
      <c r="G10" s="316"/>
      <c r="H10" s="316"/>
      <c r="I10" s="316"/>
      <c r="J10" s="197"/>
      <c r="K10" s="197"/>
      <c r="L10" s="197"/>
      <c r="M10" s="197"/>
      <c r="N10" s="197"/>
      <c r="O10" s="197"/>
      <c r="P10" s="197"/>
    </row>
    <row r="11" spans="1:16" x14ac:dyDescent="0.2">
      <c r="A11" s="197"/>
      <c r="B11" s="316" t="s">
        <v>307</v>
      </c>
      <c r="C11" s="316" t="s">
        <v>308</v>
      </c>
      <c r="D11" s="316"/>
      <c r="E11" s="316"/>
      <c r="F11" s="316"/>
      <c r="G11" s="316"/>
      <c r="H11" s="316"/>
      <c r="I11" s="316"/>
      <c r="J11" s="197"/>
      <c r="K11" s="197"/>
      <c r="L11" s="197"/>
      <c r="M11" s="197"/>
      <c r="N11" s="197"/>
      <c r="O11" s="197"/>
      <c r="P11" s="197"/>
    </row>
    <row r="12" spans="1:16" x14ac:dyDescent="0.2">
      <c r="A12" s="197"/>
      <c r="B12" s="316"/>
      <c r="C12" s="316" t="s">
        <v>309</v>
      </c>
      <c r="D12" s="316"/>
      <c r="E12" s="316"/>
      <c r="F12" s="316"/>
      <c r="G12" s="316"/>
      <c r="H12" s="316"/>
      <c r="I12" s="316"/>
      <c r="J12" s="197"/>
      <c r="K12" s="197"/>
      <c r="L12" s="197"/>
      <c r="M12" s="197"/>
      <c r="N12" s="197"/>
      <c r="O12" s="197"/>
      <c r="P12" s="197"/>
    </row>
    <row r="13" spans="1:16" x14ac:dyDescent="0.2">
      <c r="A13" s="197"/>
      <c r="B13" s="316"/>
      <c r="C13" s="316" t="s">
        <v>310</v>
      </c>
      <c r="D13" s="316"/>
      <c r="E13" s="316"/>
      <c r="F13" s="316"/>
      <c r="G13" s="316"/>
      <c r="H13" s="316"/>
      <c r="I13" s="316"/>
      <c r="J13" s="197"/>
      <c r="K13" s="197"/>
      <c r="L13" s="197"/>
      <c r="M13" s="197"/>
      <c r="N13" s="197"/>
      <c r="O13" s="197"/>
      <c r="P13" s="197"/>
    </row>
    <row r="14" spans="1:16" x14ac:dyDescent="0.2">
      <c r="A14" s="197"/>
      <c r="B14" s="316"/>
      <c r="C14" s="316" t="s">
        <v>311</v>
      </c>
      <c r="D14" s="316"/>
      <c r="E14" s="316"/>
      <c r="F14" s="316"/>
      <c r="G14" s="316"/>
      <c r="H14" s="316"/>
      <c r="I14" s="316"/>
      <c r="J14" s="197"/>
      <c r="K14" s="197"/>
      <c r="L14" s="197"/>
      <c r="M14" s="197"/>
      <c r="N14" s="197"/>
      <c r="O14" s="197"/>
      <c r="P14" s="197"/>
    </row>
    <row r="15" spans="1:16" x14ac:dyDescent="0.2">
      <c r="A15" s="197"/>
      <c r="B15" s="316"/>
      <c r="C15" s="316" t="s">
        <v>312</v>
      </c>
      <c r="D15" s="316"/>
      <c r="E15" s="316"/>
      <c r="F15" s="316"/>
      <c r="G15" s="316"/>
      <c r="H15" s="316"/>
      <c r="I15" s="316"/>
      <c r="J15" s="197"/>
      <c r="K15" s="197"/>
      <c r="L15" s="197"/>
      <c r="M15" s="197"/>
      <c r="N15" s="197"/>
      <c r="O15" s="197"/>
      <c r="P15" s="197"/>
    </row>
    <row r="16" spans="1:16" x14ac:dyDescent="0.2">
      <c r="A16" s="197"/>
      <c r="B16" s="316"/>
      <c r="C16" s="316" t="s">
        <v>313</v>
      </c>
      <c r="D16" s="316"/>
      <c r="E16" s="316"/>
      <c r="F16" s="316"/>
      <c r="G16" s="316"/>
      <c r="H16" s="316"/>
      <c r="I16" s="316"/>
      <c r="J16" s="197"/>
      <c r="K16" s="197"/>
      <c r="L16" s="197"/>
      <c r="M16" s="197"/>
      <c r="N16" s="197"/>
      <c r="O16" s="197"/>
      <c r="P16" s="197"/>
    </row>
    <row r="17" spans="1:16" x14ac:dyDescent="0.2">
      <c r="A17" s="197"/>
      <c r="B17" s="316"/>
      <c r="C17" s="316" t="s">
        <v>314</v>
      </c>
      <c r="D17" s="316"/>
      <c r="E17" s="316"/>
      <c r="F17" s="316"/>
      <c r="G17" s="316"/>
      <c r="H17" s="316"/>
      <c r="I17" s="316"/>
      <c r="J17" s="197"/>
      <c r="K17" s="197"/>
      <c r="L17" s="197"/>
      <c r="M17" s="197"/>
      <c r="N17" s="197"/>
      <c r="O17" s="197"/>
      <c r="P17" s="197"/>
    </row>
    <row r="18" spans="1:16" x14ac:dyDescent="0.2">
      <c r="A18" s="197"/>
      <c r="B18" s="316"/>
      <c r="C18" s="316" t="s">
        <v>315</v>
      </c>
      <c r="D18" s="316"/>
      <c r="E18" s="316"/>
      <c r="F18" s="316"/>
      <c r="G18" s="316"/>
      <c r="H18" s="316"/>
      <c r="I18" s="316"/>
      <c r="J18" s="197"/>
      <c r="K18" s="197"/>
      <c r="L18" s="197"/>
      <c r="M18" s="197"/>
      <c r="N18" s="197"/>
      <c r="O18" s="197"/>
      <c r="P18" s="197"/>
    </row>
    <row r="19" spans="1:16" x14ac:dyDescent="0.2">
      <c r="A19" s="197"/>
      <c r="B19" s="316"/>
      <c r="C19" s="316" t="s">
        <v>316</v>
      </c>
      <c r="D19" s="316"/>
      <c r="E19" s="316"/>
      <c r="F19" s="316"/>
      <c r="G19" s="316"/>
      <c r="H19" s="316"/>
      <c r="I19" s="316"/>
      <c r="J19" s="197"/>
      <c r="K19" s="197"/>
      <c r="L19" s="197"/>
      <c r="M19" s="197"/>
      <c r="N19" s="197"/>
      <c r="O19" s="197"/>
      <c r="P19" s="197"/>
    </row>
    <row r="20" spans="1:16" x14ac:dyDescent="0.2">
      <c r="A20" s="197"/>
      <c r="B20" s="197"/>
      <c r="C20" s="197" t="s">
        <v>317</v>
      </c>
      <c r="D20" s="197"/>
      <c r="E20" s="197"/>
      <c r="F20" s="197"/>
      <c r="G20" s="197"/>
      <c r="H20" s="197"/>
      <c r="I20" s="197"/>
      <c r="J20" s="197"/>
      <c r="K20" s="197"/>
      <c r="L20" s="197"/>
      <c r="M20" s="197"/>
      <c r="N20" s="197"/>
      <c r="O20" s="197"/>
      <c r="P20" s="197"/>
    </row>
    <row r="21" spans="1:16" x14ac:dyDescent="0.2">
      <c r="A21" s="197"/>
      <c r="B21" s="197"/>
      <c r="C21" s="197" t="s">
        <v>318</v>
      </c>
      <c r="D21" s="197"/>
      <c r="E21" s="197"/>
      <c r="F21" s="197"/>
      <c r="G21" s="197"/>
      <c r="H21" s="197"/>
      <c r="I21" s="197"/>
      <c r="J21" s="197"/>
      <c r="K21" s="197"/>
      <c r="L21" s="197"/>
      <c r="M21" s="197"/>
      <c r="N21" s="197"/>
      <c r="O21" s="197"/>
      <c r="P21" s="197"/>
    </row>
    <row r="22" spans="1:16" x14ac:dyDescent="0.2">
      <c r="A22" s="197"/>
      <c r="B22" s="197"/>
      <c r="C22" s="197" t="s">
        <v>319</v>
      </c>
      <c r="D22" s="197"/>
      <c r="E22" s="197"/>
      <c r="F22" s="197"/>
      <c r="G22" s="197"/>
      <c r="H22" s="197"/>
      <c r="I22" s="197"/>
      <c r="J22" s="197"/>
      <c r="K22" s="197"/>
      <c r="L22" s="197"/>
      <c r="M22" s="197"/>
      <c r="N22" s="197"/>
      <c r="O22" s="197"/>
      <c r="P22" s="197"/>
    </row>
    <row r="23" spans="1:16" x14ac:dyDescent="0.2">
      <c r="A23" s="197"/>
      <c r="B23" s="197"/>
      <c r="C23" s="197" t="s">
        <v>320</v>
      </c>
      <c r="D23" s="197"/>
      <c r="E23" s="197"/>
      <c r="F23" s="197"/>
      <c r="G23" s="197"/>
      <c r="H23" s="197"/>
      <c r="I23" s="197"/>
      <c r="J23" s="197"/>
      <c r="K23" s="197"/>
      <c r="L23" s="197"/>
      <c r="M23" s="197"/>
      <c r="N23" s="197"/>
      <c r="O23" s="197"/>
      <c r="P23" s="197"/>
    </row>
    <row r="24" spans="1:16" x14ac:dyDescent="0.2">
      <c r="A24" s="197"/>
      <c r="B24" s="197"/>
      <c r="C24" s="809" t="s">
        <v>358</v>
      </c>
      <c r="D24" s="197"/>
      <c r="E24" s="197"/>
      <c r="F24" s="197"/>
      <c r="G24" s="197"/>
      <c r="H24" s="197"/>
      <c r="I24" s="197"/>
      <c r="J24" s="197"/>
      <c r="K24" s="197"/>
      <c r="L24" s="197"/>
      <c r="M24" s="197"/>
      <c r="N24" s="197"/>
      <c r="O24" s="197"/>
      <c r="P24" s="197"/>
    </row>
    <row r="25" spans="1:16" x14ac:dyDescent="0.2">
      <c r="A25" s="197"/>
      <c r="B25" s="395"/>
      <c r="C25" s="395" t="s">
        <v>359</v>
      </c>
      <c r="D25" s="395"/>
      <c r="E25" s="197"/>
      <c r="F25" s="197"/>
      <c r="G25" s="197"/>
      <c r="H25" s="197"/>
      <c r="I25" s="197"/>
      <c r="J25" s="197"/>
      <c r="K25" s="197"/>
      <c r="L25" s="197"/>
      <c r="M25" s="197"/>
      <c r="N25" s="197"/>
      <c r="O25" s="197"/>
      <c r="P25" s="197"/>
    </row>
    <row r="26" spans="1:16" ht="140.25" x14ac:dyDescent="0.2">
      <c r="A26" s="197"/>
      <c r="B26" s="813" t="s">
        <v>307</v>
      </c>
      <c r="C26" s="810" t="s">
        <v>552</v>
      </c>
      <c r="D26" s="395"/>
      <c r="E26" s="197"/>
      <c r="F26" s="197"/>
      <c r="G26" s="197"/>
      <c r="H26" s="197"/>
      <c r="I26" s="197"/>
      <c r="J26" s="197"/>
      <c r="K26" s="197"/>
      <c r="L26" s="197"/>
      <c r="M26" s="197"/>
      <c r="N26" s="197"/>
      <c r="O26" s="197"/>
      <c r="P26" s="197"/>
    </row>
    <row r="27" spans="1:16" ht="204" x14ac:dyDescent="0.2">
      <c r="A27" s="197"/>
      <c r="B27" s="395"/>
      <c r="C27" s="810" t="s">
        <v>554</v>
      </c>
      <c r="D27" s="395"/>
      <c r="E27" s="197"/>
      <c r="F27" s="197"/>
      <c r="G27" s="197"/>
      <c r="H27" s="197"/>
      <c r="I27" s="197"/>
      <c r="J27" s="197"/>
      <c r="K27" s="197"/>
      <c r="L27" s="197"/>
      <c r="M27" s="197"/>
      <c r="N27" s="197"/>
      <c r="O27" s="197"/>
      <c r="P27" s="197"/>
    </row>
    <row r="28" spans="1:16" ht="264" customHeight="1" x14ac:dyDescent="0.2">
      <c r="A28" s="197"/>
      <c r="B28" s="395"/>
      <c r="C28" s="810" t="s">
        <v>553</v>
      </c>
      <c r="D28" s="395"/>
      <c r="E28" s="197"/>
      <c r="F28" s="197"/>
      <c r="G28" s="197"/>
      <c r="H28" s="197"/>
      <c r="I28" s="197"/>
      <c r="J28" s="197"/>
      <c r="K28" s="197"/>
      <c r="L28" s="197"/>
      <c r="M28" s="197"/>
      <c r="N28" s="197"/>
      <c r="O28" s="197"/>
      <c r="P28" s="197"/>
    </row>
    <row r="29" spans="1:16" x14ac:dyDescent="0.2">
      <c r="A29" s="197"/>
      <c r="B29" s="395"/>
      <c r="C29" s="810"/>
      <c r="D29" s="395"/>
      <c r="E29" s="197"/>
      <c r="F29" s="197"/>
      <c r="G29" s="197"/>
      <c r="H29" s="197"/>
      <c r="I29" s="197"/>
      <c r="J29" s="197"/>
      <c r="K29" s="197"/>
      <c r="L29" s="197"/>
      <c r="M29" s="197"/>
      <c r="N29" s="197"/>
      <c r="O29" s="197"/>
      <c r="P29" s="197"/>
    </row>
    <row r="30" spans="1:16" x14ac:dyDescent="0.2">
      <c r="A30" s="197"/>
      <c r="B30" s="395"/>
      <c r="C30" s="810"/>
      <c r="D30" s="395"/>
      <c r="E30" s="197"/>
      <c r="F30" s="197"/>
      <c r="G30" s="197"/>
      <c r="H30" s="197"/>
      <c r="I30" s="197"/>
      <c r="J30" s="197"/>
      <c r="K30" s="197"/>
      <c r="L30" s="197"/>
      <c r="M30" s="197"/>
      <c r="N30" s="197"/>
      <c r="O30" s="197"/>
      <c r="P30" s="197"/>
    </row>
    <row r="31" spans="1:16" x14ac:dyDescent="0.2">
      <c r="A31" s="197"/>
      <c r="B31" s="395"/>
      <c r="C31" s="810"/>
      <c r="D31" s="395"/>
      <c r="E31" s="197"/>
      <c r="F31" s="197"/>
      <c r="G31" s="197"/>
      <c r="H31" s="197"/>
      <c r="I31" s="197"/>
      <c r="J31" s="197"/>
      <c r="K31" s="197"/>
      <c r="L31" s="197"/>
      <c r="M31" s="197"/>
      <c r="N31" s="197"/>
      <c r="O31" s="197"/>
      <c r="P31" s="197"/>
    </row>
    <row r="32" spans="1:16" x14ac:dyDescent="0.2">
      <c r="A32" s="197"/>
      <c r="B32" s="395"/>
      <c r="C32" s="810"/>
      <c r="D32" s="395"/>
      <c r="E32" s="197"/>
      <c r="F32" s="197"/>
      <c r="G32" s="197"/>
      <c r="H32" s="197"/>
      <c r="I32" s="197"/>
      <c r="J32" s="197"/>
      <c r="K32" s="197"/>
      <c r="L32" s="197"/>
      <c r="M32" s="197"/>
      <c r="N32" s="197"/>
      <c r="O32" s="197"/>
      <c r="P32" s="197"/>
    </row>
    <row r="33" spans="1:16" x14ac:dyDescent="0.2">
      <c r="A33" s="197"/>
      <c r="B33" s="395"/>
      <c r="C33" s="810"/>
      <c r="D33" s="395"/>
      <c r="E33" s="197"/>
      <c r="F33" s="197"/>
      <c r="G33" s="197"/>
      <c r="H33" s="197"/>
      <c r="I33" s="197"/>
      <c r="J33" s="197"/>
      <c r="K33" s="197"/>
      <c r="L33" s="197"/>
      <c r="M33" s="197"/>
      <c r="N33" s="197"/>
      <c r="O33" s="197"/>
      <c r="P33" s="197"/>
    </row>
    <row r="34" spans="1:16" ht="15" x14ac:dyDescent="0.25">
      <c r="A34" s="197"/>
      <c r="B34" s="395"/>
      <c r="C34" s="811"/>
      <c r="D34" s="395"/>
      <c r="E34" s="197"/>
      <c r="F34" s="197"/>
      <c r="G34" s="197"/>
      <c r="H34" s="197"/>
      <c r="I34" s="197"/>
      <c r="J34" s="197"/>
      <c r="K34" s="197"/>
      <c r="L34" s="197"/>
      <c r="M34" s="197"/>
      <c r="N34" s="197"/>
      <c r="O34" s="197"/>
      <c r="P34" s="197"/>
    </row>
    <row r="35" spans="1:16" ht="15" x14ac:dyDescent="0.25">
      <c r="A35" s="197"/>
      <c r="B35" s="395"/>
      <c r="C35" s="812"/>
      <c r="D35" s="395"/>
      <c r="E35" s="197"/>
      <c r="F35" s="197"/>
      <c r="G35" s="197"/>
      <c r="H35" s="197"/>
      <c r="I35" s="197"/>
      <c r="J35" s="197"/>
      <c r="K35" s="197"/>
      <c r="L35" s="197"/>
      <c r="M35" s="197"/>
      <c r="N35" s="197"/>
      <c r="O35" s="197"/>
      <c r="P35" s="197"/>
    </row>
    <row r="36" spans="1:16" x14ac:dyDescent="0.2">
      <c r="A36" s="197"/>
      <c r="B36" s="197" t="s">
        <v>321</v>
      </c>
      <c r="C36" s="197"/>
      <c r="D36" s="197"/>
      <c r="E36" s="197"/>
      <c r="F36" s="197"/>
      <c r="G36" s="197"/>
      <c r="H36" s="197"/>
      <c r="I36" s="197"/>
      <c r="J36" s="197"/>
      <c r="K36" s="197"/>
      <c r="L36" s="197"/>
      <c r="M36" s="197"/>
      <c r="N36" s="197"/>
      <c r="O36" s="197"/>
      <c r="P36" s="197"/>
    </row>
    <row r="37" spans="1:16" x14ac:dyDescent="0.2">
      <c r="A37" s="197"/>
      <c r="B37" s="488" t="s">
        <v>486</v>
      </c>
      <c r="C37" s="197"/>
      <c r="D37" s="197"/>
      <c r="E37" s="197"/>
      <c r="F37" s="197"/>
      <c r="G37" s="197"/>
      <c r="H37" s="197"/>
      <c r="I37" s="197"/>
      <c r="J37" s="197"/>
      <c r="K37" s="197"/>
      <c r="L37" s="197"/>
      <c r="M37" s="197"/>
      <c r="N37" s="197"/>
      <c r="O37" s="197"/>
      <c r="P37" s="197"/>
    </row>
    <row r="38" spans="1:16" x14ac:dyDescent="0.2">
      <c r="A38" s="197"/>
      <c r="B38" s="197"/>
      <c r="C38" s="197"/>
      <c r="D38" s="197"/>
      <c r="E38" s="197"/>
      <c r="F38" s="197"/>
      <c r="G38" s="197"/>
      <c r="H38" s="197"/>
      <c r="I38" s="197"/>
      <c r="J38" s="197"/>
      <c r="K38" s="197"/>
      <c r="L38" s="197"/>
      <c r="M38" s="197"/>
      <c r="N38" s="197"/>
      <c r="O38" s="197"/>
      <c r="P38" s="197"/>
    </row>
    <row r="39" spans="1:16" x14ac:dyDescent="0.2">
      <c r="A39" s="197"/>
      <c r="B39" s="197"/>
      <c r="C39" s="197"/>
      <c r="D39" s="197"/>
      <c r="E39" s="197"/>
      <c r="F39" s="197"/>
      <c r="G39" s="197"/>
      <c r="H39" s="197"/>
      <c r="I39" s="197"/>
      <c r="J39" s="197"/>
      <c r="K39" s="197"/>
      <c r="L39" s="197"/>
      <c r="M39" s="197"/>
      <c r="N39" s="197"/>
      <c r="O39" s="197"/>
      <c r="P39" s="197"/>
    </row>
    <row r="40" spans="1:16" x14ac:dyDescent="0.2">
      <c r="A40" s="197"/>
      <c r="B40" s="197"/>
      <c r="C40" s="197"/>
      <c r="D40" s="197"/>
      <c r="E40" s="197"/>
      <c r="F40" s="197"/>
      <c r="G40" s="197"/>
      <c r="H40" s="197"/>
      <c r="I40" s="197"/>
      <c r="J40" s="197"/>
      <c r="K40" s="197"/>
      <c r="L40" s="197"/>
      <c r="M40" s="197"/>
      <c r="N40" s="197"/>
      <c r="O40" s="197"/>
      <c r="P40" s="197"/>
    </row>
    <row r="41" spans="1:16" x14ac:dyDescent="0.2">
      <c r="A41" s="197"/>
      <c r="B41" s="197"/>
      <c r="C41" s="197"/>
      <c r="D41" s="197"/>
      <c r="E41" s="197"/>
      <c r="F41" s="197"/>
      <c r="G41" s="197"/>
      <c r="H41" s="197"/>
      <c r="I41" s="197"/>
      <c r="J41" s="197"/>
      <c r="K41" s="197"/>
      <c r="L41" s="197"/>
      <c r="M41" s="197"/>
      <c r="N41" s="197"/>
      <c r="O41" s="197"/>
      <c r="P41" s="197"/>
    </row>
    <row r="42" spans="1:16" x14ac:dyDescent="0.2">
      <c r="A42" s="197"/>
      <c r="B42" s="197"/>
      <c r="C42" s="197"/>
      <c r="D42" s="197"/>
      <c r="E42" s="197"/>
      <c r="F42" s="197"/>
      <c r="G42" s="197"/>
      <c r="H42" s="197"/>
      <c r="I42" s="197"/>
      <c r="J42" s="197"/>
      <c r="K42" s="197"/>
      <c r="L42" s="197"/>
      <c r="M42" s="197"/>
      <c r="N42" s="197"/>
      <c r="O42" s="197"/>
      <c r="P42" s="197"/>
    </row>
    <row r="43" spans="1:16" x14ac:dyDescent="0.2">
      <c r="A43" s="197"/>
      <c r="B43" s="197"/>
      <c r="C43" s="197"/>
      <c r="D43" s="197"/>
      <c r="E43" s="197"/>
      <c r="F43" s="197"/>
      <c r="G43" s="197"/>
      <c r="H43" s="197"/>
      <c r="I43" s="197"/>
      <c r="J43" s="197"/>
      <c r="K43" s="197"/>
      <c r="L43" s="197"/>
      <c r="M43" s="197"/>
      <c r="N43" s="197"/>
      <c r="O43" s="197"/>
      <c r="P43" s="197"/>
    </row>
    <row r="44" spans="1:16" x14ac:dyDescent="0.2">
      <c r="A44" s="197"/>
      <c r="B44" s="197"/>
      <c r="C44" s="197"/>
      <c r="D44" s="197"/>
      <c r="E44" s="197"/>
      <c r="F44" s="197"/>
      <c r="G44" s="197"/>
      <c r="H44" s="197"/>
      <c r="I44" s="197"/>
      <c r="J44" s="197"/>
      <c r="K44" s="197"/>
      <c r="L44" s="197"/>
      <c r="M44" s="197"/>
      <c r="N44" s="197"/>
      <c r="O44" s="197"/>
      <c r="P44" s="197"/>
    </row>
    <row r="45" spans="1:16" x14ac:dyDescent="0.2">
      <c r="A45" s="197"/>
      <c r="B45" s="197"/>
      <c r="C45" s="197"/>
      <c r="D45" s="197"/>
      <c r="E45" s="197"/>
      <c r="F45" s="197"/>
      <c r="G45" s="197"/>
      <c r="H45" s="197"/>
      <c r="I45" s="197"/>
      <c r="J45" s="197"/>
      <c r="K45" s="197"/>
      <c r="L45" s="197"/>
      <c r="M45" s="197"/>
      <c r="N45" s="197"/>
      <c r="O45" s="197"/>
      <c r="P45" s="197"/>
    </row>
  </sheetData>
  <hyperlinks>
    <hyperlink ref="B37" r:id="rId1" xr:uid="{00000000-0004-0000-0800-000000000000}"/>
  </hyperlinks>
  <printOptions horizontalCentered="1"/>
  <pageMargins left="0.75" right="0.75" top="1" bottom="1" header="0.5" footer="0.5"/>
  <pageSetup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2"/>
  <sheetViews>
    <sheetView workbookViewId="0">
      <selection activeCell="C3" sqref="C3"/>
    </sheetView>
  </sheetViews>
  <sheetFormatPr defaultRowHeight="12.75" x14ac:dyDescent="0.2"/>
  <cols>
    <col min="1" max="1" width="27.85546875" customWidth="1"/>
    <col min="2" max="2" width="24.85546875" customWidth="1"/>
    <col min="7" max="7" width="11.28515625" customWidth="1"/>
    <col min="12" max="12" width="14.85546875" customWidth="1"/>
  </cols>
  <sheetData>
    <row r="1" spans="1:12" ht="21.75" thickBot="1" x14ac:dyDescent="0.4">
      <c r="A1" s="1001" t="s">
        <v>362</v>
      </c>
      <c r="B1" s="1002"/>
      <c r="C1" s="1002"/>
      <c r="D1" s="1002"/>
      <c r="E1" s="1002"/>
      <c r="F1" s="1002"/>
      <c r="G1" s="1002"/>
      <c r="H1" s="1002"/>
      <c r="I1" s="1002"/>
      <c r="J1" s="1002"/>
      <c r="K1" s="1002"/>
      <c r="L1" s="1003"/>
    </row>
    <row r="2" spans="1:12" ht="52.5" thickBot="1" x14ac:dyDescent="0.3">
      <c r="A2" s="359" t="s">
        <v>363</v>
      </c>
      <c r="B2" s="360" t="s">
        <v>364</v>
      </c>
      <c r="C2" s="359" t="s">
        <v>365</v>
      </c>
      <c r="D2" s="360"/>
      <c r="E2" s="359" t="s">
        <v>366</v>
      </c>
      <c r="F2" s="360"/>
      <c r="G2" s="359" t="s">
        <v>367</v>
      </c>
      <c r="H2" s="360"/>
      <c r="I2" s="359" t="s">
        <v>368</v>
      </c>
      <c r="J2" s="360"/>
      <c r="K2" s="393" t="s">
        <v>369</v>
      </c>
      <c r="L2" s="360" t="s">
        <v>385</v>
      </c>
    </row>
    <row r="3" spans="1:12" x14ac:dyDescent="0.2">
      <c r="A3" s="317" t="s">
        <v>370</v>
      </c>
      <c r="B3" s="324" t="s">
        <v>371</v>
      </c>
      <c r="C3" s="346">
        <v>13</v>
      </c>
      <c r="D3" s="347">
        <f>SUM(C3/$L$3)</f>
        <v>1.0212097407698351E-2</v>
      </c>
      <c r="E3" s="361">
        <v>341</v>
      </c>
      <c r="F3" s="362">
        <f>SUM(E3/$L$3)</f>
        <v>0.26787117046347209</v>
      </c>
      <c r="G3" s="365">
        <v>326</v>
      </c>
      <c r="H3" s="366">
        <f>SUM(G3/$L$3)</f>
        <v>0.25608798114689707</v>
      </c>
      <c r="I3" s="369">
        <v>138</v>
      </c>
      <c r="J3" s="370">
        <f>SUM(I3/$L$3)</f>
        <v>0.10840534171249018</v>
      </c>
      <c r="K3" s="341">
        <f>SUM(C3:I3)</f>
        <v>818.53417124901807</v>
      </c>
      <c r="L3" s="318">
        <v>1273</v>
      </c>
    </row>
    <row r="4" spans="1:12" x14ac:dyDescent="0.2">
      <c r="A4" s="317" t="s">
        <v>372</v>
      </c>
      <c r="B4" s="324" t="s">
        <v>371</v>
      </c>
      <c r="C4" s="348">
        <v>13</v>
      </c>
      <c r="D4" s="349">
        <f>SUM(C4/$L$3)</f>
        <v>1.0212097407698351E-2</v>
      </c>
      <c r="E4" s="361">
        <v>406</v>
      </c>
      <c r="F4" s="362">
        <f>SUM(E4/L4)</f>
        <v>0.33498349834983498</v>
      </c>
      <c r="G4" s="365">
        <v>284</v>
      </c>
      <c r="H4" s="366">
        <f>SUM(G4/L4)</f>
        <v>0.23432343234323433</v>
      </c>
      <c r="I4" s="369">
        <v>107</v>
      </c>
      <c r="J4" s="370">
        <f>SUM(I4/$L$3)</f>
        <v>8.4053417124901803E-2</v>
      </c>
      <c r="K4" s="341">
        <f>SUM(C4:I4)</f>
        <v>810.57951902810078</v>
      </c>
      <c r="L4" s="318">
        <v>1212</v>
      </c>
    </row>
    <row r="5" spans="1:12" x14ac:dyDescent="0.2">
      <c r="A5" s="317" t="s">
        <v>373</v>
      </c>
      <c r="B5" s="324" t="s">
        <v>371</v>
      </c>
      <c r="C5" s="348">
        <v>16</v>
      </c>
      <c r="D5" s="349">
        <f>SUM(C5/$L$3)</f>
        <v>1.2568735271013355E-2</v>
      </c>
      <c r="E5" s="361">
        <v>543</v>
      </c>
      <c r="F5" s="362">
        <f>SUM(E5/L5)</f>
        <v>0.36639676113360325</v>
      </c>
      <c r="G5" s="365">
        <v>361</v>
      </c>
      <c r="H5" s="366">
        <f>SUM(G5/L5)</f>
        <v>0.24358974358974358</v>
      </c>
      <c r="I5" s="369">
        <v>148</v>
      </c>
      <c r="J5" s="370">
        <f>SUM(I5/$L$3)</f>
        <v>0.11626080125687353</v>
      </c>
      <c r="K5" s="341">
        <f>SUM(C5:I5)</f>
        <v>1068.6225552399942</v>
      </c>
      <c r="L5" s="318">
        <v>1482</v>
      </c>
    </row>
    <row r="6" spans="1:12" x14ac:dyDescent="0.2">
      <c r="A6" s="319" t="s">
        <v>374</v>
      </c>
      <c r="B6" s="372" t="s">
        <v>371</v>
      </c>
      <c r="C6" s="350">
        <v>11</v>
      </c>
      <c r="D6" s="349">
        <f>SUM(C6/$L$3)</f>
        <v>8.6410054988216804E-3</v>
      </c>
      <c r="E6" s="363">
        <v>344</v>
      </c>
      <c r="F6" s="362">
        <f>SUM(E6/L6)</f>
        <v>0.24873463485177152</v>
      </c>
      <c r="G6" s="367">
        <v>212</v>
      </c>
      <c r="H6" s="366">
        <f>SUM(G6/L6)</f>
        <v>0.15328994938539406</v>
      </c>
      <c r="I6" s="371">
        <v>112</v>
      </c>
      <c r="J6" s="370">
        <f>SUM(I6/$L$3)</f>
        <v>8.7981146897093479E-2</v>
      </c>
      <c r="K6" s="368">
        <f>SUM(C6:I6)</f>
        <v>679.41066558973591</v>
      </c>
      <c r="L6" s="320">
        <v>1383</v>
      </c>
    </row>
    <row r="7" spans="1:12" x14ac:dyDescent="0.2">
      <c r="A7" s="317" t="s">
        <v>375</v>
      </c>
      <c r="B7" s="324" t="s">
        <v>371</v>
      </c>
      <c r="C7" s="348">
        <v>6</v>
      </c>
      <c r="D7" s="349">
        <f>SUM(C7/$L$3)</f>
        <v>4.7132757266300082E-3</v>
      </c>
      <c r="E7" s="361">
        <v>230</v>
      </c>
      <c r="F7" s="362">
        <f>SUM(E7/L7)</f>
        <v>0.33724340175953077</v>
      </c>
      <c r="G7" s="365">
        <v>119</v>
      </c>
      <c r="H7" s="366">
        <f>SUM(G7/L7)</f>
        <v>0.1744868035190616</v>
      </c>
      <c r="I7" s="369">
        <v>56</v>
      </c>
      <c r="J7" s="370">
        <f>SUM(I7/$L$3)</f>
        <v>4.399057344854674E-2</v>
      </c>
      <c r="K7" s="341">
        <f>SUM(C7:I7)</f>
        <v>411.51644348100524</v>
      </c>
      <c r="L7" s="318">
        <v>682</v>
      </c>
    </row>
    <row r="8" spans="1:12" x14ac:dyDescent="0.2">
      <c r="A8" s="332"/>
      <c r="B8" s="373"/>
      <c r="C8" s="351"/>
      <c r="D8" s="318"/>
      <c r="E8" s="351"/>
      <c r="F8" s="364"/>
      <c r="G8" s="351"/>
      <c r="H8" s="318"/>
      <c r="I8" s="351"/>
      <c r="J8" s="318"/>
      <c r="K8" s="341"/>
      <c r="L8" s="318"/>
    </row>
    <row r="9" spans="1:12" x14ac:dyDescent="0.2">
      <c r="A9" s="1004" t="s">
        <v>376</v>
      </c>
      <c r="B9" s="1005"/>
      <c r="C9" s="352">
        <f t="shared" ref="C9:K9" si="0">SUM(C3:C7)</f>
        <v>59</v>
      </c>
      <c r="D9" s="323"/>
      <c r="E9" s="352">
        <f t="shared" si="0"/>
        <v>1864</v>
      </c>
      <c r="F9" s="323"/>
      <c r="G9" s="352">
        <f t="shared" si="0"/>
        <v>1302</v>
      </c>
      <c r="H9" s="323"/>
      <c r="I9" s="352">
        <f t="shared" si="0"/>
        <v>561</v>
      </c>
      <c r="J9" s="323"/>
      <c r="K9" s="342">
        <f t="shared" si="0"/>
        <v>3788.6633545878544</v>
      </c>
      <c r="L9" s="323">
        <f>SUM(L3:L7)</f>
        <v>6032</v>
      </c>
    </row>
    <row r="10" spans="1:12" x14ac:dyDescent="0.2">
      <c r="A10" s="1004" t="s">
        <v>377</v>
      </c>
      <c r="B10" s="1005"/>
      <c r="C10" s="353">
        <f>C9/$K$9</f>
        <v>1.557277447956794E-2</v>
      </c>
      <c r="D10" s="354"/>
      <c r="E10" s="353">
        <f>E9/$K$9</f>
        <v>0.49199409542228201</v>
      </c>
      <c r="F10" s="354"/>
      <c r="G10" s="353">
        <f>G9/$K$9</f>
        <v>0.34365681987114333</v>
      </c>
      <c r="H10" s="354"/>
      <c r="I10" s="353">
        <f>I9/$K$9</f>
        <v>0.14807333022097652</v>
      </c>
      <c r="J10" s="354"/>
      <c r="K10" s="343">
        <f>K9/$K$9</f>
        <v>1</v>
      </c>
      <c r="L10" s="324"/>
    </row>
    <row r="11" spans="1:12" x14ac:dyDescent="0.2">
      <c r="A11" s="1004" t="s">
        <v>378</v>
      </c>
      <c r="B11" s="1005"/>
      <c r="C11" s="355">
        <f>C9/($L$9/1000)</f>
        <v>9.7811671087533156</v>
      </c>
      <c r="D11" s="356"/>
      <c r="E11" s="355">
        <f>E9/($L$9/1000)</f>
        <v>309.0185676392573</v>
      </c>
      <c r="F11" s="356"/>
      <c r="G11" s="355">
        <f>G9/($L$9/1000)</f>
        <v>215.84880636604774</v>
      </c>
      <c r="H11" s="356"/>
      <c r="I11" s="355">
        <f>I9/($L$9/1000)</f>
        <v>93.00397877984085</v>
      </c>
      <c r="J11" s="356"/>
      <c r="K11" s="344">
        <f>K9/($L$9/1000)</f>
        <v>628.09405745819868</v>
      </c>
      <c r="L11" s="324"/>
    </row>
    <row r="12" spans="1:12" ht="13.5" thickBot="1" x14ac:dyDescent="0.25">
      <c r="A12" s="993" t="s">
        <v>379</v>
      </c>
      <c r="B12" s="994"/>
      <c r="C12" s="357">
        <f>C11*1.5</f>
        <v>14.671750663129973</v>
      </c>
      <c r="D12" s="358"/>
      <c r="E12" s="357">
        <f>E11*1.5</f>
        <v>463.52785145888595</v>
      </c>
      <c r="F12" s="358"/>
      <c r="G12" s="357">
        <f>G11*1.5</f>
        <v>323.77320954907162</v>
      </c>
      <c r="H12" s="358"/>
      <c r="I12" s="357">
        <f>I11*1.5</f>
        <v>139.50596816976127</v>
      </c>
      <c r="J12" s="358"/>
      <c r="K12" s="345">
        <f>K11*1.5</f>
        <v>942.14108618729801</v>
      </c>
      <c r="L12" s="325"/>
    </row>
    <row r="13" spans="1:12" ht="13.5" thickBot="1" x14ac:dyDescent="0.25">
      <c r="A13" s="326"/>
      <c r="B13" s="326"/>
      <c r="C13" s="327"/>
      <c r="D13" s="327"/>
      <c r="E13" s="327"/>
      <c r="F13" s="327"/>
      <c r="G13" s="327"/>
      <c r="H13" s="327"/>
      <c r="I13" s="327"/>
      <c r="J13" s="327"/>
      <c r="K13" s="327"/>
      <c r="L13" s="328"/>
    </row>
    <row r="14" spans="1:12" ht="16.5" thickBot="1" x14ac:dyDescent="0.3">
      <c r="A14" s="995" t="s">
        <v>383</v>
      </c>
      <c r="B14" s="996"/>
      <c r="C14" s="376">
        <v>16</v>
      </c>
      <c r="D14" s="330"/>
      <c r="E14" s="377">
        <v>430</v>
      </c>
      <c r="F14" s="329"/>
      <c r="G14" s="376">
        <v>360</v>
      </c>
      <c r="H14" s="330"/>
      <c r="I14" s="378">
        <v>140</v>
      </c>
      <c r="J14" s="331"/>
      <c r="K14" s="331"/>
      <c r="L14" s="331"/>
    </row>
    <row r="15" spans="1:12" s="15" customFormat="1" ht="16.5" thickBot="1" x14ac:dyDescent="0.3">
      <c r="A15" s="384"/>
      <c r="B15" s="385"/>
      <c r="C15" s="379"/>
      <c r="D15" s="380"/>
      <c r="E15" s="381"/>
      <c r="F15" s="382"/>
      <c r="G15" s="379"/>
      <c r="H15" s="380"/>
      <c r="I15" s="383"/>
      <c r="J15" s="383"/>
      <c r="K15" s="383"/>
      <c r="L15" s="383"/>
    </row>
    <row r="16" spans="1:12" ht="16.5" thickBot="1" x14ac:dyDescent="0.3">
      <c r="A16" s="997" t="s">
        <v>381</v>
      </c>
      <c r="B16" s="998"/>
      <c r="C16" s="386">
        <f>SUM(D$16*$L$16)</f>
        <v>13.904163393558523</v>
      </c>
      <c r="D16" s="387">
        <f>AVERAGE(D$3:D$7)</f>
        <v>9.2694422623723488E-3</v>
      </c>
      <c r="E16" s="388">
        <f>SUM(F$16*$L$16)</f>
        <v>466.56883996746382</v>
      </c>
      <c r="F16" s="389">
        <f>AVERAGE(F$3:F$7)</f>
        <v>0.31104589331164256</v>
      </c>
      <c r="G16" s="390">
        <f>SUM(H$16*$L$16)</f>
        <v>318.53337299529926</v>
      </c>
      <c r="H16" s="391">
        <f>AVERAGE(H$3:H$7)</f>
        <v>0.21235558199686616</v>
      </c>
      <c r="I16" s="392">
        <f>SUM(J$16*$L$16)</f>
        <v>132.20738413197174</v>
      </c>
      <c r="J16" s="337">
        <f>AVERAGE(J$3:J$7)</f>
        <v>8.8138256087981148E-2</v>
      </c>
      <c r="K16" s="321"/>
      <c r="L16" s="322">
        <v>1500</v>
      </c>
    </row>
    <row r="17" spans="1:12" s="15" customFormat="1" ht="16.5" thickBot="1" x14ac:dyDescent="0.3">
      <c r="A17" s="999" t="s">
        <v>382</v>
      </c>
      <c r="B17" s="1000"/>
      <c r="C17" s="339">
        <v>24</v>
      </c>
      <c r="D17" s="340">
        <f>SUM(C17/$L$16)</f>
        <v>1.6E-2</v>
      </c>
      <c r="E17" s="338">
        <v>138</v>
      </c>
      <c r="F17" s="374">
        <f>SUM(E17/$L$16)</f>
        <v>9.1999999999999998E-2</v>
      </c>
      <c r="G17" s="339">
        <v>430</v>
      </c>
      <c r="H17" s="340">
        <f>SUM(G17/$L$16)</f>
        <v>0.28666666666666668</v>
      </c>
      <c r="I17" s="375">
        <v>138</v>
      </c>
      <c r="J17" s="340">
        <f>SUM(I17/$L$16)</f>
        <v>9.1999999999999998E-2</v>
      </c>
      <c r="K17" s="336"/>
      <c r="L17" s="336"/>
    </row>
    <row r="18" spans="1:12" s="15" customFormat="1" ht="15.75" x14ac:dyDescent="0.25">
      <c r="A18" s="333"/>
      <c r="B18" s="333"/>
      <c r="C18" s="334"/>
      <c r="D18" s="335"/>
      <c r="E18" s="334"/>
      <c r="F18" s="335"/>
      <c r="G18" s="334"/>
      <c r="H18" s="335"/>
      <c r="I18" s="334"/>
      <c r="J18" s="335"/>
      <c r="K18" s="336"/>
      <c r="L18" s="336"/>
    </row>
    <row r="19" spans="1:12" s="15" customFormat="1" ht="16.5" thickBot="1" x14ac:dyDescent="0.3">
      <c r="A19" s="333"/>
      <c r="B19" s="333"/>
      <c r="C19" s="334"/>
      <c r="D19" s="335"/>
      <c r="E19" s="334"/>
      <c r="F19" s="335"/>
      <c r="G19" s="334"/>
      <c r="H19" s="335"/>
      <c r="I19" s="334"/>
      <c r="J19" s="335"/>
      <c r="K19" s="336"/>
      <c r="L19" s="336"/>
    </row>
    <row r="20" spans="1:12" ht="13.5" thickBot="1" x14ac:dyDescent="0.25">
      <c r="A20" s="394" t="s">
        <v>331</v>
      </c>
    </row>
    <row r="21" spans="1:12" x14ac:dyDescent="0.2">
      <c r="A21" t="s">
        <v>380</v>
      </c>
    </row>
    <row r="22" spans="1:12" x14ac:dyDescent="0.2">
      <c r="A22" t="s">
        <v>384</v>
      </c>
    </row>
  </sheetData>
  <mergeCells count="8">
    <mergeCell ref="A12:B12"/>
    <mergeCell ref="A14:B14"/>
    <mergeCell ref="A16:B16"/>
    <mergeCell ref="A17:B17"/>
    <mergeCell ref="A1:L1"/>
    <mergeCell ref="A9:B9"/>
    <mergeCell ref="A10:B10"/>
    <mergeCell ref="A11:B11"/>
  </mergeCells>
  <phoneticPr fontId="29" type="noConversion"/>
  <pageMargins left="0.75" right="0.75" top="1" bottom="1" header="0.5" footer="0.5"/>
  <pageSetup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Y570"/>
  <sheetViews>
    <sheetView topLeftCell="A438" zoomScale="80" zoomScaleNormal="80" workbookViewId="0">
      <selection activeCell="C3" sqref="C3"/>
    </sheetView>
  </sheetViews>
  <sheetFormatPr defaultColWidth="8.85546875" defaultRowHeight="12.75" x14ac:dyDescent="0.2"/>
  <cols>
    <col min="1" max="1" width="9.140625" style="1" customWidth="1"/>
    <col min="2" max="2" width="28.140625" style="1" customWidth="1"/>
    <col min="3" max="3" width="9.7109375" style="1" customWidth="1"/>
    <col min="4" max="4" width="12.28515625" style="1" customWidth="1"/>
    <col min="5" max="6" width="9.7109375" style="1" customWidth="1"/>
    <col min="7" max="7" width="10.140625" style="1" customWidth="1"/>
    <col min="8" max="8" width="9.85546875" style="1" customWidth="1"/>
    <col min="9" max="9" width="8.85546875" style="1" customWidth="1"/>
    <col min="10" max="10" width="19.7109375" style="1" customWidth="1"/>
    <col min="11" max="19" width="8.85546875" style="1" customWidth="1"/>
    <col min="20" max="20" width="6.28515625" style="1" customWidth="1"/>
    <col min="21" max="21" width="18.140625" style="1" bestFit="1" customWidth="1"/>
    <col min="22" max="16384" width="8.85546875" style="1"/>
  </cols>
  <sheetData>
    <row r="1" spans="2:25" ht="18.75" x14ac:dyDescent="0.3">
      <c r="B1" s="4" t="s">
        <v>17</v>
      </c>
      <c r="C1" s="2"/>
      <c r="D1" s="2"/>
      <c r="E1" s="2"/>
      <c r="F1" s="2"/>
      <c r="G1" s="284"/>
      <c r="H1" s="283"/>
    </row>
    <row r="2" spans="2:25" ht="18.75" x14ac:dyDescent="0.3">
      <c r="B2" s="4" t="s">
        <v>18</v>
      </c>
      <c r="C2" s="3"/>
      <c r="D2" s="3"/>
      <c r="E2" s="3"/>
      <c r="F2" s="3"/>
      <c r="G2" s="282"/>
      <c r="H2" s="285" t="s">
        <v>296</v>
      </c>
      <c r="I2" s="286"/>
      <c r="J2" s="286"/>
      <c r="K2" s="286"/>
    </row>
    <row r="3" spans="2:25" s="114" customFormat="1" ht="18.75" x14ac:dyDescent="0.3">
      <c r="B3" s="112" t="s">
        <v>8</v>
      </c>
      <c r="C3" s="113"/>
      <c r="D3" s="113"/>
      <c r="E3" s="113"/>
      <c r="F3" s="113"/>
    </row>
    <row r="4" spans="2:25" ht="13.5" thickBot="1" x14ac:dyDescent="0.25">
      <c r="B4" s="5"/>
      <c r="C4" s="5"/>
      <c r="D4" s="5"/>
      <c r="E4" s="5"/>
      <c r="F4" s="5"/>
      <c r="G4" s="5"/>
      <c r="H4" s="1" t="s">
        <v>292</v>
      </c>
      <c r="O4" s="5"/>
      <c r="P4" s="1" t="s">
        <v>292</v>
      </c>
    </row>
    <row r="5" spans="2:25" x14ac:dyDescent="0.2">
      <c r="B5" s="6" t="s">
        <v>19</v>
      </c>
      <c r="C5" s="7" t="s">
        <v>20</v>
      </c>
      <c r="D5" s="8"/>
      <c r="E5" s="8"/>
      <c r="F5" s="9"/>
      <c r="G5" s="5" t="s">
        <v>180</v>
      </c>
      <c r="H5" s="1" t="s">
        <v>179</v>
      </c>
      <c r="J5" s="6" t="s">
        <v>19</v>
      </c>
      <c r="K5" s="7" t="s">
        <v>213</v>
      </c>
      <c r="L5" s="8"/>
      <c r="M5" s="8"/>
      <c r="N5" s="9"/>
      <c r="O5" s="5" t="s">
        <v>180</v>
      </c>
      <c r="P5" s="1" t="s">
        <v>179</v>
      </c>
      <c r="U5" s="6" t="s">
        <v>19</v>
      </c>
      <c r="V5" s="7" t="s">
        <v>258</v>
      </c>
      <c r="W5" s="8"/>
      <c r="X5" s="8"/>
      <c r="Y5" s="9"/>
    </row>
    <row r="6" spans="2:25" x14ac:dyDescent="0.2">
      <c r="B6" s="10" t="s">
        <v>21</v>
      </c>
      <c r="C6" s="11" t="s">
        <v>22</v>
      </c>
      <c r="D6" s="12"/>
      <c r="E6" s="12"/>
      <c r="F6" s="13"/>
      <c r="G6" s="5"/>
      <c r="J6" s="10" t="s">
        <v>21</v>
      </c>
      <c r="K6" s="11" t="s">
        <v>100</v>
      </c>
      <c r="L6" s="12"/>
      <c r="M6" s="12"/>
      <c r="N6" s="13"/>
      <c r="U6" s="10" t="s">
        <v>21</v>
      </c>
      <c r="V6" s="11" t="s">
        <v>8</v>
      </c>
      <c r="W6" s="12"/>
      <c r="X6" s="12"/>
      <c r="Y6" s="13"/>
    </row>
    <row r="7" spans="2:25" x14ac:dyDescent="0.2">
      <c r="B7" s="14" t="s">
        <v>23</v>
      </c>
      <c r="C7" s="11" t="s">
        <v>24</v>
      </c>
      <c r="D7" s="12"/>
      <c r="E7" s="12"/>
      <c r="F7" s="13"/>
      <c r="G7" s="15"/>
      <c r="H7"/>
      <c r="J7" s="14" t="s">
        <v>23</v>
      </c>
      <c r="K7" s="11" t="s">
        <v>188</v>
      </c>
      <c r="L7" s="12"/>
      <c r="M7" s="12"/>
      <c r="N7" s="13"/>
      <c r="U7" s="14" t="s">
        <v>23</v>
      </c>
      <c r="V7" s="11" t="s">
        <v>259</v>
      </c>
      <c r="W7" s="12"/>
      <c r="X7" s="12"/>
      <c r="Y7" s="13"/>
    </row>
    <row r="8" spans="2:25" x14ac:dyDescent="0.2">
      <c r="B8" s="16" t="s">
        <v>25</v>
      </c>
      <c r="C8" s="17">
        <v>8</v>
      </c>
      <c r="D8" s="18"/>
      <c r="E8" s="18"/>
      <c r="F8" s="19"/>
      <c r="G8" s="15"/>
      <c r="H8"/>
      <c r="J8" s="16" t="s">
        <v>25</v>
      </c>
      <c r="K8" s="17">
        <v>4</v>
      </c>
      <c r="L8" s="18"/>
      <c r="M8" s="18"/>
      <c r="N8" s="19"/>
      <c r="U8" s="16" t="s">
        <v>25</v>
      </c>
      <c r="V8" s="17">
        <v>10</v>
      </c>
      <c r="W8" s="18"/>
      <c r="X8" s="18"/>
      <c r="Y8" s="19"/>
    </row>
    <row r="9" spans="2:25" x14ac:dyDescent="0.2">
      <c r="B9" s="20" t="s">
        <v>26</v>
      </c>
      <c r="C9" s="11">
        <v>450</v>
      </c>
      <c r="D9" s="12"/>
      <c r="E9" s="12"/>
      <c r="F9" s="13"/>
      <c r="G9" s="15"/>
      <c r="H9" s="193"/>
      <c r="J9" s="20" t="s">
        <v>26</v>
      </c>
      <c r="K9" s="11">
        <v>650</v>
      </c>
      <c r="L9" s="12"/>
      <c r="M9" s="12"/>
      <c r="N9" s="13"/>
      <c r="Q9" s="206"/>
      <c r="U9" s="20" t="s">
        <v>26</v>
      </c>
      <c r="V9" s="11">
        <v>782</v>
      </c>
      <c r="W9" s="12"/>
      <c r="X9" s="12"/>
      <c r="Y9" s="13"/>
    </row>
    <row r="10" spans="2:25" x14ac:dyDescent="0.2">
      <c r="B10" s="20" t="s">
        <v>27</v>
      </c>
      <c r="C10" s="17">
        <v>70</v>
      </c>
      <c r="D10" s="18"/>
      <c r="E10" s="18"/>
      <c r="F10" s="19"/>
      <c r="G10" s="1">
        <f>SUM(C10/C9)</f>
        <v>0.15555555555555556</v>
      </c>
      <c r="H10"/>
      <c r="J10" s="20" t="s">
        <v>27</v>
      </c>
      <c r="K10" s="17">
        <v>90</v>
      </c>
      <c r="L10" s="18"/>
      <c r="M10" s="18"/>
      <c r="N10" s="19"/>
      <c r="O10" s="1">
        <f>SUM(K10/K9)</f>
        <v>0.13846153846153847</v>
      </c>
      <c r="U10" s="20" t="s">
        <v>27</v>
      </c>
      <c r="V10" s="17"/>
      <c r="W10" s="18"/>
      <c r="X10" s="18"/>
      <c r="Y10" s="19"/>
    </row>
    <row r="11" spans="2:25" x14ac:dyDescent="0.2">
      <c r="B11" s="20" t="s">
        <v>28</v>
      </c>
      <c r="C11" s="11">
        <v>6</v>
      </c>
      <c r="D11" s="12"/>
      <c r="E11" s="12"/>
      <c r="F11" s="13"/>
      <c r="G11" s="15"/>
      <c r="H11">
        <f>SUM(C11/C9)</f>
        <v>1.3333333333333334E-2</v>
      </c>
      <c r="J11" s="20" t="s">
        <v>28</v>
      </c>
      <c r="K11" s="11">
        <v>15</v>
      </c>
      <c r="L11" s="12"/>
      <c r="M11" s="12"/>
      <c r="N11" s="13"/>
      <c r="P11" s="1">
        <f>SUM(K11/K9)</f>
        <v>2.3076923076923078E-2</v>
      </c>
      <c r="U11" s="20" t="s">
        <v>28</v>
      </c>
      <c r="V11" s="11">
        <v>11</v>
      </c>
      <c r="W11" s="12"/>
      <c r="X11" s="12"/>
      <c r="Y11" s="13"/>
    </row>
    <row r="12" spans="2:25" x14ac:dyDescent="0.2">
      <c r="B12" s="20" t="s">
        <v>29</v>
      </c>
      <c r="C12" s="11">
        <v>3</v>
      </c>
      <c r="D12" s="12"/>
      <c r="E12" s="12"/>
      <c r="F12" s="13"/>
      <c r="G12" s="15"/>
      <c r="H12"/>
      <c r="J12" s="20" t="s">
        <v>29</v>
      </c>
      <c r="K12" s="11">
        <v>7</v>
      </c>
      <c r="L12" s="12"/>
      <c r="M12" s="12"/>
      <c r="N12" s="13"/>
      <c r="U12" s="20" t="s">
        <v>29</v>
      </c>
      <c r="V12" s="11"/>
      <c r="W12" s="12"/>
      <c r="X12" s="12"/>
      <c r="Y12" s="13"/>
    </row>
    <row r="13" spans="2:25" ht="13.5" thickBot="1" x14ac:dyDescent="0.25">
      <c r="B13" s="53" t="s">
        <v>30</v>
      </c>
      <c r="C13" s="17" t="s">
        <v>31</v>
      </c>
      <c r="D13" s="18"/>
      <c r="E13" s="18"/>
      <c r="F13" s="19"/>
      <c r="G13" s="15"/>
      <c r="H13"/>
      <c r="J13" s="53" t="s">
        <v>30</v>
      </c>
      <c r="K13" s="17" t="s">
        <v>31</v>
      </c>
      <c r="L13" s="18"/>
      <c r="M13" s="18"/>
      <c r="N13" s="19"/>
      <c r="U13" s="53" t="s">
        <v>30</v>
      </c>
      <c r="V13" s="17" t="s">
        <v>31</v>
      </c>
      <c r="W13" s="18"/>
      <c r="X13" s="18"/>
      <c r="Y13" s="19"/>
    </row>
    <row r="14" spans="2:25" ht="13.5" thickBot="1" x14ac:dyDescent="0.25">
      <c r="B14" s="21"/>
      <c r="C14" s="22" t="s">
        <v>32</v>
      </c>
      <c r="D14" s="23"/>
      <c r="E14" s="24" t="s">
        <v>33</v>
      </c>
      <c r="F14" s="25"/>
      <c r="G14" s="15"/>
      <c r="H14"/>
      <c r="J14" s="21"/>
      <c r="K14" s="22" t="s">
        <v>32</v>
      </c>
      <c r="L14" s="23"/>
      <c r="M14" s="24" t="s">
        <v>33</v>
      </c>
      <c r="N14" s="25"/>
      <c r="U14" s="21"/>
      <c r="V14" s="22" t="s">
        <v>32</v>
      </c>
      <c r="W14" s="23"/>
      <c r="X14" s="24" t="s">
        <v>33</v>
      </c>
      <c r="Y14" s="25"/>
    </row>
    <row r="15" spans="2:25" x14ac:dyDescent="0.2">
      <c r="B15" s="10" t="s">
        <v>34</v>
      </c>
      <c r="C15" s="32">
        <v>189</v>
      </c>
      <c r="D15" s="38">
        <f>SUM(C15/C9)</f>
        <v>0.42</v>
      </c>
      <c r="E15" s="35">
        <v>68</v>
      </c>
      <c r="F15" s="39">
        <f>SUM(E15/C9)</f>
        <v>0.15111111111111111</v>
      </c>
      <c r="G15" s="15"/>
      <c r="H15"/>
      <c r="J15" s="10" t="s">
        <v>34</v>
      </c>
      <c r="K15" s="32"/>
      <c r="L15" s="38">
        <f>SUM(K15/K9)</f>
        <v>0</v>
      </c>
      <c r="M15" s="35">
        <v>82</v>
      </c>
      <c r="N15" s="39">
        <f>SUM(M15/K9)</f>
        <v>0.12615384615384614</v>
      </c>
      <c r="U15" s="10" t="s">
        <v>34</v>
      </c>
      <c r="V15" s="32">
        <v>112</v>
      </c>
      <c r="W15" s="38">
        <f>SUM(V15/V9)</f>
        <v>0.14322250639386189</v>
      </c>
      <c r="X15" s="35">
        <v>65</v>
      </c>
      <c r="Y15" s="39">
        <f>SUM(X15/V9)</f>
        <v>8.3120204603580564E-2</v>
      </c>
    </row>
    <row r="16" spans="2:25" x14ac:dyDescent="0.2">
      <c r="B16" s="14" t="s">
        <v>35</v>
      </c>
      <c r="C16" s="33" t="s">
        <v>36</v>
      </c>
      <c r="D16" s="26"/>
      <c r="E16" s="36" t="s">
        <v>37</v>
      </c>
      <c r="F16" s="27"/>
      <c r="G16" s="15"/>
      <c r="H16"/>
      <c r="J16" s="14" t="s">
        <v>35</v>
      </c>
      <c r="K16" s="33"/>
      <c r="L16" s="26"/>
      <c r="M16" s="36"/>
      <c r="N16" s="27"/>
      <c r="U16" s="14" t="s">
        <v>35</v>
      </c>
      <c r="V16" s="33"/>
      <c r="W16" s="26"/>
      <c r="X16" s="36"/>
      <c r="Y16" s="27"/>
    </row>
    <row r="17" spans="2:25" x14ac:dyDescent="0.2">
      <c r="B17" s="28" t="s">
        <v>38</v>
      </c>
      <c r="C17" s="33" t="s">
        <v>39</v>
      </c>
      <c r="D17" s="26"/>
      <c r="E17" s="36" t="s">
        <v>40</v>
      </c>
      <c r="F17" s="27"/>
      <c r="G17" s="15"/>
      <c r="H17"/>
      <c r="J17" s="28" t="s">
        <v>38</v>
      </c>
      <c r="K17" s="33"/>
      <c r="L17" s="26"/>
      <c r="M17" s="36"/>
      <c r="N17" s="27"/>
      <c r="U17" s="28" t="s">
        <v>38</v>
      </c>
      <c r="V17" s="54">
        <f>V18*22.19</f>
        <v>266.28000000000003</v>
      </c>
      <c r="W17" s="26"/>
      <c r="X17" s="226">
        <f>X18*22.19</f>
        <v>732.2700000000001</v>
      </c>
      <c r="Y17" s="27"/>
    </row>
    <row r="18" spans="2:25" ht="13.5" thickBot="1" x14ac:dyDescent="0.25">
      <c r="B18" s="29" t="s">
        <v>41</v>
      </c>
      <c r="C18" s="34">
        <v>9</v>
      </c>
      <c r="D18" s="30"/>
      <c r="E18" s="37">
        <v>27</v>
      </c>
      <c r="F18" s="31"/>
      <c r="G18" s="15"/>
      <c r="H18"/>
      <c r="J18" s="29" t="s">
        <v>41</v>
      </c>
      <c r="K18" s="34"/>
      <c r="L18" s="30"/>
      <c r="M18" s="37"/>
      <c r="N18" s="31"/>
      <c r="U18" s="29" t="s">
        <v>41</v>
      </c>
      <c r="V18" s="34">
        <v>12</v>
      </c>
      <c r="W18" s="30"/>
      <c r="X18" s="215">
        <v>33</v>
      </c>
      <c r="Y18" s="31"/>
    </row>
    <row r="19" spans="2:25" x14ac:dyDescent="0.2">
      <c r="B19" s="15"/>
      <c r="C19" s="15"/>
      <c r="D19" s="15"/>
      <c r="E19" s="15"/>
      <c r="F19" s="15"/>
      <c r="G19" s="15"/>
      <c r="H19"/>
      <c r="V19" s="1014" t="s">
        <v>261</v>
      </c>
      <c r="W19" s="1015"/>
      <c r="X19" s="1015"/>
      <c r="Y19" s="1015"/>
    </row>
    <row r="20" spans="2:25" ht="13.5" thickBot="1" x14ac:dyDescent="0.25">
      <c r="B20" s="15"/>
      <c r="C20" s="15"/>
      <c r="D20" s="15"/>
      <c r="E20" s="15"/>
      <c r="F20" s="15"/>
      <c r="G20" s="15"/>
      <c r="H20"/>
    </row>
    <row r="21" spans="2:25" x14ac:dyDescent="0.2">
      <c r="B21" s="6" t="s">
        <v>19</v>
      </c>
      <c r="C21" s="7" t="s">
        <v>42</v>
      </c>
      <c r="D21" s="8"/>
      <c r="E21" s="8"/>
      <c r="F21" s="9"/>
      <c r="G21" s="15"/>
      <c r="H21"/>
      <c r="J21" s="6" t="s">
        <v>19</v>
      </c>
      <c r="K21" s="7" t="s">
        <v>189</v>
      </c>
      <c r="L21" s="8"/>
      <c r="M21" s="8"/>
      <c r="N21" s="9"/>
      <c r="U21" s="6" t="s">
        <v>19</v>
      </c>
      <c r="V21" s="7" t="s">
        <v>260</v>
      </c>
      <c r="W21" s="8"/>
      <c r="X21" s="8"/>
      <c r="Y21" s="9"/>
    </row>
    <row r="22" spans="2:25" x14ac:dyDescent="0.2">
      <c r="B22" s="10" t="s">
        <v>21</v>
      </c>
      <c r="C22" s="11" t="s">
        <v>43</v>
      </c>
      <c r="D22" s="12"/>
      <c r="E22" s="12"/>
      <c r="F22" s="13"/>
      <c r="G22" s="5"/>
      <c r="J22" s="10" t="s">
        <v>21</v>
      </c>
      <c r="K22" s="11" t="s">
        <v>191</v>
      </c>
      <c r="L22" s="12"/>
      <c r="M22" s="12"/>
      <c r="N22" s="13"/>
      <c r="U22" s="10" t="s">
        <v>21</v>
      </c>
      <c r="V22" s="11" t="s">
        <v>8</v>
      </c>
      <c r="W22" s="12"/>
      <c r="X22" s="12"/>
      <c r="Y22" s="13"/>
    </row>
    <row r="23" spans="2:25" x14ac:dyDescent="0.2">
      <c r="B23" s="14" t="s">
        <v>23</v>
      </c>
      <c r="C23" s="11" t="s">
        <v>44</v>
      </c>
      <c r="D23" s="12"/>
      <c r="E23" s="12"/>
      <c r="F23" s="13"/>
      <c r="G23" s="5"/>
      <c r="J23" s="14" t="s">
        <v>23</v>
      </c>
      <c r="K23" s="11" t="s">
        <v>190</v>
      </c>
      <c r="L23" s="12"/>
      <c r="M23" s="12"/>
      <c r="N23" s="13"/>
      <c r="U23" s="14" t="s">
        <v>23</v>
      </c>
      <c r="V23" s="11" t="s">
        <v>259</v>
      </c>
      <c r="W23" s="12"/>
      <c r="X23" s="12"/>
      <c r="Y23" s="13"/>
    </row>
    <row r="24" spans="2:25" x14ac:dyDescent="0.2">
      <c r="B24" s="16" t="s">
        <v>25</v>
      </c>
      <c r="C24" s="17">
        <v>7</v>
      </c>
      <c r="D24" s="18"/>
      <c r="E24" s="18"/>
      <c r="F24" s="19"/>
      <c r="G24" s="5"/>
      <c r="J24" s="16" t="s">
        <v>25</v>
      </c>
      <c r="K24" s="17">
        <v>7</v>
      </c>
      <c r="L24" s="18"/>
      <c r="M24" s="18"/>
      <c r="N24" s="19"/>
      <c r="U24" s="16" t="s">
        <v>25</v>
      </c>
      <c r="V24" s="17">
        <v>10</v>
      </c>
      <c r="W24" s="18"/>
      <c r="X24" s="18"/>
      <c r="Y24" s="19"/>
    </row>
    <row r="25" spans="2:25" x14ac:dyDescent="0.2">
      <c r="B25" s="20" t="s">
        <v>26</v>
      </c>
      <c r="C25" s="11" t="s">
        <v>45</v>
      </c>
      <c r="D25" s="12"/>
      <c r="E25" s="12"/>
      <c r="F25" s="13">
        <v>960</v>
      </c>
      <c r="G25" s="5"/>
      <c r="J25" s="20" t="s">
        <v>26</v>
      </c>
      <c r="K25" s="11">
        <v>675</v>
      </c>
      <c r="L25" s="12"/>
      <c r="M25" s="12"/>
      <c r="N25" s="13"/>
      <c r="Q25" s="206"/>
      <c r="U25" s="20" t="s">
        <v>26</v>
      </c>
      <c r="V25" s="11">
        <v>770</v>
      </c>
      <c r="W25" s="12"/>
      <c r="X25" s="12"/>
      <c r="Y25" s="13"/>
    </row>
    <row r="26" spans="2:25" x14ac:dyDescent="0.2">
      <c r="B26" s="20" t="s">
        <v>27</v>
      </c>
      <c r="C26" s="17">
        <v>100</v>
      </c>
      <c r="D26" s="18"/>
      <c r="E26" s="18"/>
      <c r="F26" s="19"/>
      <c r="G26" s="1">
        <f>SUM(C26/F25)</f>
        <v>0.10416666666666667</v>
      </c>
      <c r="J26" s="20" t="s">
        <v>27</v>
      </c>
      <c r="K26" s="17">
        <v>110</v>
      </c>
      <c r="L26" s="18"/>
      <c r="M26" s="18"/>
      <c r="N26" s="19"/>
      <c r="O26" s="1">
        <f>SUM(K26/K25)</f>
        <v>0.16296296296296298</v>
      </c>
      <c r="U26" s="20" t="s">
        <v>27</v>
      </c>
      <c r="V26" s="17"/>
      <c r="W26" s="18"/>
      <c r="X26" s="18"/>
      <c r="Y26" s="19"/>
    </row>
    <row r="27" spans="2:25" x14ac:dyDescent="0.2">
      <c r="B27" s="20" t="s">
        <v>28</v>
      </c>
      <c r="C27" s="11">
        <v>10</v>
      </c>
      <c r="D27" s="258" t="s">
        <v>290</v>
      </c>
      <c r="E27" s="12"/>
      <c r="F27" s="13">
        <v>13</v>
      </c>
      <c r="G27" s="5"/>
      <c r="H27" s="1">
        <f>SUM(F27/F25)</f>
        <v>1.3541666666666667E-2</v>
      </c>
      <c r="J27" s="20" t="s">
        <v>28</v>
      </c>
      <c r="K27" s="11">
        <v>5</v>
      </c>
      <c r="L27" s="12"/>
      <c r="M27" s="12"/>
      <c r="N27" s="13"/>
      <c r="P27" s="1">
        <f>SUM(K27/K25)</f>
        <v>7.4074074074074077E-3</v>
      </c>
      <c r="U27" s="20" t="s">
        <v>28</v>
      </c>
      <c r="V27" s="11">
        <v>14</v>
      </c>
      <c r="W27" s="12"/>
      <c r="X27" s="12"/>
      <c r="Y27" s="13"/>
    </row>
    <row r="28" spans="2:25" x14ac:dyDescent="0.2">
      <c r="B28" s="20" t="s">
        <v>29</v>
      </c>
      <c r="C28" s="11" t="s">
        <v>46</v>
      </c>
      <c r="D28" s="129"/>
      <c r="E28" s="12"/>
      <c r="F28" s="13"/>
      <c r="G28" s="5"/>
      <c r="J28" s="20" t="s">
        <v>29</v>
      </c>
      <c r="K28" s="11"/>
      <c r="L28" s="12"/>
      <c r="M28" s="12"/>
      <c r="N28" s="13"/>
      <c r="U28" s="20" t="s">
        <v>29</v>
      </c>
      <c r="V28" s="11"/>
      <c r="W28" s="12"/>
      <c r="X28" s="12"/>
      <c r="Y28" s="13"/>
    </row>
    <row r="29" spans="2:25" ht="13.5" thickBot="1" x14ac:dyDescent="0.25">
      <c r="B29" s="53" t="s">
        <v>30</v>
      </c>
      <c r="C29" s="17" t="s">
        <v>31</v>
      </c>
      <c r="D29" s="18"/>
      <c r="E29" s="18"/>
      <c r="F29" s="19"/>
      <c r="G29" s="15"/>
      <c r="H29"/>
      <c r="J29" s="53" t="s">
        <v>30</v>
      </c>
      <c r="K29" s="17" t="s">
        <v>31</v>
      </c>
      <c r="L29" s="18"/>
      <c r="M29" s="18"/>
      <c r="N29" s="19"/>
      <c r="U29" s="53" t="s">
        <v>30</v>
      </c>
      <c r="V29" s="17" t="s">
        <v>31</v>
      </c>
      <c r="W29" s="18"/>
      <c r="X29" s="18"/>
      <c r="Y29" s="19"/>
    </row>
    <row r="30" spans="2:25" ht="13.5" thickBot="1" x14ac:dyDescent="0.25">
      <c r="B30" s="21"/>
      <c r="C30" s="22" t="s">
        <v>32</v>
      </c>
      <c r="D30" s="23"/>
      <c r="E30" s="24" t="s">
        <v>33</v>
      </c>
      <c r="F30" s="25"/>
      <c r="G30" s="5"/>
      <c r="J30" s="21"/>
      <c r="K30" s="22" t="s">
        <v>32</v>
      </c>
      <c r="L30" s="23"/>
      <c r="M30" s="24" t="s">
        <v>33</v>
      </c>
      <c r="N30" s="25"/>
      <c r="U30" s="21"/>
      <c r="V30" s="22" t="s">
        <v>32</v>
      </c>
      <c r="W30" s="23"/>
      <c r="X30" s="24" t="s">
        <v>33</v>
      </c>
      <c r="Y30" s="25"/>
    </row>
    <row r="31" spans="2:25" x14ac:dyDescent="0.2">
      <c r="B31" s="10" t="s">
        <v>34</v>
      </c>
      <c r="C31" s="40">
        <v>205</v>
      </c>
      <c r="D31" s="41">
        <f>SUM(C31/F25)</f>
        <v>0.21354166666666666</v>
      </c>
      <c r="E31" s="42">
        <v>130</v>
      </c>
      <c r="F31" s="43">
        <f>SUM(E31/F25)</f>
        <v>0.13541666666666666</v>
      </c>
      <c r="G31" s="5"/>
      <c r="J31" s="10" t="s">
        <v>34</v>
      </c>
      <c r="K31" s="32">
        <v>237</v>
      </c>
      <c r="L31" s="38">
        <f>SUM(K31/K25)</f>
        <v>0.3511111111111111</v>
      </c>
      <c r="M31" s="35">
        <v>86</v>
      </c>
      <c r="N31" s="39">
        <f>SUM(M31/K25)</f>
        <v>0.12740740740740741</v>
      </c>
      <c r="U31" s="10" t="s">
        <v>34</v>
      </c>
      <c r="V31" s="32">
        <v>164</v>
      </c>
      <c r="W31" s="38">
        <f>SUM(V31/V25)</f>
        <v>0.21298701298701297</v>
      </c>
      <c r="X31" s="35">
        <v>80</v>
      </c>
      <c r="Y31" s="39">
        <f>SUM(X31/V25)</f>
        <v>0.1038961038961039</v>
      </c>
    </row>
    <row r="32" spans="2:25" x14ac:dyDescent="0.2">
      <c r="B32" s="14" t="s">
        <v>47</v>
      </c>
      <c r="C32" s="33" t="s">
        <v>37</v>
      </c>
      <c r="D32" s="26"/>
      <c r="E32" s="36" t="s">
        <v>48</v>
      </c>
      <c r="F32" s="27"/>
      <c r="G32" s="5"/>
      <c r="J32" s="14" t="s">
        <v>35</v>
      </c>
      <c r="K32" s="33"/>
      <c r="L32" s="26"/>
      <c r="M32" s="36"/>
      <c r="N32" s="27"/>
      <c r="U32" s="14" t="s">
        <v>35</v>
      </c>
      <c r="V32" s="33"/>
      <c r="W32" s="26"/>
      <c r="X32" s="36"/>
      <c r="Y32" s="27"/>
    </row>
    <row r="33" spans="2:25" x14ac:dyDescent="0.2">
      <c r="B33" s="14" t="s">
        <v>49</v>
      </c>
      <c r="C33" s="33" t="s">
        <v>50</v>
      </c>
      <c r="D33" s="26"/>
      <c r="E33" s="36" t="s">
        <v>51</v>
      </c>
      <c r="F33" s="27"/>
      <c r="G33" s="5"/>
      <c r="J33" s="28" t="s">
        <v>38</v>
      </c>
      <c r="K33" s="33"/>
      <c r="L33" s="26"/>
      <c r="M33" s="36"/>
      <c r="N33" s="27"/>
      <c r="U33" s="28" t="s">
        <v>38</v>
      </c>
      <c r="V33" s="54">
        <f>V34*22.19</f>
        <v>288.47000000000003</v>
      </c>
      <c r="W33" s="26"/>
      <c r="X33" s="226">
        <f>X34*22.19</f>
        <v>288.47000000000003</v>
      </c>
      <c r="Y33" s="27"/>
    </row>
    <row r="34" spans="2:25" ht="13.5" thickBot="1" x14ac:dyDescent="0.25">
      <c r="B34" s="52" t="s">
        <v>52</v>
      </c>
      <c r="C34" s="34">
        <v>40</v>
      </c>
      <c r="D34" s="30"/>
      <c r="E34" s="37">
        <v>44</v>
      </c>
      <c r="F34" s="31"/>
      <c r="G34" s="5"/>
      <c r="J34" s="29" t="s">
        <v>41</v>
      </c>
      <c r="K34" s="34"/>
      <c r="L34" s="30"/>
      <c r="M34" s="37"/>
      <c r="N34" s="31"/>
      <c r="U34" s="29" t="s">
        <v>41</v>
      </c>
      <c r="V34" s="214">
        <v>13</v>
      </c>
      <c r="W34" s="30"/>
      <c r="X34" s="215">
        <v>13</v>
      </c>
      <c r="Y34" s="31"/>
    </row>
    <row r="35" spans="2:25" x14ac:dyDescent="0.2">
      <c r="B35" s="5"/>
      <c r="C35" s="5"/>
      <c r="D35" s="5"/>
      <c r="E35" s="5"/>
      <c r="F35" s="5"/>
      <c r="G35" s="5"/>
      <c r="V35" s="1014" t="s">
        <v>261</v>
      </c>
      <c r="W35" s="1015"/>
      <c r="X35" s="1015"/>
      <c r="Y35" s="1015"/>
    </row>
    <row r="36" spans="2:25" ht="13.5" thickBot="1" x14ac:dyDescent="0.25">
      <c r="B36" s="5"/>
      <c r="C36" s="5"/>
      <c r="D36" s="5"/>
      <c r="E36" s="5"/>
      <c r="F36" s="5"/>
      <c r="G36" s="5"/>
    </row>
    <row r="37" spans="2:25" ht="13.5" thickBot="1" x14ac:dyDescent="0.25">
      <c r="B37" s="6" t="s">
        <v>19</v>
      </c>
      <c r="C37" s="7" t="s">
        <v>53</v>
      </c>
      <c r="D37" s="8"/>
      <c r="E37" s="8"/>
      <c r="F37" s="9"/>
      <c r="G37" s="5"/>
      <c r="J37" s="6" t="s">
        <v>19</v>
      </c>
      <c r="K37" s="7" t="s">
        <v>212</v>
      </c>
      <c r="L37" s="8"/>
      <c r="M37" s="8"/>
      <c r="N37" s="9"/>
    </row>
    <row r="38" spans="2:25" x14ac:dyDescent="0.2">
      <c r="B38" s="10" t="s">
        <v>21</v>
      </c>
      <c r="C38" s="11" t="s">
        <v>54</v>
      </c>
      <c r="D38" s="12"/>
      <c r="E38" s="12"/>
      <c r="F38" s="13"/>
      <c r="G38" s="5"/>
      <c r="J38" s="10" t="s">
        <v>21</v>
      </c>
      <c r="K38" s="11" t="s">
        <v>193</v>
      </c>
      <c r="L38" s="12"/>
      <c r="M38" s="12"/>
      <c r="N38" s="13"/>
      <c r="U38" s="6" t="s">
        <v>19</v>
      </c>
      <c r="V38" s="7" t="s">
        <v>262</v>
      </c>
      <c r="W38" s="8"/>
      <c r="X38" s="8"/>
      <c r="Y38" s="9"/>
    </row>
    <row r="39" spans="2:25" x14ac:dyDescent="0.2">
      <c r="B39" s="14" t="s">
        <v>23</v>
      </c>
      <c r="C39" s="11" t="s">
        <v>55</v>
      </c>
      <c r="D39" s="12"/>
      <c r="E39" s="12"/>
      <c r="F39" s="13"/>
      <c r="G39" s="5"/>
      <c r="J39" s="14" t="s">
        <v>23</v>
      </c>
      <c r="K39" s="11" t="s">
        <v>79</v>
      </c>
      <c r="L39" s="12"/>
      <c r="M39" s="12"/>
      <c r="N39" s="13"/>
      <c r="U39" s="10" t="s">
        <v>21</v>
      </c>
      <c r="V39" s="11" t="s">
        <v>8</v>
      </c>
      <c r="W39" s="12"/>
      <c r="X39" s="12"/>
      <c r="Y39" s="13"/>
    </row>
    <row r="40" spans="2:25" x14ac:dyDescent="0.2">
      <c r="B40" s="16" t="s">
        <v>25</v>
      </c>
      <c r="C40" s="17">
        <v>7</v>
      </c>
      <c r="D40" s="18"/>
      <c r="E40" s="18"/>
      <c r="F40" s="19"/>
      <c r="G40" s="5"/>
      <c r="J40" s="16" t="s">
        <v>25</v>
      </c>
      <c r="K40" s="17">
        <v>8</v>
      </c>
      <c r="L40" s="18"/>
      <c r="M40" s="18"/>
      <c r="N40" s="19"/>
      <c r="U40" s="14" t="s">
        <v>23</v>
      </c>
      <c r="V40" s="11" t="s">
        <v>259</v>
      </c>
      <c r="W40" s="12"/>
      <c r="X40" s="12"/>
      <c r="Y40" s="13"/>
    </row>
    <row r="41" spans="2:25" x14ac:dyDescent="0.2">
      <c r="B41" s="20" t="s">
        <v>26</v>
      </c>
      <c r="C41" s="11">
        <v>600</v>
      </c>
      <c r="D41" s="12"/>
      <c r="E41" s="12"/>
      <c r="F41" s="13"/>
      <c r="G41" s="5"/>
      <c r="H41" s="193"/>
      <c r="J41" s="20" t="s">
        <v>26</v>
      </c>
      <c r="K41" s="11">
        <v>470</v>
      </c>
      <c r="L41" s="12"/>
      <c r="M41" s="12"/>
      <c r="N41" s="13"/>
      <c r="Q41" s="206"/>
      <c r="U41" s="16" t="s">
        <v>25</v>
      </c>
      <c r="V41" s="17">
        <v>10</v>
      </c>
      <c r="W41" s="18"/>
      <c r="X41" s="18"/>
      <c r="Y41" s="19"/>
    </row>
    <row r="42" spans="2:25" x14ac:dyDescent="0.2">
      <c r="B42" s="20" t="s">
        <v>27</v>
      </c>
      <c r="C42" s="17">
        <v>80</v>
      </c>
      <c r="D42" s="18"/>
      <c r="E42" s="18"/>
      <c r="F42" s="19"/>
      <c r="G42" s="1">
        <f>SUM(C42/C41)</f>
        <v>0.13333333333333333</v>
      </c>
      <c r="J42" s="20" t="s">
        <v>27</v>
      </c>
      <c r="K42" s="17">
        <v>61</v>
      </c>
      <c r="L42" s="18"/>
      <c r="M42" s="18"/>
      <c r="N42" s="19"/>
      <c r="O42" s="1">
        <f>SUM(K42/K41)</f>
        <v>0.12978723404255318</v>
      </c>
      <c r="U42" s="20" t="s">
        <v>26</v>
      </c>
      <c r="V42" s="11">
        <v>680</v>
      </c>
      <c r="W42" s="12"/>
      <c r="X42" s="12"/>
      <c r="Y42" s="13"/>
    </row>
    <row r="43" spans="2:25" x14ac:dyDescent="0.2">
      <c r="B43" s="20" t="s">
        <v>28</v>
      </c>
      <c r="C43" s="11">
        <v>6</v>
      </c>
      <c r="D43" s="12"/>
      <c r="E43" s="12"/>
      <c r="F43" s="13"/>
      <c r="G43" s="5"/>
      <c r="H43" s="1">
        <f>SUM(C43/C41)</f>
        <v>0.01</v>
      </c>
      <c r="J43" s="20" t="s">
        <v>28</v>
      </c>
      <c r="K43" s="11">
        <v>4</v>
      </c>
      <c r="L43" s="12"/>
      <c r="M43" s="12"/>
      <c r="N43" s="13"/>
      <c r="P43" s="1">
        <f>SUM(K43/K41)</f>
        <v>8.5106382978723406E-3</v>
      </c>
      <c r="U43" s="20" t="s">
        <v>27</v>
      </c>
      <c r="V43" s="17"/>
      <c r="W43" s="18"/>
      <c r="X43" s="18"/>
      <c r="Y43" s="19"/>
    </row>
    <row r="44" spans="2:25" x14ac:dyDescent="0.2">
      <c r="B44" s="20" t="s">
        <v>29</v>
      </c>
      <c r="C44" s="11">
        <v>6</v>
      </c>
      <c r="D44" s="12"/>
      <c r="E44" s="12"/>
      <c r="F44" s="13"/>
      <c r="G44" s="5"/>
      <c r="J44" s="20" t="s">
        <v>29</v>
      </c>
      <c r="K44" s="11">
        <v>4</v>
      </c>
      <c r="L44" s="12"/>
      <c r="M44" s="12"/>
      <c r="N44" s="13"/>
      <c r="U44" s="20" t="s">
        <v>28</v>
      </c>
      <c r="V44" s="11">
        <v>11</v>
      </c>
      <c r="W44" s="12"/>
      <c r="X44" s="12"/>
      <c r="Y44" s="13"/>
    </row>
    <row r="45" spans="2:25" ht="13.5" thickBot="1" x14ac:dyDescent="0.25">
      <c r="B45" s="53" t="s">
        <v>30</v>
      </c>
      <c r="C45" s="17" t="s">
        <v>31</v>
      </c>
      <c r="D45" s="18"/>
      <c r="E45" s="18"/>
      <c r="F45" s="19"/>
      <c r="G45" s="15"/>
      <c r="H45"/>
      <c r="J45" s="53" t="s">
        <v>30</v>
      </c>
      <c r="K45" s="17" t="s">
        <v>31</v>
      </c>
      <c r="L45" s="18"/>
      <c r="M45" s="18"/>
      <c r="N45" s="19"/>
      <c r="U45" s="20" t="s">
        <v>29</v>
      </c>
      <c r="V45" s="11"/>
      <c r="W45" s="12"/>
      <c r="X45" s="12"/>
      <c r="Y45" s="13"/>
    </row>
    <row r="46" spans="2:25" ht="13.5" thickBot="1" x14ac:dyDescent="0.25">
      <c r="B46" s="21"/>
      <c r="C46" s="22" t="s">
        <v>32</v>
      </c>
      <c r="D46" s="23"/>
      <c r="E46" s="24" t="s">
        <v>33</v>
      </c>
      <c r="F46" s="25"/>
      <c r="G46" s="5"/>
      <c r="J46" s="21"/>
      <c r="K46" s="22" t="s">
        <v>32</v>
      </c>
      <c r="L46" s="23"/>
      <c r="M46" s="24" t="s">
        <v>33</v>
      </c>
      <c r="N46" s="25"/>
      <c r="U46" s="53" t="s">
        <v>30</v>
      </c>
      <c r="V46" s="17" t="s">
        <v>31</v>
      </c>
      <c r="W46" s="18"/>
      <c r="X46" s="18"/>
      <c r="Y46" s="19"/>
    </row>
    <row r="47" spans="2:25" ht="13.5" thickBot="1" x14ac:dyDescent="0.25">
      <c r="B47" s="10" t="s">
        <v>34</v>
      </c>
      <c r="C47" s="40">
        <v>221</v>
      </c>
      <c r="D47" s="41">
        <f>SUM(C47/C41)</f>
        <v>0.36833333333333335</v>
      </c>
      <c r="E47" s="42">
        <v>96</v>
      </c>
      <c r="F47" s="43">
        <f>SUM(E47/C41)</f>
        <v>0.16</v>
      </c>
      <c r="G47" s="5"/>
      <c r="J47" s="10" t="s">
        <v>34</v>
      </c>
      <c r="K47" s="32">
        <v>180</v>
      </c>
      <c r="L47" s="38">
        <f>SUM(K47/K41)</f>
        <v>0.38297872340425532</v>
      </c>
      <c r="M47" s="35"/>
      <c r="N47" s="39">
        <f>SUM(M47/K41)</f>
        <v>0</v>
      </c>
      <c r="U47" s="21"/>
      <c r="V47" s="22" t="s">
        <v>32</v>
      </c>
      <c r="W47" s="23"/>
      <c r="X47" s="24" t="s">
        <v>33</v>
      </c>
      <c r="Y47" s="25"/>
    </row>
    <row r="48" spans="2:25" x14ac:dyDescent="0.2">
      <c r="B48" s="14" t="s">
        <v>35</v>
      </c>
      <c r="C48" s="33" t="s">
        <v>56</v>
      </c>
      <c r="D48" s="45"/>
      <c r="E48" s="36" t="s">
        <v>57</v>
      </c>
      <c r="F48" s="27"/>
      <c r="G48" s="5"/>
      <c r="J48" s="14" t="s">
        <v>35</v>
      </c>
      <c r="K48" s="33"/>
      <c r="L48" s="26"/>
      <c r="M48" s="36"/>
      <c r="N48" s="27"/>
      <c r="U48" s="10" t="s">
        <v>34</v>
      </c>
      <c r="V48" s="32">
        <v>112</v>
      </c>
      <c r="W48" s="38">
        <f>SUM(V48/V42)</f>
        <v>0.16470588235294117</v>
      </c>
      <c r="X48" s="35">
        <v>44</v>
      </c>
      <c r="Y48" s="39">
        <f>SUM(X48/V42)</f>
        <v>6.4705882352941183E-2</v>
      </c>
    </row>
    <row r="49" spans="2:25" x14ac:dyDescent="0.2">
      <c r="B49" s="28" t="s">
        <v>38</v>
      </c>
      <c r="C49" s="33" t="s">
        <v>58</v>
      </c>
      <c r="D49" s="45"/>
      <c r="E49" s="36" t="s">
        <v>59</v>
      </c>
      <c r="F49" s="27"/>
      <c r="G49" s="5"/>
      <c r="J49" s="28" t="s">
        <v>38</v>
      </c>
      <c r="K49" s="33"/>
      <c r="L49" s="26"/>
      <c r="M49" s="36"/>
      <c r="N49" s="27"/>
      <c r="U49" s="14" t="s">
        <v>35</v>
      </c>
      <c r="V49" s="33"/>
      <c r="W49" s="26"/>
      <c r="X49" s="36"/>
      <c r="Y49" s="27"/>
    </row>
    <row r="50" spans="2:25" ht="13.5" thickBot="1" x14ac:dyDescent="0.25">
      <c r="B50" s="29" t="s">
        <v>41</v>
      </c>
      <c r="C50" s="34">
        <v>10</v>
      </c>
      <c r="D50" s="46"/>
      <c r="E50" s="37">
        <v>22</v>
      </c>
      <c r="F50" s="31"/>
      <c r="G50" s="5"/>
      <c r="J50" s="29" t="s">
        <v>41</v>
      </c>
      <c r="K50" s="34">
        <v>18</v>
      </c>
      <c r="L50" s="30"/>
      <c r="M50" s="37"/>
      <c r="N50" s="31"/>
      <c r="U50" s="28" t="s">
        <v>38</v>
      </c>
      <c r="V50" s="54">
        <f>V51*22.19</f>
        <v>532.56000000000006</v>
      </c>
      <c r="W50" s="26"/>
      <c r="X50" s="226">
        <f>X51*22.19</f>
        <v>510.37</v>
      </c>
      <c r="Y50" s="27"/>
    </row>
    <row r="51" spans="2:25" ht="13.5" thickBot="1" x14ac:dyDescent="0.25">
      <c r="B51" s="5"/>
      <c r="C51" s="5"/>
      <c r="D51" s="5"/>
      <c r="E51" s="5"/>
      <c r="F51" s="5"/>
      <c r="G51" s="5"/>
      <c r="U51" s="29" t="s">
        <v>41</v>
      </c>
      <c r="V51" s="214">
        <v>24</v>
      </c>
      <c r="W51" s="30"/>
      <c r="X51" s="215">
        <v>23</v>
      </c>
      <c r="Y51" s="31"/>
    </row>
    <row r="52" spans="2:25" ht="13.5" thickBot="1" x14ac:dyDescent="0.25">
      <c r="B52" s="5"/>
      <c r="C52" s="5"/>
      <c r="D52" s="5"/>
      <c r="E52" s="5"/>
      <c r="F52" s="5"/>
      <c r="G52" s="5"/>
      <c r="V52" s="1014" t="s">
        <v>261</v>
      </c>
      <c r="W52" s="1015"/>
      <c r="X52" s="1015"/>
      <c r="Y52" s="1015"/>
    </row>
    <row r="53" spans="2:25" ht="13.5" thickBot="1" x14ac:dyDescent="0.25">
      <c r="B53" s="6" t="s">
        <v>19</v>
      </c>
      <c r="C53" s="7" t="s">
        <v>60</v>
      </c>
      <c r="D53" s="8"/>
      <c r="E53" s="8"/>
      <c r="F53" s="9"/>
      <c r="G53" s="5"/>
      <c r="J53" s="6" t="s">
        <v>19</v>
      </c>
      <c r="K53" s="7" t="s">
        <v>211</v>
      </c>
      <c r="L53" s="8"/>
      <c r="M53" s="8"/>
      <c r="N53" s="9"/>
    </row>
    <row r="54" spans="2:25" x14ac:dyDescent="0.2">
      <c r="B54" s="10" t="s">
        <v>21</v>
      </c>
      <c r="C54" s="11" t="s">
        <v>54</v>
      </c>
      <c r="D54" s="12"/>
      <c r="E54" s="12"/>
      <c r="F54" s="13"/>
      <c r="G54" s="5"/>
      <c r="J54" s="10" t="s">
        <v>21</v>
      </c>
      <c r="K54" s="11" t="s">
        <v>191</v>
      </c>
      <c r="L54" s="12"/>
      <c r="M54" s="12"/>
      <c r="N54" s="13"/>
      <c r="U54" s="6" t="s">
        <v>19</v>
      </c>
      <c r="V54" s="7" t="s">
        <v>263</v>
      </c>
      <c r="W54" s="8"/>
      <c r="X54" s="8"/>
      <c r="Y54" s="9"/>
    </row>
    <row r="55" spans="2:25" x14ac:dyDescent="0.2">
      <c r="B55" s="14" t="s">
        <v>23</v>
      </c>
      <c r="C55" s="11" t="s">
        <v>61</v>
      </c>
      <c r="D55" s="12"/>
      <c r="E55" s="12"/>
      <c r="F55" s="13"/>
      <c r="G55" s="5"/>
      <c r="J55" s="14" t="s">
        <v>23</v>
      </c>
      <c r="K55" s="11" t="s">
        <v>55</v>
      </c>
      <c r="L55" s="12"/>
      <c r="M55" s="12"/>
      <c r="N55" s="13"/>
      <c r="U55" s="10" t="s">
        <v>21</v>
      </c>
      <c r="V55" s="11" t="s">
        <v>8</v>
      </c>
      <c r="W55" s="12"/>
      <c r="X55" s="12"/>
      <c r="Y55" s="13"/>
    </row>
    <row r="56" spans="2:25" x14ac:dyDescent="0.2">
      <c r="B56" s="16" t="s">
        <v>25</v>
      </c>
      <c r="C56" s="17">
        <v>8</v>
      </c>
      <c r="D56" s="18"/>
      <c r="E56" s="18"/>
      <c r="F56" s="19"/>
      <c r="G56" s="5"/>
      <c r="J56" s="16" t="s">
        <v>25</v>
      </c>
      <c r="K56" s="17">
        <v>7</v>
      </c>
      <c r="L56" s="18"/>
      <c r="M56" s="18"/>
      <c r="N56" s="19"/>
      <c r="U56" s="14" t="s">
        <v>23</v>
      </c>
      <c r="V56" s="11" t="s">
        <v>259</v>
      </c>
      <c r="W56" s="12"/>
      <c r="X56" s="12"/>
      <c r="Y56" s="13"/>
    </row>
    <row r="57" spans="2:25" x14ac:dyDescent="0.2">
      <c r="B57" s="20" t="s">
        <v>26</v>
      </c>
      <c r="C57" s="11">
        <v>465</v>
      </c>
      <c r="D57" s="12"/>
      <c r="E57" s="12"/>
      <c r="F57" s="13"/>
      <c r="G57" s="5"/>
      <c r="H57" s="193"/>
      <c r="J57" s="20" t="s">
        <v>26</v>
      </c>
      <c r="K57" s="11">
        <v>540</v>
      </c>
      <c r="L57" s="12"/>
      <c r="M57" s="12"/>
      <c r="N57" s="13"/>
      <c r="Q57" s="206"/>
      <c r="U57" s="16" t="s">
        <v>25</v>
      </c>
      <c r="V57" s="17">
        <v>10</v>
      </c>
      <c r="W57" s="18"/>
      <c r="X57" s="18"/>
      <c r="Y57" s="19"/>
    </row>
    <row r="58" spans="2:25" x14ac:dyDescent="0.2">
      <c r="B58" s="20" t="s">
        <v>27</v>
      </c>
      <c r="C58" s="17">
        <v>50</v>
      </c>
      <c r="D58" s="18"/>
      <c r="E58" s="18"/>
      <c r="F58" s="19"/>
      <c r="G58" s="1">
        <f>SUM(C58/C57)</f>
        <v>0.10752688172043011</v>
      </c>
      <c r="J58" s="20" t="s">
        <v>27</v>
      </c>
      <c r="K58" s="17">
        <v>65</v>
      </c>
      <c r="L58" s="18"/>
      <c r="M58" s="18"/>
      <c r="N58" s="19"/>
      <c r="O58" s="1">
        <f>SUM(K58/K57)</f>
        <v>0.12037037037037036</v>
      </c>
      <c r="U58" s="20" t="s">
        <v>26</v>
      </c>
      <c r="V58" s="11">
        <v>1025</v>
      </c>
      <c r="W58" s="12"/>
      <c r="X58" s="12"/>
      <c r="Y58" s="13"/>
    </row>
    <row r="59" spans="2:25" x14ac:dyDescent="0.2">
      <c r="B59" s="20" t="s">
        <v>28</v>
      </c>
      <c r="C59" s="11">
        <v>8</v>
      </c>
      <c r="D59" s="12"/>
      <c r="E59" s="12"/>
      <c r="F59" s="13"/>
      <c r="G59" s="5"/>
      <c r="H59" s="1">
        <f>SUM(C59/C57)</f>
        <v>1.7204301075268817E-2</v>
      </c>
      <c r="J59" s="20" t="s">
        <v>28</v>
      </c>
      <c r="K59" s="11">
        <v>6</v>
      </c>
      <c r="L59" s="12"/>
      <c r="M59" s="12"/>
      <c r="N59" s="13"/>
      <c r="P59" s="1">
        <f>SUM(K59/K57)</f>
        <v>1.1111111111111112E-2</v>
      </c>
      <c r="U59" s="20" t="s">
        <v>27</v>
      </c>
      <c r="V59" s="17"/>
      <c r="W59" s="18"/>
      <c r="X59" s="18"/>
      <c r="Y59" s="19"/>
    </row>
    <row r="60" spans="2:25" x14ac:dyDescent="0.2">
      <c r="B60" s="20" t="s">
        <v>29</v>
      </c>
      <c r="C60" s="11">
        <v>4</v>
      </c>
      <c r="D60" s="12"/>
      <c r="E60" s="12"/>
      <c r="F60" s="13"/>
      <c r="G60" s="5"/>
      <c r="J60" s="20" t="s">
        <v>29</v>
      </c>
      <c r="K60" s="11">
        <v>6</v>
      </c>
      <c r="L60" s="12"/>
      <c r="M60" s="12"/>
      <c r="N60" s="13"/>
      <c r="U60" s="20" t="s">
        <v>28</v>
      </c>
      <c r="V60" s="11">
        <v>12</v>
      </c>
      <c r="W60" s="12"/>
      <c r="X60" s="12"/>
      <c r="Y60" s="13"/>
    </row>
    <row r="61" spans="2:25" ht="13.5" thickBot="1" x14ac:dyDescent="0.25">
      <c r="B61" s="53" t="s">
        <v>30</v>
      </c>
      <c r="C61" s="17" t="s">
        <v>31</v>
      </c>
      <c r="D61" s="18"/>
      <c r="E61" s="18"/>
      <c r="F61" s="19"/>
      <c r="G61" s="15"/>
      <c r="H61"/>
      <c r="J61" s="53" t="s">
        <v>30</v>
      </c>
      <c r="K61" s="17" t="s">
        <v>31</v>
      </c>
      <c r="L61" s="18"/>
      <c r="M61" s="18"/>
      <c r="N61" s="19"/>
      <c r="U61" s="20" t="s">
        <v>29</v>
      </c>
      <c r="V61" s="11"/>
      <c r="W61" s="12"/>
      <c r="X61" s="12"/>
      <c r="Y61" s="13"/>
    </row>
    <row r="62" spans="2:25" ht="13.5" thickBot="1" x14ac:dyDescent="0.25">
      <c r="B62" s="21"/>
      <c r="C62" s="22" t="s">
        <v>32</v>
      </c>
      <c r="D62" s="23"/>
      <c r="E62" s="24" t="s">
        <v>33</v>
      </c>
      <c r="F62" s="25"/>
      <c r="G62" s="5"/>
      <c r="J62" s="21"/>
      <c r="K62" s="22" t="s">
        <v>32</v>
      </c>
      <c r="L62" s="23"/>
      <c r="M62" s="24" t="s">
        <v>33</v>
      </c>
      <c r="N62" s="25"/>
      <c r="U62" s="53" t="s">
        <v>30</v>
      </c>
      <c r="V62" s="17" t="s">
        <v>31</v>
      </c>
      <c r="W62" s="18"/>
      <c r="X62" s="18"/>
      <c r="Y62" s="19"/>
    </row>
    <row r="63" spans="2:25" ht="13.5" thickBot="1" x14ac:dyDescent="0.25">
      <c r="B63" s="10" t="s">
        <v>34</v>
      </c>
      <c r="C63" s="32"/>
      <c r="D63" s="44"/>
      <c r="E63" s="35"/>
      <c r="F63" s="47"/>
      <c r="G63" s="5"/>
      <c r="J63" s="10" t="s">
        <v>34</v>
      </c>
      <c r="K63" s="32">
        <v>206</v>
      </c>
      <c r="L63" s="38">
        <f>SUM(K63/K57)</f>
        <v>0.38148148148148148</v>
      </c>
      <c r="M63" s="35">
        <v>90</v>
      </c>
      <c r="N63" s="39">
        <f>SUM(M63/K57)</f>
        <v>0.16666666666666666</v>
      </c>
      <c r="U63" s="21"/>
      <c r="V63" s="22" t="s">
        <v>32</v>
      </c>
      <c r="W63" s="23"/>
      <c r="X63" s="24" t="s">
        <v>33</v>
      </c>
      <c r="Y63" s="25"/>
    </row>
    <row r="64" spans="2:25" x14ac:dyDescent="0.2">
      <c r="B64" s="14" t="s">
        <v>35</v>
      </c>
      <c r="C64" s="33"/>
      <c r="D64" s="45"/>
      <c r="E64" s="36" t="s">
        <v>57</v>
      </c>
      <c r="F64" s="48"/>
      <c r="G64" s="5"/>
      <c r="J64" s="14" t="s">
        <v>35</v>
      </c>
      <c r="K64" s="33"/>
      <c r="L64" s="26"/>
      <c r="M64" s="36"/>
      <c r="N64" s="27"/>
      <c r="U64" s="10" t="s">
        <v>34</v>
      </c>
      <c r="V64" s="32">
        <v>290</v>
      </c>
      <c r="W64" s="38">
        <f>SUM(V64/V58)</f>
        <v>0.28292682926829266</v>
      </c>
      <c r="X64" s="35">
        <v>102</v>
      </c>
      <c r="Y64" s="39">
        <f>SUM(X64/V58)</f>
        <v>9.9512195121951225E-2</v>
      </c>
    </row>
    <row r="65" spans="2:25" x14ac:dyDescent="0.2">
      <c r="B65" s="28" t="s">
        <v>38</v>
      </c>
      <c r="C65" s="33"/>
      <c r="D65" s="45"/>
      <c r="E65" s="36" t="s">
        <v>48</v>
      </c>
      <c r="F65" s="48"/>
      <c r="G65" s="5"/>
      <c r="J65" s="28" t="s">
        <v>38</v>
      </c>
      <c r="K65" s="33">
        <v>225</v>
      </c>
      <c r="L65" s="26"/>
      <c r="M65" s="36">
        <v>720</v>
      </c>
      <c r="N65" s="27"/>
      <c r="U65" s="14" t="s">
        <v>35</v>
      </c>
      <c r="V65" s="33"/>
      <c r="W65" s="26"/>
      <c r="X65" s="36"/>
      <c r="Y65" s="27"/>
    </row>
    <row r="66" spans="2:25" ht="13.5" thickBot="1" x14ac:dyDescent="0.25">
      <c r="B66" s="29" t="s">
        <v>41</v>
      </c>
      <c r="C66" s="34"/>
      <c r="D66" s="46"/>
      <c r="E66" s="37">
        <v>33</v>
      </c>
      <c r="F66" s="49"/>
      <c r="G66" s="5"/>
      <c r="J66" s="29" t="s">
        <v>41</v>
      </c>
      <c r="K66" s="34">
        <v>10</v>
      </c>
      <c r="L66" s="30"/>
      <c r="M66" s="37">
        <v>33</v>
      </c>
      <c r="N66" s="31"/>
      <c r="U66" s="28" t="s">
        <v>38</v>
      </c>
      <c r="V66" s="54">
        <f>V67*22.19</f>
        <v>798.84</v>
      </c>
      <c r="W66" s="26"/>
      <c r="X66" s="226">
        <f>X67*22.19</f>
        <v>798.84</v>
      </c>
      <c r="Y66" s="27"/>
    </row>
    <row r="67" spans="2:25" ht="13.5" thickBot="1" x14ac:dyDescent="0.25">
      <c r="B67" s="5"/>
      <c r="C67" s="5"/>
      <c r="D67" s="5"/>
      <c r="E67" s="5"/>
      <c r="F67" s="5"/>
      <c r="G67" s="5"/>
      <c r="U67" s="29" t="s">
        <v>41</v>
      </c>
      <c r="V67" s="214">
        <v>36</v>
      </c>
      <c r="W67" s="30"/>
      <c r="X67" s="215">
        <v>36</v>
      </c>
      <c r="Y67" s="31"/>
    </row>
    <row r="68" spans="2:25" x14ac:dyDescent="0.2">
      <c r="B68" s="6" t="s">
        <v>19</v>
      </c>
      <c r="C68" s="7" t="s">
        <v>69</v>
      </c>
      <c r="D68" s="8"/>
      <c r="E68" s="8"/>
      <c r="F68" s="9"/>
      <c r="G68" s="5"/>
      <c r="J68" s="6" t="s">
        <v>19</v>
      </c>
      <c r="K68" s="7" t="s">
        <v>196</v>
      </c>
      <c r="L68" s="8"/>
      <c r="M68" s="8"/>
      <c r="N68" s="9"/>
      <c r="V68" s="1014" t="s">
        <v>261</v>
      </c>
      <c r="W68" s="1015"/>
      <c r="X68" s="1015"/>
      <c r="Y68" s="1015"/>
    </row>
    <row r="69" spans="2:25" x14ac:dyDescent="0.2">
      <c r="B69" s="10" t="s">
        <v>21</v>
      </c>
      <c r="C69" s="11" t="s">
        <v>70</v>
      </c>
      <c r="D69" s="12"/>
      <c r="E69" s="12"/>
      <c r="F69" s="13"/>
      <c r="G69" s="5"/>
      <c r="J69" s="10" t="s">
        <v>21</v>
      </c>
      <c r="K69" s="11" t="s">
        <v>198</v>
      </c>
      <c r="L69" s="12"/>
      <c r="M69" s="12"/>
      <c r="N69" s="13"/>
    </row>
    <row r="70" spans="2:25" x14ac:dyDescent="0.2">
      <c r="B70" s="14" t="s">
        <v>23</v>
      </c>
      <c r="C70" s="11" t="s">
        <v>71</v>
      </c>
      <c r="D70" s="12"/>
      <c r="E70" s="12"/>
      <c r="F70" s="13"/>
      <c r="G70" s="5"/>
      <c r="J70" s="14" t="s">
        <v>23</v>
      </c>
      <c r="K70" s="11" t="s">
        <v>197</v>
      </c>
      <c r="L70" s="12"/>
      <c r="M70" s="12"/>
      <c r="N70" s="13"/>
    </row>
    <row r="71" spans="2:25" x14ac:dyDescent="0.2">
      <c r="B71" s="16" t="s">
        <v>25</v>
      </c>
      <c r="C71" s="17">
        <v>8</v>
      </c>
      <c r="D71" s="18"/>
      <c r="E71" s="18"/>
      <c r="F71" s="19"/>
      <c r="J71" s="16" t="s">
        <v>25</v>
      </c>
      <c r="K71" s="17">
        <v>11</v>
      </c>
      <c r="L71" s="18"/>
      <c r="M71" s="18"/>
      <c r="N71" s="19"/>
    </row>
    <row r="72" spans="2:25" x14ac:dyDescent="0.2">
      <c r="B72" s="20" t="s">
        <v>26</v>
      </c>
      <c r="C72" s="11">
        <v>330</v>
      </c>
      <c r="D72" s="12"/>
      <c r="E72" s="12"/>
      <c r="F72" s="13"/>
      <c r="H72" s="193"/>
      <c r="J72" s="20" t="s">
        <v>26</v>
      </c>
      <c r="K72" s="11">
        <v>811</v>
      </c>
      <c r="L72" s="12"/>
      <c r="M72" s="12"/>
      <c r="N72" s="13"/>
      <c r="Q72" s="206"/>
    </row>
    <row r="73" spans="2:25" x14ac:dyDescent="0.2">
      <c r="B73" s="20" t="s">
        <v>27</v>
      </c>
      <c r="C73" s="17">
        <v>40</v>
      </c>
      <c r="D73" s="18"/>
      <c r="E73" s="18"/>
      <c r="F73" s="19"/>
      <c r="G73" s="1">
        <f>SUM(C73/C72)</f>
        <v>0.12121212121212122</v>
      </c>
      <c r="J73" s="20" t="s">
        <v>27</v>
      </c>
      <c r="K73" s="17">
        <v>75</v>
      </c>
      <c r="L73" s="18"/>
      <c r="M73" s="18"/>
      <c r="N73" s="19"/>
      <c r="O73" s="1">
        <f>SUM(K73/K72)</f>
        <v>9.2478421701602961E-2</v>
      </c>
    </row>
    <row r="74" spans="2:25" x14ac:dyDescent="0.2">
      <c r="B74" s="20" t="s">
        <v>28</v>
      </c>
      <c r="C74" s="11">
        <v>5</v>
      </c>
      <c r="D74" s="12"/>
      <c r="E74" s="12"/>
      <c r="F74" s="13"/>
      <c r="H74" s="1">
        <f>SUM(C74/C72)</f>
        <v>1.5151515151515152E-2</v>
      </c>
      <c r="J74" s="20" t="s">
        <v>28</v>
      </c>
      <c r="K74" s="11">
        <v>8</v>
      </c>
      <c r="L74" s="12"/>
      <c r="M74" s="12"/>
      <c r="N74" s="13"/>
      <c r="P74" s="1">
        <f>SUM(K74/K72)</f>
        <v>9.8643649815043158E-3</v>
      </c>
    </row>
    <row r="75" spans="2:25" x14ac:dyDescent="0.2">
      <c r="B75" s="20" t="s">
        <v>29</v>
      </c>
      <c r="C75" s="11">
        <v>5</v>
      </c>
      <c r="D75" s="12"/>
      <c r="E75" s="12"/>
      <c r="F75" s="13"/>
      <c r="J75" s="20" t="s">
        <v>29</v>
      </c>
      <c r="K75" s="11">
        <v>8</v>
      </c>
      <c r="L75" s="12"/>
      <c r="M75" s="12"/>
      <c r="N75" s="13"/>
    </row>
    <row r="76" spans="2:25" ht="13.5" thickBot="1" x14ac:dyDescent="0.25">
      <c r="B76" s="53" t="s">
        <v>30</v>
      </c>
      <c r="C76" s="17" t="s">
        <v>72</v>
      </c>
      <c r="D76" s="18"/>
      <c r="E76" s="18"/>
      <c r="F76" s="19"/>
      <c r="G76" s="15"/>
      <c r="H76"/>
      <c r="J76" s="53" t="s">
        <v>30</v>
      </c>
      <c r="K76" s="17" t="s">
        <v>31</v>
      </c>
      <c r="L76" s="18"/>
      <c r="M76" s="18"/>
      <c r="N76" s="19"/>
    </row>
    <row r="77" spans="2:25" ht="13.5" thickBot="1" x14ac:dyDescent="0.25">
      <c r="B77" s="21"/>
      <c r="C77" s="22" t="s">
        <v>32</v>
      </c>
      <c r="D77" s="23"/>
      <c r="E77" s="24" t="s">
        <v>33</v>
      </c>
      <c r="F77" s="25"/>
      <c r="J77" s="21"/>
      <c r="K77" s="22" t="s">
        <v>32</v>
      </c>
      <c r="L77" s="23"/>
      <c r="M77" s="24" t="s">
        <v>33</v>
      </c>
      <c r="N77" s="25"/>
    </row>
    <row r="78" spans="2:25" x14ac:dyDescent="0.2">
      <c r="B78" s="10" t="s">
        <v>34</v>
      </c>
      <c r="C78" s="40">
        <v>0</v>
      </c>
      <c r="D78" s="50">
        <f>SUM(C78/C72)</f>
        <v>0</v>
      </c>
      <c r="E78" s="42">
        <v>48</v>
      </c>
      <c r="F78" s="51">
        <f>SUM(E78/C72)</f>
        <v>0.14545454545454545</v>
      </c>
      <c r="J78" s="10" t="s">
        <v>34</v>
      </c>
      <c r="K78" s="32"/>
      <c r="L78" s="38">
        <f>SUM(K78/K72)</f>
        <v>0</v>
      </c>
      <c r="M78" s="35">
        <v>87</v>
      </c>
      <c r="N78" s="39">
        <f>SUM(M78/K72)</f>
        <v>0.10727496917385944</v>
      </c>
    </row>
    <row r="79" spans="2:25" x14ac:dyDescent="0.2">
      <c r="B79" s="14" t="s">
        <v>35</v>
      </c>
      <c r="C79" s="33">
        <v>0</v>
      </c>
      <c r="D79" s="45"/>
      <c r="E79" s="36">
        <v>327</v>
      </c>
      <c r="F79" s="48"/>
      <c r="J79" s="14" t="s">
        <v>35</v>
      </c>
      <c r="K79" s="33"/>
      <c r="L79" s="26"/>
      <c r="M79" s="36"/>
      <c r="N79" s="27"/>
    </row>
    <row r="80" spans="2:25" x14ac:dyDescent="0.2">
      <c r="B80" s="28" t="s">
        <v>38</v>
      </c>
      <c r="C80" s="33">
        <v>0</v>
      </c>
      <c r="D80" s="45"/>
      <c r="E80" s="36">
        <v>525</v>
      </c>
      <c r="F80" s="48"/>
      <c r="J80" s="28" t="s">
        <v>38</v>
      </c>
      <c r="K80" s="33"/>
      <c r="L80" s="26"/>
      <c r="M80" s="36"/>
      <c r="N80" s="27"/>
    </row>
    <row r="81" spans="2:16" ht="13.5" thickBot="1" x14ac:dyDescent="0.25">
      <c r="B81" s="29" t="s">
        <v>41</v>
      </c>
      <c r="C81" s="34">
        <v>0</v>
      </c>
      <c r="D81" s="46"/>
      <c r="E81" s="37">
        <v>23</v>
      </c>
      <c r="F81" s="49"/>
      <c r="J81" s="29" t="s">
        <v>41</v>
      </c>
      <c r="K81" s="34"/>
      <c r="L81" s="30"/>
      <c r="M81" s="37"/>
      <c r="N81" s="31"/>
    </row>
    <row r="82" spans="2:16" x14ac:dyDescent="0.2">
      <c r="B82" s="72"/>
      <c r="C82" s="115"/>
      <c r="D82" s="73"/>
      <c r="E82" s="73"/>
      <c r="F82" s="73"/>
    </row>
    <row r="83" spans="2:16" ht="13.5" thickBot="1" x14ac:dyDescent="0.25"/>
    <row r="84" spans="2:16" x14ac:dyDescent="0.2">
      <c r="B84" s="6" t="s">
        <v>19</v>
      </c>
      <c r="C84" s="7" t="s">
        <v>73</v>
      </c>
      <c r="D84" s="8"/>
      <c r="E84" s="8"/>
      <c r="F84" s="9"/>
      <c r="J84" s="6" t="s">
        <v>19</v>
      </c>
      <c r="K84" s="7" t="s">
        <v>200</v>
      </c>
      <c r="L84" s="8"/>
      <c r="M84" s="8"/>
      <c r="N84" s="9"/>
    </row>
    <row r="85" spans="2:16" x14ac:dyDescent="0.2">
      <c r="B85" s="10" t="s">
        <v>21</v>
      </c>
      <c r="C85" s="11" t="s">
        <v>74</v>
      </c>
      <c r="D85" s="12"/>
      <c r="E85" s="12"/>
      <c r="F85" s="13"/>
      <c r="J85" s="10" t="s">
        <v>21</v>
      </c>
      <c r="K85" s="11" t="s">
        <v>201</v>
      </c>
      <c r="L85" s="12"/>
      <c r="M85" s="12"/>
      <c r="N85" s="13"/>
    </row>
    <row r="86" spans="2:16" x14ac:dyDescent="0.2">
      <c r="B86" s="14" t="s">
        <v>23</v>
      </c>
      <c r="C86" s="11" t="s">
        <v>71</v>
      </c>
      <c r="D86" s="12"/>
      <c r="E86" s="12"/>
      <c r="F86" s="13"/>
      <c r="J86" s="14" t="s">
        <v>23</v>
      </c>
      <c r="K86" s="11" t="s">
        <v>44</v>
      </c>
      <c r="L86" s="12"/>
      <c r="M86" s="12"/>
      <c r="N86" s="13"/>
    </row>
    <row r="87" spans="2:16" x14ac:dyDescent="0.2">
      <c r="B87" s="16" t="s">
        <v>25</v>
      </c>
      <c r="C87" s="17">
        <v>8</v>
      </c>
      <c r="D87" s="18"/>
      <c r="E87" s="18"/>
      <c r="F87" s="19"/>
      <c r="J87" s="16" t="s">
        <v>25</v>
      </c>
      <c r="K87" s="17">
        <v>7</v>
      </c>
      <c r="L87" s="18"/>
      <c r="M87" s="18"/>
      <c r="N87" s="19"/>
    </row>
    <row r="88" spans="2:16" x14ac:dyDescent="0.2">
      <c r="B88" s="20" t="s">
        <v>26</v>
      </c>
      <c r="C88" s="11">
        <v>500</v>
      </c>
      <c r="D88" s="12"/>
      <c r="E88" s="12"/>
      <c r="F88" s="13"/>
      <c r="H88" s="193"/>
      <c r="J88" s="20" t="s">
        <v>26</v>
      </c>
      <c r="K88" s="11">
        <v>629</v>
      </c>
      <c r="L88" s="12"/>
      <c r="M88" s="12"/>
      <c r="N88" s="13"/>
    </row>
    <row r="89" spans="2:16" x14ac:dyDescent="0.2">
      <c r="B89" s="20" t="s">
        <v>27</v>
      </c>
      <c r="C89" s="17">
        <v>60</v>
      </c>
      <c r="D89" s="18"/>
      <c r="E89" s="18"/>
      <c r="F89" s="19"/>
      <c r="G89" s="1">
        <f>SUM(C89/C88)</f>
        <v>0.12</v>
      </c>
      <c r="J89" s="20" t="s">
        <v>27</v>
      </c>
      <c r="K89" s="17">
        <v>85</v>
      </c>
      <c r="L89" s="18"/>
      <c r="M89" s="18"/>
      <c r="N89" s="19"/>
      <c r="O89" s="1">
        <f>SUM(K89/K88)</f>
        <v>0.13513513513513514</v>
      </c>
    </row>
    <row r="90" spans="2:16" x14ac:dyDescent="0.2">
      <c r="B90" s="20" t="s">
        <v>28</v>
      </c>
      <c r="C90" s="11">
        <v>6</v>
      </c>
      <c r="D90" s="12"/>
      <c r="E90" s="12"/>
      <c r="F90" s="13"/>
      <c r="H90" s="1">
        <f>SUM(C90/C88)</f>
        <v>1.2E-2</v>
      </c>
      <c r="J90" s="20" t="s">
        <v>28</v>
      </c>
      <c r="K90" s="11">
        <v>15</v>
      </c>
      <c r="L90" s="12"/>
      <c r="M90" s="12"/>
      <c r="N90" s="13"/>
      <c r="P90" s="1">
        <f>SUM(K90/K88)</f>
        <v>2.3847376788553261E-2</v>
      </c>
    </row>
    <row r="91" spans="2:16" x14ac:dyDescent="0.2">
      <c r="B91" s="20" t="s">
        <v>29</v>
      </c>
      <c r="C91" s="11">
        <v>6</v>
      </c>
      <c r="D91" s="12"/>
      <c r="E91" s="12"/>
      <c r="F91" s="13"/>
      <c r="J91" s="20" t="s">
        <v>29</v>
      </c>
      <c r="K91" s="11">
        <v>1</v>
      </c>
      <c r="L91" s="12"/>
      <c r="M91" s="12"/>
      <c r="N91" s="13"/>
    </row>
    <row r="92" spans="2:16" ht="13.5" thickBot="1" x14ac:dyDescent="0.25">
      <c r="B92" s="53" t="s">
        <v>30</v>
      </c>
      <c r="C92" s="55">
        <v>3</v>
      </c>
      <c r="D92" s="18"/>
      <c r="E92" s="18"/>
      <c r="F92" s="19"/>
      <c r="G92" s="15"/>
      <c r="H92"/>
      <c r="J92" s="53" t="s">
        <v>30</v>
      </c>
      <c r="K92" s="17" t="s">
        <v>31</v>
      </c>
      <c r="L92" s="18"/>
      <c r="M92" s="18"/>
      <c r="N92" s="19"/>
    </row>
    <row r="93" spans="2:16" ht="13.5" thickBot="1" x14ac:dyDescent="0.25">
      <c r="B93" s="21"/>
      <c r="C93" s="22" t="s">
        <v>32</v>
      </c>
      <c r="D93" s="23"/>
      <c r="E93" s="24" t="s">
        <v>33</v>
      </c>
      <c r="F93" s="25"/>
      <c r="J93" s="21"/>
      <c r="K93" s="22" t="s">
        <v>32</v>
      </c>
      <c r="L93" s="23"/>
      <c r="M93" s="24" t="s">
        <v>33</v>
      </c>
      <c r="N93" s="25"/>
    </row>
    <row r="94" spans="2:16" x14ac:dyDescent="0.2">
      <c r="B94" s="10" t="s">
        <v>34</v>
      </c>
      <c r="C94" s="40">
        <v>0</v>
      </c>
      <c r="D94" s="50">
        <f>SUM(C94/C88)</f>
        <v>0</v>
      </c>
      <c r="E94" s="42">
        <v>0</v>
      </c>
      <c r="F94" s="51">
        <f>SUM(E94/C88)</f>
        <v>0</v>
      </c>
      <c r="J94" s="10" t="s">
        <v>34</v>
      </c>
      <c r="K94" s="32">
        <v>286</v>
      </c>
      <c r="L94" s="38">
        <f>SUM(K94/K88)</f>
        <v>0.45468998410174882</v>
      </c>
      <c r="M94" s="35">
        <v>135</v>
      </c>
      <c r="N94" s="39">
        <f>SUM(M94/K88)</f>
        <v>0.21462639109697934</v>
      </c>
    </row>
    <row r="95" spans="2:16" x14ac:dyDescent="0.2">
      <c r="B95" s="14" t="s">
        <v>35</v>
      </c>
      <c r="C95" s="54">
        <v>0</v>
      </c>
      <c r="D95" s="45"/>
      <c r="E95" s="36">
        <v>735</v>
      </c>
      <c r="F95" s="48"/>
      <c r="J95" s="14" t="s">
        <v>35</v>
      </c>
      <c r="K95" s="33"/>
      <c r="L95" s="26"/>
      <c r="M95" s="36"/>
      <c r="N95" s="27"/>
    </row>
    <row r="96" spans="2:16" x14ac:dyDescent="0.2">
      <c r="B96" s="28" t="s">
        <v>38</v>
      </c>
      <c r="C96" s="54">
        <v>0</v>
      </c>
      <c r="D96" s="45"/>
      <c r="E96" s="36">
        <v>1060</v>
      </c>
      <c r="F96" s="48"/>
      <c r="J96" s="28" t="s">
        <v>38</v>
      </c>
      <c r="K96" s="33">
        <v>800</v>
      </c>
      <c r="L96" s="26"/>
      <c r="M96" s="36">
        <v>1000</v>
      </c>
      <c r="N96" s="27"/>
    </row>
    <row r="97" spans="2:15" ht="13.5" thickBot="1" x14ac:dyDescent="0.25">
      <c r="B97" s="29" t="s">
        <v>41</v>
      </c>
      <c r="C97" s="34">
        <v>0</v>
      </c>
      <c r="D97" s="46"/>
      <c r="E97" s="37">
        <v>45</v>
      </c>
      <c r="F97" s="49"/>
      <c r="J97" s="29" t="s">
        <v>41</v>
      </c>
      <c r="K97" s="34"/>
      <c r="L97" s="30"/>
      <c r="M97" s="37"/>
      <c r="N97" s="31"/>
    </row>
    <row r="98" spans="2:15" ht="13.5" thickBot="1" x14ac:dyDescent="0.25">
      <c r="B98" s="72"/>
      <c r="C98" s="115"/>
      <c r="D98" s="73"/>
      <c r="E98" s="73"/>
      <c r="F98" s="73"/>
    </row>
    <row r="99" spans="2:15" x14ac:dyDescent="0.2">
      <c r="B99" s="6" t="s">
        <v>19</v>
      </c>
      <c r="C99" s="7" t="s">
        <v>75</v>
      </c>
      <c r="D99" s="8"/>
      <c r="E99" s="8"/>
      <c r="F99" s="9"/>
      <c r="J99" s="6" t="s">
        <v>19</v>
      </c>
      <c r="K99" s="7" t="s">
        <v>210</v>
      </c>
      <c r="L99" s="8"/>
      <c r="M99" s="8"/>
      <c r="N99" s="9"/>
    </row>
    <row r="100" spans="2:15" x14ac:dyDescent="0.2">
      <c r="B100" s="10" t="s">
        <v>21</v>
      </c>
      <c r="C100" s="11" t="s">
        <v>76</v>
      </c>
      <c r="D100" s="12"/>
      <c r="E100" s="12"/>
      <c r="F100" s="13"/>
      <c r="J100" s="10" t="s">
        <v>21</v>
      </c>
      <c r="K100" s="11" t="s">
        <v>202</v>
      </c>
      <c r="L100" s="12"/>
      <c r="M100" s="12"/>
      <c r="N100" s="13"/>
    </row>
    <row r="101" spans="2:15" x14ac:dyDescent="0.2">
      <c r="B101" s="14" t="s">
        <v>23</v>
      </c>
      <c r="C101" s="11" t="s">
        <v>77</v>
      </c>
      <c r="D101" s="12"/>
      <c r="E101" s="12"/>
      <c r="F101" s="13"/>
      <c r="J101" s="14" t="s">
        <v>23</v>
      </c>
      <c r="K101" s="11" t="s">
        <v>120</v>
      </c>
      <c r="L101" s="12"/>
      <c r="M101" s="12"/>
      <c r="N101" s="13"/>
    </row>
    <row r="102" spans="2:15" x14ac:dyDescent="0.2">
      <c r="B102" s="16" t="s">
        <v>25</v>
      </c>
      <c r="C102" s="17">
        <v>7</v>
      </c>
      <c r="D102" s="18"/>
      <c r="E102" s="18"/>
      <c r="F102" s="19"/>
      <c r="J102" s="16" t="s">
        <v>25</v>
      </c>
      <c r="K102" s="17">
        <v>5</v>
      </c>
      <c r="L102" s="18"/>
      <c r="M102" s="18"/>
      <c r="N102" s="19"/>
    </row>
    <row r="103" spans="2:15" x14ac:dyDescent="0.2">
      <c r="B103" s="20" t="s">
        <v>26</v>
      </c>
      <c r="C103" s="11">
        <v>890</v>
      </c>
      <c r="D103" s="12"/>
      <c r="E103" s="12"/>
      <c r="F103" s="13"/>
      <c r="H103" s="193"/>
      <c r="J103" s="20" t="s">
        <v>26</v>
      </c>
      <c r="K103" s="11">
        <v>1020</v>
      </c>
      <c r="L103" s="12"/>
      <c r="M103" s="12"/>
      <c r="N103" s="13"/>
    </row>
    <row r="104" spans="2:15" x14ac:dyDescent="0.2">
      <c r="B104" s="20" t="s">
        <v>27</v>
      </c>
      <c r="C104" s="17">
        <v>95</v>
      </c>
      <c r="D104" s="18"/>
      <c r="E104" s="18"/>
      <c r="F104" s="19"/>
      <c r="G104" s="1">
        <f>SUM(C104/C103)</f>
        <v>0.10674157303370786</v>
      </c>
      <c r="J104" s="20" t="s">
        <v>27</v>
      </c>
      <c r="K104" s="17">
        <v>100</v>
      </c>
      <c r="L104" s="18"/>
      <c r="M104" s="18"/>
      <c r="N104" s="19"/>
      <c r="O104" s="1">
        <f>SUM(K104/K103)</f>
        <v>9.8039215686274508E-2</v>
      </c>
    </row>
    <row r="105" spans="2:15" x14ac:dyDescent="0.2">
      <c r="B105" s="20" t="s">
        <v>28</v>
      </c>
      <c r="C105" s="11">
        <v>15</v>
      </c>
      <c r="D105" s="12"/>
      <c r="E105" s="12"/>
      <c r="F105" s="13"/>
      <c r="H105" s="1">
        <f>SUM(C105/C103)</f>
        <v>1.6853932584269662E-2</v>
      </c>
      <c r="J105" s="20" t="s">
        <v>28</v>
      </c>
      <c r="K105" s="11" t="s">
        <v>203</v>
      </c>
      <c r="L105" s="12"/>
      <c r="M105" s="12"/>
      <c r="N105" s="13"/>
    </row>
    <row r="106" spans="2:15" x14ac:dyDescent="0.2">
      <c r="B106" s="20" t="s">
        <v>29</v>
      </c>
      <c r="C106" s="11">
        <v>15</v>
      </c>
      <c r="D106" s="12"/>
      <c r="E106" s="12"/>
      <c r="F106" s="13"/>
      <c r="J106" s="20" t="s">
        <v>29</v>
      </c>
      <c r="K106" s="11">
        <v>1</v>
      </c>
      <c r="L106" s="12"/>
      <c r="M106" s="12"/>
      <c r="N106" s="13"/>
    </row>
    <row r="107" spans="2:15" ht="13.5" thickBot="1" x14ac:dyDescent="0.25">
      <c r="B107" s="53" t="s">
        <v>30</v>
      </c>
      <c r="C107" s="17">
        <v>2</v>
      </c>
      <c r="D107" s="18"/>
      <c r="E107" s="18"/>
      <c r="F107" s="19"/>
      <c r="J107" s="53" t="s">
        <v>30</v>
      </c>
      <c r="K107" s="17" t="s">
        <v>31</v>
      </c>
      <c r="L107" s="18"/>
      <c r="M107" s="18"/>
      <c r="N107" s="19"/>
    </row>
    <row r="108" spans="2:15" ht="13.5" thickBot="1" x14ac:dyDescent="0.25">
      <c r="B108" s="21"/>
      <c r="C108" s="22" t="s">
        <v>32</v>
      </c>
      <c r="D108" s="23"/>
      <c r="E108" s="24" t="s">
        <v>33</v>
      </c>
      <c r="F108" s="25"/>
      <c r="J108" s="21"/>
      <c r="K108" s="22" t="s">
        <v>32</v>
      </c>
      <c r="L108" s="23"/>
      <c r="M108" s="24" t="s">
        <v>33</v>
      </c>
      <c r="N108" s="25"/>
    </row>
    <row r="109" spans="2:15" x14ac:dyDescent="0.2">
      <c r="B109" s="10" t="s">
        <v>34</v>
      </c>
      <c r="C109" s="40">
        <v>150</v>
      </c>
      <c r="D109" s="50">
        <f>SUM(C109/C103)</f>
        <v>0.16853932584269662</v>
      </c>
      <c r="E109" s="42">
        <v>0</v>
      </c>
      <c r="F109" s="51">
        <f>SUM(E109/C103)</f>
        <v>0</v>
      </c>
      <c r="J109" s="10" t="s">
        <v>34</v>
      </c>
      <c r="K109" s="32">
        <v>284</v>
      </c>
      <c r="L109" s="38">
        <f>SUM(K109/K103)</f>
        <v>0.27843137254901962</v>
      </c>
      <c r="M109" s="35">
        <v>107</v>
      </c>
      <c r="N109" s="39">
        <f>SUM(M109/K103)</f>
        <v>0.10490196078431373</v>
      </c>
    </row>
    <row r="110" spans="2:15" x14ac:dyDescent="0.2">
      <c r="B110" s="14" t="s">
        <v>35</v>
      </c>
      <c r="C110" s="54">
        <v>735</v>
      </c>
      <c r="D110" s="45"/>
      <c r="E110" s="36">
        <v>0</v>
      </c>
      <c r="F110" s="48"/>
      <c r="J110" s="14" t="s">
        <v>35</v>
      </c>
      <c r="K110" s="33"/>
      <c r="L110" s="26"/>
      <c r="M110" s="36"/>
      <c r="N110" s="27"/>
    </row>
    <row r="111" spans="2:15" x14ac:dyDescent="0.2">
      <c r="B111" s="28" t="s">
        <v>38</v>
      </c>
      <c r="C111" s="54">
        <v>500</v>
      </c>
      <c r="D111" s="45"/>
      <c r="E111" s="36">
        <v>0</v>
      </c>
      <c r="F111" s="48"/>
      <c r="J111" s="28" t="s">
        <v>38</v>
      </c>
      <c r="K111" s="33">
        <v>700</v>
      </c>
      <c r="L111" s="26"/>
      <c r="M111" s="36">
        <v>1800</v>
      </c>
      <c r="N111" s="27"/>
    </row>
    <row r="112" spans="2:15" ht="13.5" thickBot="1" x14ac:dyDescent="0.25">
      <c r="B112" s="29" t="s">
        <v>41</v>
      </c>
      <c r="C112" s="34">
        <v>13</v>
      </c>
      <c r="D112" s="46"/>
      <c r="E112" s="37">
        <v>36</v>
      </c>
      <c r="F112" s="49"/>
      <c r="J112" s="29" t="s">
        <v>41</v>
      </c>
      <c r="K112" s="34"/>
      <c r="L112" s="30"/>
      <c r="M112" s="37"/>
      <c r="N112" s="31"/>
    </row>
    <row r="114" spans="2:16" ht="13.5" thickBot="1" x14ac:dyDescent="0.25"/>
    <row r="115" spans="2:16" x14ac:dyDescent="0.2">
      <c r="B115" s="6" t="s">
        <v>19</v>
      </c>
      <c r="C115" s="7" t="s">
        <v>78</v>
      </c>
      <c r="D115" s="8"/>
      <c r="E115" s="8"/>
      <c r="F115" s="9"/>
      <c r="J115" s="6" t="s">
        <v>19</v>
      </c>
      <c r="K115" s="7" t="s">
        <v>209</v>
      </c>
      <c r="L115" s="8"/>
      <c r="M115" s="8"/>
      <c r="N115" s="9"/>
    </row>
    <row r="116" spans="2:16" x14ac:dyDescent="0.2">
      <c r="B116" s="10" t="s">
        <v>21</v>
      </c>
      <c r="C116" s="11" t="s">
        <v>76</v>
      </c>
      <c r="D116" s="12"/>
      <c r="E116" s="12"/>
      <c r="F116" s="13"/>
      <c r="J116" s="10" t="s">
        <v>21</v>
      </c>
      <c r="K116" s="11" t="s">
        <v>205</v>
      </c>
      <c r="L116" s="12"/>
      <c r="M116" s="12"/>
      <c r="N116" s="13"/>
    </row>
    <row r="117" spans="2:16" x14ac:dyDescent="0.2">
      <c r="B117" s="14" t="s">
        <v>23</v>
      </c>
      <c r="C117" s="11" t="s">
        <v>79</v>
      </c>
      <c r="D117" s="12"/>
      <c r="E117" s="12"/>
      <c r="F117" s="13"/>
      <c r="J117" s="14" t="s">
        <v>23</v>
      </c>
      <c r="K117" s="11" t="s">
        <v>44</v>
      </c>
      <c r="L117" s="12"/>
      <c r="M117" s="12"/>
      <c r="N117" s="13"/>
    </row>
    <row r="118" spans="2:16" x14ac:dyDescent="0.2">
      <c r="B118" s="16" t="s">
        <v>25</v>
      </c>
      <c r="C118" s="17">
        <v>8</v>
      </c>
      <c r="D118" s="18"/>
      <c r="E118" s="18"/>
      <c r="F118" s="19"/>
      <c r="J118" s="16" t="s">
        <v>25</v>
      </c>
      <c r="K118" s="17">
        <v>7</v>
      </c>
      <c r="L118" s="18"/>
      <c r="M118" s="18"/>
      <c r="N118" s="19"/>
    </row>
    <row r="119" spans="2:16" x14ac:dyDescent="0.2">
      <c r="B119" s="20" t="s">
        <v>26</v>
      </c>
      <c r="C119" s="11">
        <v>565</v>
      </c>
      <c r="D119" s="12"/>
      <c r="E119" s="12"/>
      <c r="F119" s="13"/>
      <c r="H119" s="193"/>
      <c r="J119" s="20" t="s">
        <v>26</v>
      </c>
      <c r="K119" s="11">
        <v>350</v>
      </c>
      <c r="L119" s="12"/>
      <c r="M119" s="12"/>
      <c r="N119" s="13"/>
    </row>
    <row r="120" spans="2:16" x14ac:dyDescent="0.2">
      <c r="B120" s="20" t="s">
        <v>27</v>
      </c>
      <c r="C120" s="17">
        <v>56</v>
      </c>
      <c r="D120" s="18"/>
      <c r="E120" s="18"/>
      <c r="F120" s="19"/>
      <c r="G120" s="1">
        <f>SUM(C120/C119)</f>
        <v>9.9115044247787609E-2</v>
      </c>
      <c r="J120" s="20" t="s">
        <v>27</v>
      </c>
      <c r="K120" s="17">
        <v>45</v>
      </c>
      <c r="L120" s="18"/>
      <c r="M120" s="18"/>
      <c r="N120" s="19"/>
      <c r="O120" s="1">
        <f>SUM(K120/K119)</f>
        <v>0.12857142857142856</v>
      </c>
    </row>
    <row r="121" spans="2:16" x14ac:dyDescent="0.2">
      <c r="B121" s="20" t="s">
        <v>28</v>
      </c>
      <c r="C121" s="11">
        <v>6</v>
      </c>
      <c r="D121" s="12" t="s">
        <v>291</v>
      </c>
      <c r="E121" s="12"/>
      <c r="F121" s="13"/>
      <c r="H121" s="1">
        <f>SUM(C121/C119)</f>
        <v>1.0619469026548672E-2</v>
      </c>
      <c r="J121" s="20" t="s">
        <v>28</v>
      </c>
      <c r="K121" s="11">
        <v>3</v>
      </c>
      <c r="L121" s="12"/>
      <c r="M121" s="12"/>
      <c r="N121" s="13"/>
      <c r="P121" s="114">
        <f>SUM(K121/K119)</f>
        <v>8.5714285714285719E-3</v>
      </c>
    </row>
    <row r="122" spans="2:16" x14ac:dyDescent="0.2">
      <c r="B122" s="20" t="s">
        <v>29</v>
      </c>
      <c r="C122" s="11">
        <v>6</v>
      </c>
      <c r="D122" s="12"/>
      <c r="E122" s="12"/>
      <c r="F122" s="13"/>
      <c r="J122" s="20" t="s">
        <v>29</v>
      </c>
      <c r="K122" s="11">
        <v>3</v>
      </c>
      <c r="L122" s="12"/>
      <c r="M122" s="12"/>
      <c r="N122" s="13"/>
    </row>
    <row r="123" spans="2:16" ht="13.5" thickBot="1" x14ac:dyDescent="0.25">
      <c r="B123" s="53" t="s">
        <v>30</v>
      </c>
      <c r="C123" s="17">
        <v>2</v>
      </c>
      <c r="D123" s="18"/>
      <c r="E123" s="18"/>
      <c r="F123" s="19"/>
      <c r="J123" s="53" t="s">
        <v>30</v>
      </c>
      <c r="K123" s="17" t="s">
        <v>31</v>
      </c>
      <c r="L123" s="18"/>
      <c r="M123" s="18"/>
      <c r="N123" s="19"/>
    </row>
    <row r="124" spans="2:16" ht="13.5" thickBot="1" x14ac:dyDescent="0.25">
      <c r="B124" s="21"/>
      <c r="C124" s="22" t="s">
        <v>32</v>
      </c>
      <c r="D124" s="23"/>
      <c r="E124" s="24" t="s">
        <v>33</v>
      </c>
      <c r="F124" s="25"/>
      <c r="J124" s="21"/>
      <c r="K124" s="22" t="s">
        <v>32</v>
      </c>
      <c r="L124" s="23"/>
      <c r="M124" s="24" t="s">
        <v>33</v>
      </c>
      <c r="N124" s="25"/>
    </row>
    <row r="125" spans="2:16" x14ac:dyDescent="0.2">
      <c r="B125" s="10" t="s">
        <v>34</v>
      </c>
      <c r="C125" s="40">
        <v>0</v>
      </c>
      <c r="D125" s="50">
        <f>SUM(C125/C119)</f>
        <v>0</v>
      </c>
      <c r="E125" s="42">
        <v>52</v>
      </c>
      <c r="F125" s="51">
        <f>SUM(E125/C119)</f>
        <v>9.2035398230088494E-2</v>
      </c>
      <c r="J125" s="10" t="s">
        <v>34</v>
      </c>
      <c r="K125" s="32">
        <v>156</v>
      </c>
      <c r="L125" s="38">
        <f>SUM(K125/K119)</f>
        <v>0.44571428571428573</v>
      </c>
      <c r="M125" s="35">
        <v>73</v>
      </c>
      <c r="N125" s="39">
        <f>SUM(M125/K119)</f>
        <v>0.20857142857142857</v>
      </c>
    </row>
    <row r="126" spans="2:16" x14ac:dyDescent="0.2">
      <c r="B126" s="14" t="s">
        <v>35</v>
      </c>
      <c r="C126" s="33">
        <v>0</v>
      </c>
      <c r="D126" s="45"/>
      <c r="E126" s="36" t="s">
        <v>80</v>
      </c>
      <c r="F126" s="48"/>
      <c r="J126" s="14" t="s">
        <v>35</v>
      </c>
      <c r="K126" s="33"/>
      <c r="L126" s="26"/>
      <c r="M126" s="36"/>
      <c r="N126" s="27"/>
    </row>
    <row r="127" spans="2:16" x14ac:dyDescent="0.2">
      <c r="B127" s="28" t="s">
        <v>38</v>
      </c>
      <c r="C127" s="33">
        <v>0</v>
      </c>
      <c r="D127" s="45"/>
      <c r="E127" s="36">
        <v>350</v>
      </c>
      <c r="F127" s="48"/>
      <c r="J127" s="28" t="s">
        <v>38</v>
      </c>
      <c r="K127" s="33"/>
      <c r="L127" s="26"/>
      <c r="M127" s="36"/>
      <c r="N127" s="27"/>
    </row>
    <row r="128" spans="2:16" ht="13.5" thickBot="1" x14ac:dyDescent="0.25">
      <c r="B128" s="29" t="s">
        <v>41</v>
      </c>
      <c r="C128" s="34">
        <v>0</v>
      </c>
      <c r="D128" s="46"/>
      <c r="E128" s="37">
        <v>37</v>
      </c>
      <c r="F128" s="49"/>
      <c r="J128" s="29" t="s">
        <v>41</v>
      </c>
      <c r="K128" s="34">
        <v>12</v>
      </c>
      <c r="L128" s="30"/>
      <c r="M128" s="37">
        <v>22</v>
      </c>
      <c r="N128" s="31"/>
    </row>
    <row r="129" spans="2:16" x14ac:dyDescent="0.2">
      <c r="B129" s="72"/>
      <c r="C129" s="115"/>
      <c r="D129" s="73"/>
      <c r="E129" s="73"/>
      <c r="F129" s="73"/>
    </row>
    <row r="130" spans="2:16" ht="13.5" thickBot="1" x14ac:dyDescent="0.25">
      <c r="B130" s="5"/>
      <c r="C130" s="5"/>
      <c r="D130" s="5"/>
      <c r="E130" s="5"/>
      <c r="F130" s="5"/>
      <c r="G130" s="5"/>
    </row>
    <row r="131" spans="2:16" x14ac:dyDescent="0.2">
      <c r="B131" s="6" t="s">
        <v>19</v>
      </c>
      <c r="C131" s="7" t="s">
        <v>97</v>
      </c>
      <c r="D131" s="8"/>
      <c r="E131" s="8"/>
      <c r="F131" s="9"/>
      <c r="G131" s="5"/>
      <c r="J131" s="6" t="s">
        <v>19</v>
      </c>
      <c r="K131" s="7" t="s">
        <v>207</v>
      </c>
      <c r="L131" s="8"/>
      <c r="M131" s="8"/>
      <c r="N131" s="9"/>
    </row>
    <row r="132" spans="2:16" x14ac:dyDescent="0.2">
      <c r="B132" s="10" t="s">
        <v>21</v>
      </c>
      <c r="C132" s="11" t="s">
        <v>98</v>
      </c>
      <c r="D132" s="12"/>
      <c r="E132" s="12"/>
      <c r="F132" s="13"/>
      <c r="G132" s="5"/>
      <c r="J132" s="10" t="s">
        <v>21</v>
      </c>
      <c r="K132" s="11" t="s">
        <v>208</v>
      </c>
      <c r="L132" s="12"/>
      <c r="M132" s="12"/>
      <c r="N132" s="13"/>
    </row>
    <row r="133" spans="2:16" x14ac:dyDescent="0.2">
      <c r="B133" s="14" t="s">
        <v>23</v>
      </c>
      <c r="C133" s="11" t="s">
        <v>79</v>
      </c>
      <c r="D133" s="12"/>
      <c r="E133" s="12"/>
      <c r="F133" s="13"/>
      <c r="G133" s="5"/>
      <c r="J133" s="14" t="s">
        <v>23</v>
      </c>
      <c r="K133" s="11" t="s">
        <v>77</v>
      </c>
      <c r="L133" s="12"/>
      <c r="M133" s="12"/>
      <c r="N133" s="13"/>
    </row>
    <row r="134" spans="2:16" x14ac:dyDescent="0.2">
      <c r="B134" s="16" t="s">
        <v>25</v>
      </c>
      <c r="C134" s="17">
        <v>8</v>
      </c>
      <c r="D134" s="18"/>
      <c r="E134" s="18"/>
      <c r="F134" s="19"/>
      <c r="G134" s="5"/>
      <c r="J134" s="16" t="s">
        <v>25</v>
      </c>
      <c r="K134" s="17">
        <v>7</v>
      </c>
      <c r="L134" s="18"/>
      <c r="M134" s="18"/>
      <c r="N134" s="19"/>
    </row>
    <row r="135" spans="2:16" x14ac:dyDescent="0.2">
      <c r="B135" s="20" t="s">
        <v>26</v>
      </c>
      <c r="C135" s="11">
        <v>670</v>
      </c>
      <c r="D135" s="12"/>
      <c r="E135" s="12"/>
      <c r="F135" s="13"/>
      <c r="G135" s="5"/>
      <c r="H135" s="193"/>
      <c r="J135" s="20" t="s">
        <v>26</v>
      </c>
      <c r="K135" s="11">
        <v>750</v>
      </c>
      <c r="L135" s="12"/>
      <c r="M135" s="12"/>
      <c r="N135" s="13"/>
    </row>
    <row r="136" spans="2:16" x14ac:dyDescent="0.2">
      <c r="B136" s="20" t="s">
        <v>27</v>
      </c>
      <c r="C136" s="17">
        <v>60</v>
      </c>
      <c r="D136" s="18"/>
      <c r="E136" s="18"/>
      <c r="F136" s="19"/>
      <c r="G136" s="1">
        <f>SUM(C136/C135)</f>
        <v>8.9552238805970144E-2</v>
      </c>
      <c r="J136" s="20" t="s">
        <v>27</v>
      </c>
      <c r="K136" s="17">
        <v>65</v>
      </c>
      <c r="L136" s="18"/>
      <c r="M136" s="18"/>
      <c r="N136" s="19"/>
      <c r="O136" s="1">
        <f>SUM(K136/K135)</f>
        <v>8.666666666666667E-2</v>
      </c>
    </row>
    <row r="137" spans="2:16" x14ac:dyDescent="0.2">
      <c r="B137" s="20" t="s">
        <v>28</v>
      </c>
      <c r="C137" s="11">
        <v>8</v>
      </c>
      <c r="D137" s="12"/>
      <c r="E137" s="12"/>
      <c r="F137" s="13"/>
      <c r="G137" s="5"/>
      <c r="H137" s="1">
        <f>SUM(C137/C135)</f>
        <v>1.1940298507462687E-2</v>
      </c>
      <c r="J137" s="20" t="s">
        <v>28</v>
      </c>
      <c r="K137" s="11">
        <v>11</v>
      </c>
      <c r="L137" s="12"/>
      <c r="M137" s="12"/>
      <c r="N137" s="13"/>
      <c r="P137" s="1">
        <f>SUM(K137/K135)</f>
        <v>1.4666666666666666E-2</v>
      </c>
    </row>
    <row r="138" spans="2:16" x14ac:dyDescent="0.2">
      <c r="B138" s="20" t="s">
        <v>29</v>
      </c>
      <c r="C138" s="11">
        <v>6</v>
      </c>
      <c r="D138" s="12"/>
      <c r="E138" s="12"/>
      <c r="F138" s="13"/>
      <c r="G138" s="5"/>
      <c r="J138" s="20" t="s">
        <v>29</v>
      </c>
      <c r="K138" s="11">
        <v>0</v>
      </c>
      <c r="L138" s="12"/>
      <c r="M138" s="12"/>
      <c r="N138" s="13"/>
    </row>
    <row r="139" spans="2:16" ht="13.5" thickBot="1" x14ac:dyDescent="0.25">
      <c r="B139" s="53" t="s">
        <v>30</v>
      </c>
      <c r="C139" s="17"/>
      <c r="D139" s="18"/>
      <c r="E139" s="18"/>
      <c r="F139" s="19"/>
      <c r="G139" s="15"/>
      <c r="J139" s="53" t="s">
        <v>30</v>
      </c>
      <c r="K139" s="17" t="s">
        <v>31</v>
      </c>
      <c r="L139" s="18"/>
      <c r="M139" s="18"/>
      <c r="N139" s="19"/>
    </row>
    <row r="140" spans="2:16" ht="13.5" thickBot="1" x14ac:dyDescent="0.25">
      <c r="B140" s="21"/>
      <c r="C140" s="22" t="s">
        <v>32</v>
      </c>
      <c r="D140" s="23"/>
      <c r="E140" s="24" t="s">
        <v>33</v>
      </c>
      <c r="F140" s="25"/>
      <c r="G140" s="5"/>
      <c r="J140" s="21"/>
      <c r="K140" s="22" t="s">
        <v>32</v>
      </c>
      <c r="L140" s="23"/>
      <c r="M140" s="24" t="s">
        <v>33</v>
      </c>
      <c r="N140" s="25"/>
    </row>
    <row r="141" spans="2:16" x14ac:dyDescent="0.2">
      <c r="B141" s="10" t="s">
        <v>34</v>
      </c>
      <c r="C141" s="32"/>
      <c r="D141" s="38"/>
      <c r="E141" s="35"/>
      <c r="F141" s="39"/>
      <c r="G141" s="5"/>
      <c r="J141" s="10" t="s">
        <v>34</v>
      </c>
      <c r="K141" s="32">
        <v>150</v>
      </c>
      <c r="L141" s="38">
        <f>SUM(K141/K135)</f>
        <v>0.2</v>
      </c>
      <c r="M141" s="35">
        <v>74</v>
      </c>
      <c r="N141" s="39">
        <f>SUM(M141/K135)</f>
        <v>9.8666666666666666E-2</v>
      </c>
    </row>
    <row r="142" spans="2:16" x14ac:dyDescent="0.2">
      <c r="B142" s="14" t="s">
        <v>35</v>
      </c>
      <c r="C142" s="33">
        <v>100</v>
      </c>
      <c r="D142" s="26"/>
      <c r="E142" s="36">
        <v>260</v>
      </c>
      <c r="F142" s="27"/>
      <c r="G142" s="5"/>
      <c r="J142" s="14" t="s">
        <v>35</v>
      </c>
      <c r="K142" s="33"/>
      <c r="L142" s="26"/>
      <c r="M142" s="36"/>
      <c r="N142" s="27"/>
    </row>
    <row r="143" spans="2:16" x14ac:dyDescent="0.2">
      <c r="B143" s="28" t="s">
        <v>38</v>
      </c>
      <c r="C143" s="33">
        <v>160</v>
      </c>
      <c r="D143" s="26"/>
      <c r="E143" s="36">
        <v>875</v>
      </c>
      <c r="F143" s="27"/>
      <c r="G143" s="5"/>
      <c r="J143" s="28" t="s">
        <v>38</v>
      </c>
      <c r="K143" s="33">
        <v>1500</v>
      </c>
      <c r="L143" s="26"/>
      <c r="M143" s="36">
        <v>1000</v>
      </c>
      <c r="N143" s="27"/>
    </row>
    <row r="144" spans="2:16" ht="13.5" thickBot="1" x14ac:dyDescent="0.25">
      <c r="B144" s="29" t="s">
        <v>41</v>
      </c>
      <c r="C144" s="34">
        <v>8</v>
      </c>
      <c r="D144" s="30"/>
      <c r="E144" s="37">
        <v>46</v>
      </c>
      <c r="F144" s="31"/>
      <c r="G144" s="5"/>
      <c r="J144" s="29" t="s">
        <v>41</v>
      </c>
      <c r="K144" s="34">
        <v>29</v>
      </c>
      <c r="L144" s="30"/>
      <c r="M144" s="37">
        <v>45</v>
      </c>
      <c r="N144" s="31"/>
    </row>
    <row r="145" spans="2:16" ht="13.5" thickBot="1" x14ac:dyDescent="0.25">
      <c r="B145" s="15"/>
      <c r="C145" s="15"/>
      <c r="D145" s="15"/>
      <c r="E145" s="15"/>
      <c r="F145" s="15"/>
      <c r="G145" s="5"/>
    </row>
    <row r="146" spans="2:16" x14ac:dyDescent="0.2">
      <c r="B146" s="6" t="s">
        <v>19</v>
      </c>
      <c r="C146" s="79" t="s">
        <v>103</v>
      </c>
      <c r="D146" s="77"/>
      <c r="E146" s="77"/>
      <c r="F146" s="78"/>
      <c r="J146" s="6" t="s">
        <v>19</v>
      </c>
      <c r="K146" s="7" t="s">
        <v>215</v>
      </c>
      <c r="L146" s="8"/>
      <c r="M146" s="8"/>
      <c r="N146" s="9"/>
    </row>
    <row r="147" spans="2:16" x14ac:dyDescent="0.2">
      <c r="B147" s="10" t="s">
        <v>21</v>
      </c>
      <c r="C147" s="11" t="s">
        <v>104</v>
      </c>
      <c r="D147" s="12"/>
      <c r="E147" s="12"/>
      <c r="F147" s="13"/>
      <c r="J147" s="10" t="s">
        <v>21</v>
      </c>
      <c r="K147" s="11" t="s">
        <v>208</v>
      </c>
      <c r="L147" s="12"/>
      <c r="M147" s="12"/>
      <c r="N147" s="13"/>
    </row>
    <row r="148" spans="2:16" x14ac:dyDescent="0.2">
      <c r="B148" s="14" t="s">
        <v>23</v>
      </c>
      <c r="C148" s="11" t="s">
        <v>61</v>
      </c>
      <c r="D148" s="12"/>
      <c r="E148" s="12"/>
      <c r="F148" s="13"/>
      <c r="J148" s="14" t="s">
        <v>23</v>
      </c>
      <c r="K148" s="11" t="s">
        <v>216</v>
      </c>
      <c r="L148" s="12"/>
      <c r="M148" s="12"/>
      <c r="N148" s="13"/>
    </row>
    <row r="149" spans="2:16" x14ac:dyDescent="0.2">
      <c r="B149" s="16" t="s">
        <v>25</v>
      </c>
      <c r="C149" s="17">
        <v>8</v>
      </c>
      <c r="D149" s="18"/>
      <c r="E149" s="18"/>
      <c r="F149" s="19"/>
      <c r="J149" s="16" t="s">
        <v>25</v>
      </c>
      <c r="K149" s="17">
        <v>9</v>
      </c>
      <c r="L149" s="18"/>
      <c r="M149" s="18"/>
      <c r="N149" s="19"/>
    </row>
    <row r="150" spans="2:16" x14ac:dyDescent="0.2">
      <c r="B150" s="20" t="s">
        <v>26</v>
      </c>
      <c r="C150" s="11">
        <v>575</v>
      </c>
      <c r="D150" s="12"/>
      <c r="E150" s="12"/>
      <c r="F150" s="13"/>
      <c r="H150" s="193"/>
      <c r="J150" s="20" t="s">
        <v>26</v>
      </c>
      <c r="K150" s="11">
        <v>1068</v>
      </c>
      <c r="L150" s="12"/>
      <c r="M150" s="12"/>
      <c r="N150" s="13"/>
    </row>
    <row r="151" spans="2:16" x14ac:dyDescent="0.2">
      <c r="B151" s="20" t="s">
        <v>27</v>
      </c>
      <c r="C151" s="17">
        <v>70</v>
      </c>
      <c r="D151" s="18"/>
      <c r="E151" s="18"/>
      <c r="F151" s="19"/>
      <c r="G151" s="1">
        <f>SUM(C151/C150)</f>
        <v>0.12173913043478261</v>
      </c>
      <c r="J151" s="20" t="s">
        <v>27</v>
      </c>
      <c r="K151" s="17">
        <v>127</v>
      </c>
      <c r="L151" s="18"/>
      <c r="M151" s="18"/>
      <c r="N151" s="19"/>
      <c r="O151" s="1">
        <f>SUM(K151/K150)</f>
        <v>0.11891385767790262</v>
      </c>
    </row>
    <row r="152" spans="2:16" x14ac:dyDescent="0.2">
      <c r="B152" s="20" t="s">
        <v>28</v>
      </c>
      <c r="C152" s="11">
        <v>11</v>
      </c>
      <c r="D152" s="12"/>
      <c r="E152" s="12"/>
      <c r="F152" s="13"/>
      <c r="H152" s="1">
        <f>SUM(C152/C150)</f>
        <v>1.9130434782608695E-2</v>
      </c>
      <c r="J152" s="20" t="s">
        <v>28</v>
      </c>
      <c r="K152" s="11">
        <v>13</v>
      </c>
      <c r="L152" s="12"/>
      <c r="M152" s="12"/>
      <c r="N152" s="13"/>
      <c r="P152" s="1">
        <f>SUM(K152/K150)</f>
        <v>1.2172284644194757E-2</v>
      </c>
    </row>
    <row r="153" spans="2:16" x14ac:dyDescent="0.2">
      <c r="B153" s="20" t="s">
        <v>29</v>
      </c>
      <c r="C153" s="11">
        <v>11</v>
      </c>
      <c r="D153" s="12"/>
      <c r="E153" s="12"/>
      <c r="F153" s="13"/>
      <c r="J153" s="20" t="s">
        <v>29</v>
      </c>
      <c r="K153" s="11">
        <v>11</v>
      </c>
      <c r="L153" s="12"/>
      <c r="M153" s="12"/>
      <c r="N153" s="13"/>
    </row>
    <row r="154" spans="2:16" ht="13.5" thickBot="1" x14ac:dyDescent="0.25">
      <c r="B154" s="53" t="s">
        <v>30</v>
      </c>
      <c r="C154" s="17">
        <v>3</v>
      </c>
      <c r="D154" s="18"/>
      <c r="E154" s="18"/>
      <c r="F154" s="19"/>
      <c r="J154" s="53" t="s">
        <v>30</v>
      </c>
      <c r="K154" s="17">
        <v>5</v>
      </c>
      <c r="L154" s="18"/>
      <c r="M154" s="18"/>
      <c r="N154" s="19"/>
    </row>
    <row r="155" spans="2:16" ht="13.5" thickBot="1" x14ac:dyDescent="0.25">
      <c r="B155" s="21"/>
      <c r="C155" s="22" t="s">
        <v>32</v>
      </c>
      <c r="D155" s="23"/>
      <c r="E155" s="24" t="s">
        <v>33</v>
      </c>
      <c r="F155" s="25"/>
      <c r="J155" s="21"/>
      <c r="K155" s="22" t="s">
        <v>32</v>
      </c>
      <c r="L155" s="23"/>
      <c r="M155" s="24" t="s">
        <v>33</v>
      </c>
      <c r="N155" s="25"/>
    </row>
    <row r="156" spans="2:16" x14ac:dyDescent="0.2">
      <c r="B156" s="10" t="s">
        <v>34</v>
      </c>
      <c r="C156" s="40">
        <v>0</v>
      </c>
      <c r="D156" s="38">
        <v>0</v>
      </c>
      <c r="E156" s="42">
        <v>75</v>
      </c>
      <c r="F156" s="39">
        <v>0.13</v>
      </c>
      <c r="J156" s="10" t="s">
        <v>34</v>
      </c>
      <c r="K156" s="32"/>
      <c r="L156" s="38">
        <f>SUM(K156/K150)</f>
        <v>0</v>
      </c>
      <c r="M156" s="35">
        <v>174</v>
      </c>
      <c r="N156" s="39">
        <f>SUM(M156/K150)</f>
        <v>0.16292134831460675</v>
      </c>
    </row>
    <row r="157" spans="2:16" x14ac:dyDescent="0.2">
      <c r="B157" s="14" t="s">
        <v>35</v>
      </c>
      <c r="C157" s="33">
        <v>0</v>
      </c>
      <c r="D157" s="26"/>
      <c r="E157" s="36">
        <v>370</v>
      </c>
      <c r="F157" s="27"/>
      <c r="J157" s="14" t="s">
        <v>35</v>
      </c>
      <c r="K157" s="33"/>
      <c r="L157" s="26"/>
      <c r="M157" s="36"/>
      <c r="N157" s="27"/>
    </row>
    <row r="158" spans="2:16" x14ac:dyDescent="0.2">
      <c r="B158" s="14" t="s">
        <v>38</v>
      </c>
      <c r="C158" s="33">
        <v>0</v>
      </c>
      <c r="D158" s="26"/>
      <c r="E158" s="36">
        <v>725</v>
      </c>
      <c r="F158" s="27"/>
      <c r="J158" s="28" t="s">
        <v>38</v>
      </c>
      <c r="K158" s="33"/>
      <c r="L158" s="26"/>
      <c r="M158" s="36">
        <v>2020</v>
      </c>
      <c r="N158" s="27"/>
    </row>
    <row r="159" spans="2:16" ht="13.5" thickBot="1" x14ac:dyDescent="0.25">
      <c r="B159" s="52" t="s">
        <v>41</v>
      </c>
      <c r="C159" s="34">
        <v>0</v>
      </c>
      <c r="D159" s="30"/>
      <c r="E159" s="37">
        <v>30</v>
      </c>
      <c r="F159" s="31"/>
      <c r="J159" s="29" t="s">
        <v>41</v>
      </c>
      <c r="K159" s="34"/>
      <c r="L159" s="30"/>
      <c r="M159" s="37">
        <v>104</v>
      </c>
      <c r="N159" s="31"/>
    </row>
    <row r="161" spans="2:16" ht="13.5" thickBot="1" x14ac:dyDescent="0.25">
      <c r="C161" s="127"/>
      <c r="D161" s="125"/>
    </row>
    <row r="162" spans="2:16" x14ac:dyDescent="0.2">
      <c r="B162" s="126" t="s">
        <v>19</v>
      </c>
      <c r="C162" s="1009" t="s">
        <v>105</v>
      </c>
      <c r="D162" s="1010"/>
      <c r="E162" s="1010"/>
      <c r="F162" s="1011"/>
      <c r="J162" s="6" t="s">
        <v>19</v>
      </c>
      <c r="K162" s="7" t="s">
        <v>219</v>
      </c>
      <c r="L162" s="8"/>
      <c r="M162" s="8"/>
      <c r="N162" s="9"/>
    </row>
    <row r="163" spans="2:16" x14ac:dyDescent="0.2">
      <c r="B163" s="130" t="s">
        <v>21</v>
      </c>
      <c r="C163" s="128" t="s">
        <v>104</v>
      </c>
      <c r="D163" s="129"/>
      <c r="E163" s="129"/>
      <c r="F163" s="13"/>
      <c r="J163" s="10" t="s">
        <v>21</v>
      </c>
      <c r="K163" s="11" t="s">
        <v>208</v>
      </c>
      <c r="L163" s="12"/>
      <c r="M163" s="12"/>
      <c r="N163" s="13"/>
    </row>
    <row r="164" spans="2:16" x14ac:dyDescent="0.2">
      <c r="B164" s="131" t="s">
        <v>23</v>
      </c>
      <c r="C164" s="11" t="s">
        <v>106</v>
      </c>
      <c r="D164" s="12"/>
      <c r="E164" s="12"/>
      <c r="F164" s="13"/>
      <c r="J164" s="14" t="s">
        <v>23</v>
      </c>
      <c r="K164" s="11" t="s">
        <v>220</v>
      </c>
      <c r="L164" s="12"/>
      <c r="M164" s="12"/>
      <c r="N164" s="13"/>
    </row>
    <row r="165" spans="2:16" x14ac:dyDescent="0.2">
      <c r="B165" s="16" t="s">
        <v>25</v>
      </c>
      <c r="C165" s="17">
        <v>8</v>
      </c>
      <c r="D165" s="18"/>
      <c r="E165" s="18"/>
      <c r="F165" s="19"/>
      <c r="J165" s="16" t="s">
        <v>25</v>
      </c>
      <c r="K165" s="17">
        <v>5</v>
      </c>
      <c r="L165" s="18"/>
      <c r="M165" s="18"/>
      <c r="N165" s="19"/>
    </row>
    <row r="166" spans="2:16" x14ac:dyDescent="0.2">
      <c r="B166" s="132" t="s">
        <v>26</v>
      </c>
      <c r="C166" s="11">
        <v>820</v>
      </c>
      <c r="D166" s="12"/>
      <c r="E166" s="12"/>
      <c r="F166" s="13"/>
      <c r="H166" s="193"/>
      <c r="J166" s="20" t="s">
        <v>26</v>
      </c>
      <c r="K166" s="11">
        <v>650</v>
      </c>
      <c r="L166" s="12"/>
      <c r="M166" s="12"/>
      <c r="N166" s="13"/>
    </row>
    <row r="167" spans="2:16" x14ac:dyDescent="0.2">
      <c r="B167" s="132" t="s">
        <v>27</v>
      </c>
      <c r="C167" s="17">
        <v>92</v>
      </c>
      <c r="D167" s="18"/>
      <c r="E167" s="18"/>
      <c r="F167" s="19"/>
      <c r="G167" s="1">
        <f>SUM(C167/C166)</f>
        <v>0.11219512195121951</v>
      </c>
      <c r="J167" s="20" t="s">
        <v>27</v>
      </c>
      <c r="K167" s="17">
        <v>75</v>
      </c>
      <c r="L167" s="18"/>
      <c r="M167" s="18"/>
      <c r="N167" s="19"/>
      <c r="O167" s="1">
        <f>SUM(K167/K166)</f>
        <v>0.11538461538461539</v>
      </c>
    </row>
    <row r="168" spans="2:16" x14ac:dyDescent="0.2">
      <c r="B168" s="132" t="s">
        <v>28</v>
      </c>
      <c r="C168" s="11">
        <v>10</v>
      </c>
      <c r="D168" s="12"/>
      <c r="E168" s="12"/>
      <c r="F168" s="13"/>
      <c r="H168" s="1">
        <f>SUM(C168/C166)</f>
        <v>1.2195121951219513E-2</v>
      </c>
      <c r="J168" s="20" t="s">
        <v>28</v>
      </c>
      <c r="K168" s="11">
        <v>7</v>
      </c>
      <c r="L168" s="12"/>
      <c r="M168" s="12"/>
      <c r="N168" s="13"/>
      <c r="P168" s="1">
        <f>SUM(K168/K166)</f>
        <v>1.0769230769230769E-2</v>
      </c>
    </row>
    <row r="169" spans="2:16" x14ac:dyDescent="0.2">
      <c r="B169" s="132" t="s">
        <v>29</v>
      </c>
      <c r="C169" s="11">
        <v>14</v>
      </c>
      <c r="D169" s="12"/>
      <c r="E169" s="12"/>
      <c r="F169" s="13"/>
      <c r="J169" s="20" t="s">
        <v>29</v>
      </c>
      <c r="K169" s="11">
        <v>3</v>
      </c>
      <c r="L169" s="12"/>
      <c r="M169" s="12"/>
      <c r="N169" s="13"/>
    </row>
    <row r="170" spans="2:16" ht="13.5" thickBot="1" x14ac:dyDescent="0.25">
      <c r="B170" s="133" t="s">
        <v>30</v>
      </c>
      <c r="C170" s="134">
        <v>0</v>
      </c>
      <c r="D170" s="135"/>
      <c r="E170" s="135"/>
      <c r="F170" s="136"/>
      <c r="J170" s="53" t="s">
        <v>30</v>
      </c>
      <c r="K170" s="17">
        <v>1</v>
      </c>
      <c r="L170" s="18"/>
      <c r="M170" s="18"/>
      <c r="N170" s="19"/>
    </row>
    <row r="171" spans="2:16" ht="13.5" thickBot="1" x14ac:dyDescent="0.25">
      <c r="B171" s="21"/>
      <c r="C171" s="22" t="s">
        <v>32</v>
      </c>
      <c r="D171" s="23"/>
      <c r="E171" s="24" t="s">
        <v>33</v>
      </c>
      <c r="F171" s="25"/>
      <c r="J171" s="21"/>
      <c r="K171" s="22" t="s">
        <v>32</v>
      </c>
      <c r="L171" s="23"/>
      <c r="M171" s="24" t="s">
        <v>33</v>
      </c>
      <c r="N171" s="25"/>
    </row>
    <row r="172" spans="2:16" x14ac:dyDescent="0.2">
      <c r="B172" s="10" t="s">
        <v>34</v>
      </c>
      <c r="C172" s="40">
        <v>140</v>
      </c>
      <c r="D172" s="38">
        <v>0.17</v>
      </c>
      <c r="E172" s="42">
        <v>229</v>
      </c>
      <c r="F172" s="39">
        <v>0.28000000000000003</v>
      </c>
      <c r="J172" s="10" t="s">
        <v>34</v>
      </c>
      <c r="K172" s="32"/>
      <c r="L172" s="38">
        <f>SUM(K172/K166)</f>
        <v>0</v>
      </c>
      <c r="M172" s="35">
        <v>156</v>
      </c>
      <c r="N172" s="39">
        <f>SUM(M172/K166)</f>
        <v>0.24</v>
      </c>
    </row>
    <row r="173" spans="2:16" x14ac:dyDescent="0.2">
      <c r="B173" s="14" t="s">
        <v>35</v>
      </c>
      <c r="C173" s="33">
        <v>300</v>
      </c>
      <c r="D173" s="26"/>
      <c r="E173" s="36">
        <v>300</v>
      </c>
      <c r="F173" s="27"/>
      <c r="J173" s="14" t="s">
        <v>35</v>
      </c>
      <c r="K173" s="33"/>
      <c r="L173" s="26"/>
      <c r="M173" s="36"/>
      <c r="N173" s="27"/>
    </row>
    <row r="174" spans="2:16" x14ac:dyDescent="0.2">
      <c r="B174" s="14" t="s">
        <v>38</v>
      </c>
      <c r="C174" s="33">
        <v>520</v>
      </c>
      <c r="D174" s="26"/>
      <c r="E174" s="36">
        <v>1060</v>
      </c>
      <c r="F174" s="27"/>
      <c r="J174" s="28" t="s">
        <v>38</v>
      </c>
      <c r="K174" s="33"/>
      <c r="L174" s="26"/>
      <c r="M174" s="36">
        <v>1170</v>
      </c>
      <c r="N174" s="27"/>
    </row>
    <row r="175" spans="2:16" ht="13.5" thickBot="1" x14ac:dyDescent="0.25">
      <c r="B175" s="52" t="s">
        <v>41</v>
      </c>
      <c r="C175" s="34">
        <v>22</v>
      </c>
      <c r="D175" s="30"/>
      <c r="E175" s="37">
        <v>50</v>
      </c>
      <c r="F175" s="31"/>
      <c r="J175" s="29" t="s">
        <v>41</v>
      </c>
      <c r="K175" s="34"/>
      <c r="L175" s="30"/>
      <c r="M175" s="37">
        <v>53</v>
      </c>
      <c r="N175" s="31"/>
    </row>
    <row r="177" spans="2:16" ht="13.5" thickBot="1" x14ac:dyDescent="0.25"/>
    <row r="178" spans="2:16" x14ac:dyDescent="0.2">
      <c r="B178" s="6" t="s">
        <v>19</v>
      </c>
      <c r="C178" s="79" t="s">
        <v>107</v>
      </c>
      <c r="D178" s="77"/>
      <c r="E178" s="77"/>
      <c r="F178" s="78"/>
      <c r="J178" s="6" t="s">
        <v>19</v>
      </c>
      <c r="K178" s="7" t="s">
        <v>221</v>
      </c>
      <c r="L178" s="8"/>
      <c r="M178" s="8"/>
      <c r="N178" s="9"/>
    </row>
    <row r="179" spans="2:16" x14ac:dyDescent="0.2">
      <c r="B179" s="10" t="s">
        <v>21</v>
      </c>
      <c r="C179" s="11" t="s">
        <v>104</v>
      </c>
      <c r="D179" s="12"/>
      <c r="E179" s="12"/>
      <c r="F179" s="13"/>
      <c r="J179" s="10" t="s">
        <v>21</v>
      </c>
      <c r="K179" s="11" t="s">
        <v>208</v>
      </c>
      <c r="L179" s="12"/>
      <c r="M179" s="12"/>
      <c r="N179" s="13"/>
    </row>
    <row r="180" spans="2:16" x14ac:dyDescent="0.2">
      <c r="B180" s="14" t="s">
        <v>23</v>
      </c>
      <c r="C180" s="11" t="s">
        <v>55</v>
      </c>
      <c r="D180" s="12"/>
      <c r="E180" s="12"/>
      <c r="F180" s="13"/>
      <c r="J180" s="14" t="s">
        <v>23</v>
      </c>
      <c r="K180" s="11" t="s">
        <v>120</v>
      </c>
      <c r="L180" s="12"/>
      <c r="M180" s="12"/>
      <c r="N180" s="13"/>
    </row>
    <row r="181" spans="2:16" x14ac:dyDescent="0.2">
      <c r="B181" s="16" t="s">
        <v>25</v>
      </c>
      <c r="C181" s="17">
        <v>7</v>
      </c>
      <c r="D181" s="18"/>
      <c r="E181" s="18"/>
      <c r="F181" s="19"/>
      <c r="J181" s="16" t="s">
        <v>25</v>
      </c>
      <c r="K181" s="17">
        <v>5</v>
      </c>
      <c r="L181" s="18"/>
      <c r="M181" s="18"/>
      <c r="N181" s="19"/>
    </row>
    <row r="182" spans="2:16" x14ac:dyDescent="0.2">
      <c r="B182" s="20" t="s">
        <v>26</v>
      </c>
      <c r="C182" s="11">
        <v>600</v>
      </c>
      <c r="D182" s="12"/>
      <c r="E182" s="12"/>
      <c r="F182" s="13"/>
      <c r="H182" s="193"/>
      <c r="J182" s="20" t="s">
        <v>26</v>
      </c>
      <c r="K182" s="11">
        <v>650</v>
      </c>
      <c r="L182" s="12"/>
      <c r="M182" s="12"/>
      <c r="N182" s="13"/>
    </row>
    <row r="183" spans="2:16" x14ac:dyDescent="0.2">
      <c r="B183" s="20" t="s">
        <v>27</v>
      </c>
      <c r="C183" s="17">
        <v>60</v>
      </c>
      <c r="D183" s="18"/>
      <c r="E183" s="18"/>
      <c r="F183" s="19"/>
      <c r="G183" s="1">
        <f>SUM(C183/C182)</f>
        <v>0.1</v>
      </c>
      <c r="J183" s="20" t="s">
        <v>27</v>
      </c>
      <c r="K183" s="17">
        <v>75</v>
      </c>
      <c r="L183" s="18"/>
      <c r="M183" s="18"/>
      <c r="N183" s="19"/>
      <c r="O183" s="1">
        <f>SUM(K183/K182)</f>
        <v>0.11538461538461539</v>
      </c>
    </row>
    <row r="184" spans="2:16" x14ac:dyDescent="0.2">
      <c r="B184" s="20" t="s">
        <v>28</v>
      </c>
      <c r="C184" s="11">
        <v>9</v>
      </c>
      <c r="D184" s="12"/>
      <c r="E184" s="12"/>
      <c r="F184" s="13"/>
      <c r="H184" s="1">
        <f>SUM(C184/C182)</f>
        <v>1.4999999999999999E-2</v>
      </c>
      <c r="J184" s="20" t="s">
        <v>28</v>
      </c>
      <c r="K184" s="11">
        <v>13</v>
      </c>
      <c r="L184" s="12"/>
      <c r="M184" s="12"/>
      <c r="N184" s="13"/>
      <c r="P184" s="1">
        <f>SUM(K184/K182)</f>
        <v>0.02</v>
      </c>
    </row>
    <row r="185" spans="2:16" x14ac:dyDescent="0.2">
      <c r="B185" s="20" t="s">
        <v>29</v>
      </c>
      <c r="C185" s="11"/>
      <c r="D185" s="12"/>
      <c r="E185" s="12"/>
      <c r="F185" s="13"/>
      <c r="J185" s="20" t="s">
        <v>29</v>
      </c>
      <c r="K185" s="11">
        <v>0</v>
      </c>
      <c r="L185" s="12"/>
      <c r="M185" s="12"/>
      <c r="N185" s="13"/>
    </row>
    <row r="186" spans="2:16" ht="13.5" thickBot="1" x14ac:dyDescent="0.25">
      <c r="B186" s="53" t="s">
        <v>30</v>
      </c>
      <c r="C186" s="17">
        <v>0</v>
      </c>
      <c r="D186" s="18"/>
      <c r="E186" s="18"/>
      <c r="F186" s="19"/>
      <c r="J186" s="53" t="s">
        <v>30</v>
      </c>
      <c r="K186" s="17">
        <v>0</v>
      </c>
      <c r="L186" s="18"/>
      <c r="M186" s="18"/>
      <c r="N186" s="19"/>
    </row>
    <row r="187" spans="2:16" ht="13.5" thickBot="1" x14ac:dyDescent="0.25">
      <c r="B187" s="21"/>
      <c r="C187" s="22" t="s">
        <v>32</v>
      </c>
      <c r="D187" s="23"/>
      <c r="E187" s="24" t="s">
        <v>33</v>
      </c>
      <c r="F187" s="25"/>
      <c r="J187" s="21"/>
      <c r="K187" s="22" t="s">
        <v>32</v>
      </c>
      <c r="L187" s="23"/>
      <c r="M187" s="24" t="s">
        <v>33</v>
      </c>
      <c r="N187" s="25"/>
    </row>
    <row r="188" spans="2:16" x14ac:dyDescent="0.2">
      <c r="B188" s="10" t="s">
        <v>34</v>
      </c>
      <c r="C188" s="40">
        <v>170</v>
      </c>
      <c r="D188" s="38">
        <v>0.28999999999999998</v>
      </c>
      <c r="E188" s="42">
        <v>37</v>
      </c>
      <c r="F188" s="39">
        <v>0.06</v>
      </c>
      <c r="J188" s="10" t="s">
        <v>34</v>
      </c>
      <c r="K188" s="32"/>
      <c r="L188" s="38">
        <f>SUM(K188/K182)</f>
        <v>0</v>
      </c>
      <c r="M188" s="35">
        <v>87</v>
      </c>
      <c r="N188" s="39">
        <f>SUM(M188/K182)</f>
        <v>0.13384615384615384</v>
      </c>
    </row>
    <row r="189" spans="2:16" x14ac:dyDescent="0.2">
      <c r="B189" s="14" t="s">
        <v>35</v>
      </c>
      <c r="C189" s="33">
        <v>500</v>
      </c>
      <c r="D189" s="26"/>
      <c r="E189" s="36">
        <v>225</v>
      </c>
      <c r="F189" s="27"/>
      <c r="J189" s="14" t="s">
        <v>35</v>
      </c>
      <c r="K189" s="33"/>
      <c r="L189" s="26"/>
      <c r="M189" s="36"/>
      <c r="N189" s="27"/>
    </row>
    <row r="190" spans="2:16" x14ac:dyDescent="0.2">
      <c r="B190" s="14" t="s">
        <v>38</v>
      </c>
      <c r="C190" s="33">
        <v>575</v>
      </c>
      <c r="D190" s="26"/>
      <c r="E190" s="36">
        <v>550</v>
      </c>
      <c r="F190" s="27"/>
      <c r="J190" s="28" t="s">
        <v>38</v>
      </c>
      <c r="K190" s="33"/>
      <c r="L190" s="26"/>
      <c r="M190" s="36">
        <v>900</v>
      </c>
      <c r="N190" s="27"/>
    </row>
    <row r="191" spans="2:16" ht="13.5" thickBot="1" x14ac:dyDescent="0.25">
      <c r="B191" s="52" t="s">
        <v>41</v>
      </c>
      <c r="C191" s="34">
        <v>21</v>
      </c>
      <c r="D191" s="30"/>
      <c r="E191" s="37">
        <v>20</v>
      </c>
      <c r="F191" s="31"/>
      <c r="J191" s="29" t="s">
        <v>41</v>
      </c>
      <c r="K191" s="34"/>
      <c r="L191" s="30"/>
      <c r="M191" s="37">
        <v>41</v>
      </c>
      <c r="N191" s="31"/>
    </row>
    <row r="192" spans="2:16" ht="13.5" thickBot="1" x14ac:dyDescent="0.25"/>
    <row r="193" spans="2:9" x14ac:dyDescent="0.2">
      <c r="B193" s="6" t="s">
        <v>19</v>
      </c>
      <c r="C193" s="79"/>
      <c r="D193" s="84" t="s">
        <v>111</v>
      </c>
      <c r="E193" s="84"/>
      <c r="F193" s="78"/>
    </row>
    <row r="194" spans="2:9" x14ac:dyDescent="0.2">
      <c r="B194" s="10" t="s">
        <v>21</v>
      </c>
      <c r="C194" s="80"/>
      <c r="D194" s="81" t="s">
        <v>8</v>
      </c>
      <c r="E194" s="81"/>
      <c r="F194" s="82"/>
    </row>
    <row r="195" spans="2:9" x14ac:dyDescent="0.2">
      <c r="B195" s="14" t="s">
        <v>23</v>
      </c>
      <c r="C195" s="11"/>
      <c r="D195" s="81" t="s">
        <v>77</v>
      </c>
      <c r="E195" s="81"/>
      <c r="F195" s="13"/>
    </row>
    <row r="196" spans="2:9" x14ac:dyDescent="0.2">
      <c r="B196" s="16" t="s">
        <v>25</v>
      </c>
      <c r="C196" s="17"/>
      <c r="D196" s="83">
        <v>7</v>
      </c>
      <c r="E196" s="83"/>
      <c r="F196" s="19"/>
    </row>
    <row r="197" spans="2:9" x14ac:dyDescent="0.2">
      <c r="B197" s="20" t="s">
        <v>26</v>
      </c>
      <c r="C197" s="11"/>
      <c r="D197" s="81">
        <v>800</v>
      </c>
      <c r="E197" s="81"/>
      <c r="F197" s="13"/>
      <c r="H197" s="193"/>
      <c r="I197" s="193"/>
    </row>
    <row r="198" spans="2:9" x14ac:dyDescent="0.2">
      <c r="B198" s="20" t="s">
        <v>27</v>
      </c>
      <c r="C198" s="17"/>
      <c r="D198" s="83"/>
      <c r="E198" s="83"/>
      <c r="F198" s="19"/>
      <c r="G198" s="114"/>
    </row>
    <row r="199" spans="2:9" x14ac:dyDescent="0.2">
      <c r="B199" s="20" t="s">
        <v>28</v>
      </c>
      <c r="C199" s="11"/>
      <c r="D199" s="81">
        <v>11</v>
      </c>
      <c r="E199" s="81"/>
      <c r="F199" s="13"/>
      <c r="H199" s="85" t="s">
        <v>112</v>
      </c>
    </row>
    <row r="200" spans="2:9" x14ac:dyDescent="0.2">
      <c r="B200" s="20" t="s">
        <v>29</v>
      </c>
      <c r="C200" s="11"/>
      <c r="D200" s="81"/>
      <c r="E200" s="81"/>
      <c r="F200" s="13"/>
      <c r="H200" s="85" t="s">
        <v>113</v>
      </c>
    </row>
    <row r="201" spans="2:9" ht="13.5" thickBot="1" x14ac:dyDescent="0.25">
      <c r="B201" s="53" t="s">
        <v>30</v>
      </c>
      <c r="C201" s="17" t="s">
        <v>110</v>
      </c>
      <c r="D201" s="83">
        <v>3</v>
      </c>
      <c r="E201" s="83"/>
      <c r="F201" s="19"/>
      <c r="H201" s="85" t="s">
        <v>114</v>
      </c>
    </row>
    <row r="202" spans="2:9" ht="13.5" thickBot="1" x14ac:dyDescent="0.25">
      <c r="B202" s="21"/>
      <c r="C202" s="22" t="s">
        <v>32</v>
      </c>
      <c r="D202" s="23"/>
      <c r="E202" s="24" t="s">
        <v>33</v>
      </c>
      <c r="F202" s="25"/>
    </row>
    <row r="203" spans="2:9" x14ac:dyDescent="0.2">
      <c r="B203" s="10" t="s">
        <v>34</v>
      </c>
      <c r="C203" s="40"/>
      <c r="D203" s="38"/>
      <c r="E203" s="42">
        <v>70</v>
      </c>
      <c r="F203" s="39">
        <v>0.09</v>
      </c>
    </row>
    <row r="204" spans="2:9" x14ac:dyDescent="0.2">
      <c r="B204" s="14" t="s">
        <v>35</v>
      </c>
      <c r="C204" s="33"/>
      <c r="D204" s="26"/>
      <c r="E204" s="36">
        <v>480</v>
      </c>
      <c r="F204" s="27"/>
    </row>
    <row r="205" spans="2:9" x14ac:dyDescent="0.2">
      <c r="B205" s="14" t="s">
        <v>38</v>
      </c>
      <c r="C205" s="33"/>
      <c r="D205" s="26"/>
      <c r="E205" s="36">
        <v>875</v>
      </c>
      <c r="F205" s="27"/>
    </row>
    <row r="206" spans="2:9" ht="13.5" thickBot="1" x14ac:dyDescent="0.25">
      <c r="B206" s="52" t="s">
        <v>41</v>
      </c>
      <c r="C206" s="34"/>
      <c r="D206" s="30"/>
      <c r="E206" s="37">
        <v>40</v>
      </c>
      <c r="F206" s="31"/>
    </row>
    <row r="207" spans="2:9" ht="13.5" thickBot="1" x14ac:dyDescent="0.25"/>
    <row r="208" spans="2:9" x14ac:dyDescent="0.2">
      <c r="B208" s="6" t="s">
        <v>19</v>
      </c>
      <c r="C208" s="87"/>
      <c r="D208" s="88" t="s">
        <v>119</v>
      </c>
      <c r="E208" s="89"/>
      <c r="F208" s="90"/>
    </row>
    <row r="209" spans="2:9" x14ac:dyDescent="0.2">
      <c r="B209" s="10" t="s">
        <v>21</v>
      </c>
      <c r="C209" s="80"/>
      <c r="D209" s="81" t="s">
        <v>8</v>
      </c>
      <c r="E209" s="81"/>
      <c r="F209" s="82"/>
    </row>
    <row r="210" spans="2:9" x14ac:dyDescent="0.2">
      <c r="B210" s="14" t="s">
        <v>23</v>
      </c>
      <c r="C210" s="11"/>
      <c r="D210" s="81" t="s">
        <v>120</v>
      </c>
      <c r="E210" s="81"/>
      <c r="F210" s="13"/>
    </row>
    <row r="211" spans="2:9" x14ac:dyDescent="0.2">
      <c r="B211" s="16" t="s">
        <v>25</v>
      </c>
      <c r="C211" s="17"/>
      <c r="D211" s="83">
        <v>5</v>
      </c>
      <c r="E211" s="83"/>
      <c r="F211" s="19"/>
    </row>
    <row r="212" spans="2:9" x14ac:dyDescent="0.2">
      <c r="B212" s="20" t="s">
        <v>26</v>
      </c>
      <c r="C212" s="11"/>
      <c r="D212" s="81">
        <v>600</v>
      </c>
      <c r="E212" s="81"/>
      <c r="F212" s="13"/>
      <c r="H212" s="193"/>
      <c r="I212" s="193"/>
    </row>
    <row r="213" spans="2:9" x14ac:dyDescent="0.2">
      <c r="B213" s="20" t="s">
        <v>27</v>
      </c>
      <c r="C213" s="17"/>
      <c r="D213" s="83">
        <v>80</v>
      </c>
      <c r="E213" s="83"/>
      <c r="F213" s="19"/>
      <c r="G213" s="1">
        <f>SUM(D213/D212)</f>
        <v>0.13333333333333333</v>
      </c>
    </row>
    <row r="214" spans="2:9" x14ac:dyDescent="0.2">
      <c r="B214" s="20" t="s">
        <v>28</v>
      </c>
      <c r="C214" s="11"/>
      <c r="D214" s="81">
        <v>8</v>
      </c>
      <c r="E214" s="81"/>
      <c r="F214" s="13"/>
      <c r="H214" s="1">
        <f>SUM(D214/D212)</f>
        <v>1.3333333333333334E-2</v>
      </c>
    </row>
    <row r="215" spans="2:9" x14ac:dyDescent="0.2">
      <c r="B215" s="20" t="s">
        <v>29</v>
      </c>
      <c r="C215" s="11"/>
      <c r="D215" s="81"/>
      <c r="E215" s="81"/>
      <c r="F215" s="13"/>
    </row>
    <row r="216" spans="2:9" ht="13.5" thickBot="1" x14ac:dyDescent="0.25">
      <c r="B216" s="53" t="s">
        <v>30</v>
      </c>
      <c r="C216" s="17" t="s">
        <v>110</v>
      </c>
      <c r="D216" s="83"/>
      <c r="E216" s="83"/>
      <c r="F216" s="19"/>
    </row>
    <row r="217" spans="2:9" ht="13.5" thickBot="1" x14ac:dyDescent="0.25">
      <c r="B217" s="21"/>
      <c r="C217" s="22" t="s">
        <v>32</v>
      </c>
      <c r="D217" s="23"/>
      <c r="E217" s="24" t="s">
        <v>33</v>
      </c>
      <c r="F217" s="25"/>
    </row>
    <row r="218" spans="2:9" x14ac:dyDescent="0.2">
      <c r="B218" s="10" t="s">
        <v>34</v>
      </c>
      <c r="C218" s="40"/>
      <c r="D218" s="38"/>
      <c r="E218" s="42"/>
      <c r="F218" s="39"/>
    </row>
    <row r="219" spans="2:9" x14ac:dyDescent="0.2">
      <c r="B219" s="14" t="s">
        <v>35</v>
      </c>
      <c r="C219" s="33"/>
      <c r="D219" s="26"/>
      <c r="E219" s="36">
        <v>370</v>
      </c>
      <c r="F219" s="27"/>
    </row>
    <row r="220" spans="2:9" x14ac:dyDescent="0.2">
      <c r="B220" s="14" t="s">
        <v>38</v>
      </c>
      <c r="C220" s="33"/>
      <c r="D220" s="26"/>
      <c r="E220" s="36">
        <v>620</v>
      </c>
      <c r="F220" s="27"/>
    </row>
    <row r="221" spans="2:9" ht="13.5" thickBot="1" x14ac:dyDescent="0.25">
      <c r="B221" s="52" t="s">
        <v>41</v>
      </c>
      <c r="C221" s="34"/>
      <c r="D221" s="30"/>
      <c r="E221" s="37">
        <v>24</v>
      </c>
      <c r="F221" s="31"/>
    </row>
    <row r="222" spans="2:9" ht="13.5" thickBot="1" x14ac:dyDescent="0.25"/>
    <row r="223" spans="2:9" x14ac:dyDescent="0.2">
      <c r="B223" s="6" t="s">
        <v>19</v>
      </c>
      <c r="C223" s="87"/>
      <c r="D223" s="88" t="s">
        <v>121</v>
      </c>
      <c r="E223" s="89"/>
      <c r="F223" s="90"/>
    </row>
    <row r="224" spans="2:9" x14ac:dyDescent="0.2">
      <c r="B224" s="10" t="s">
        <v>21</v>
      </c>
      <c r="C224" s="80"/>
      <c r="D224" s="81" t="s">
        <v>8</v>
      </c>
      <c r="E224" s="81"/>
      <c r="F224" s="82"/>
    </row>
    <row r="225" spans="2:9" x14ac:dyDescent="0.2">
      <c r="B225" s="14" t="s">
        <v>23</v>
      </c>
      <c r="C225" s="11"/>
      <c r="D225" s="81" t="s">
        <v>122</v>
      </c>
      <c r="E225" s="81"/>
      <c r="F225" s="13"/>
    </row>
    <row r="226" spans="2:9" x14ac:dyDescent="0.2">
      <c r="B226" s="16" t="s">
        <v>25</v>
      </c>
      <c r="C226" s="17"/>
      <c r="D226" s="83">
        <v>5</v>
      </c>
      <c r="E226" s="83"/>
      <c r="F226" s="19"/>
    </row>
    <row r="227" spans="2:9" x14ac:dyDescent="0.2">
      <c r="B227" s="20" t="s">
        <v>26</v>
      </c>
      <c r="C227" s="11"/>
      <c r="D227" s="81">
        <v>1070</v>
      </c>
      <c r="E227" s="81"/>
      <c r="F227" s="13"/>
      <c r="I227" s="193"/>
    </row>
    <row r="228" spans="2:9" x14ac:dyDescent="0.2">
      <c r="B228" s="20" t="s">
        <v>27</v>
      </c>
      <c r="C228" s="17"/>
      <c r="D228" s="83">
        <v>110</v>
      </c>
      <c r="E228" s="83"/>
      <c r="F228" s="19"/>
      <c r="G228" s="1">
        <f>SUM(D228/D227)</f>
        <v>0.10280373831775701</v>
      </c>
    </row>
    <row r="229" spans="2:9" x14ac:dyDescent="0.2">
      <c r="B229" s="20" t="s">
        <v>28</v>
      </c>
      <c r="C229" s="11"/>
      <c r="D229" s="81">
        <v>12</v>
      </c>
      <c r="E229" s="81"/>
      <c r="F229" s="13"/>
      <c r="H229" s="1">
        <f>SUM(D229/D227)</f>
        <v>1.1214953271028037E-2</v>
      </c>
    </row>
    <row r="230" spans="2:9" x14ac:dyDescent="0.2">
      <c r="B230" s="20" t="s">
        <v>29</v>
      </c>
      <c r="C230" s="11"/>
      <c r="D230" s="81"/>
      <c r="E230" s="81"/>
      <c r="F230" s="13"/>
    </row>
    <row r="231" spans="2:9" ht="13.5" thickBot="1" x14ac:dyDescent="0.25">
      <c r="B231" s="53" t="s">
        <v>30</v>
      </c>
      <c r="C231" s="17" t="s">
        <v>110</v>
      </c>
      <c r="D231" s="83"/>
      <c r="E231" s="83"/>
      <c r="F231" s="19"/>
    </row>
    <row r="232" spans="2:9" ht="13.5" thickBot="1" x14ac:dyDescent="0.25">
      <c r="B232" s="21"/>
      <c r="C232" s="22" t="s">
        <v>32</v>
      </c>
      <c r="D232" s="23"/>
      <c r="E232" s="24" t="s">
        <v>33</v>
      </c>
      <c r="F232" s="25"/>
    </row>
    <row r="233" spans="2:9" x14ac:dyDescent="0.2">
      <c r="B233" s="10" t="s">
        <v>34</v>
      </c>
      <c r="C233" s="40"/>
      <c r="D233" s="38"/>
      <c r="E233" s="42"/>
      <c r="F233" s="39"/>
    </row>
    <row r="234" spans="2:9" x14ac:dyDescent="0.2">
      <c r="B234" s="14" t="s">
        <v>35</v>
      </c>
      <c r="C234" s="33"/>
      <c r="D234" s="26"/>
      <c r="E234" s="36">
        <v>370</v>
      </c>
      <c r="F234" s="27"/>
    </row>
    <row r="235" spans="2:9" x14ac:dyDescent="0.2">
      <c r="B235" s="14" t="s">
        <v>38</v>
      </c>
      <c r="C235" s="33"/>
      <c r="D235" s="26"/>
      <c r="E235" s="36">
        <v>1475</v>
      </c>
      <c r="F235" s="27"/>
    </row>
    <row r="236" spans="2:9" ht="13.5" thickBot="1" x14ac:dyDescent="0.25">
      <c r="B236" s="52" t="s">
        <v>41</v>
      </c>
      <c r="C236" s="34"/>
      <c r="D236" s="30"/>
      <c r="E236" s="37">
        <v>82</v>
      </c>
      <c r="F236" s="31"/>
    </row>
    <row r="237" spans="2:9" ht="13.5" thickBot="1" x14ac:dyDescent="0.25"/>
    <row r="238" spans="2:9" x14ac:dyDescent="0.2">
      <c r="B238" s="6" t="s">
        <v>19</v>
      </c>
      <c r="C238" s="87"/>
      <c r="D238" s="88" t="s">
        <v>123</v>
      </c>
      <c r="E238" s="89"/>
      <c r="F238" s="90"/>
    </row>
    <row r="239" spans="2:9" x14ac:dyDescent="0.2">
      <c r="B239" s="10" t="s">
        <v>21</v>
      </c>
      <c r="C239" s="80"/>
      <c r="D239" s="81" t="s">
        <v>8</v>
      </c>
      <c r="E239" s="81"/>
      <c r="F239" s="82"/>
    </row>
    <row r="240" spans="2:9" x14ac:dyDescent="0.2">
      <c r="B240" s="14" t="s">
        <v>23</v>
      </c>
      <c r="C240" s="11"/>
      <c r="D240" s="81" t="s">
        <v>118</v>
      </c>
      <c r="E240" s="81"/>
      <c r="F240" s="13"/>
    </row>
    <row r="241" spans="2:9" x14ac:dyDescent="0.2">
      <c r="B241" s="16" t="s">
        <v>25</v>
      </c>
      <c r="C241" s="17"/>
      <c r="D241" s="83">
        <v>13</v>
      </c>
      <c r="E241" s="83"/>
      <c r="F241" s="19"/>
    </row>
    <row r="242" spans="2:9" x14ac:dyDescent="0.2">
      <c r="B242" s="20" t="s">
        <v>26</v>
      </c>
      <c r="C242" s="11"/>
      <c r="D242" s="81">
        <v>440</v>
      </c>
      <c r="E242" s="81"/>
      <c r="F242" s="13"/>
      <c r="I242" s="193"/>
    </row>
    <row r="243" spans="2:9" x14ac:dyDescent="0.2">
      <c r="B243" s="20" t="s">
        <v>27</v>
      </c>
      <c r="C243" s="17"/>
      <c r="D243" s="83">
        <v>50</v>
      </c>
      <c r="E243" s="83"/>
      <c r="F243" s="19"/>
      <c r="G243" s="1">
        <f>SUM(D243/D242)</f>
        <v>0.11363636363636363</v>
      </c>
    </row>
    <row r="244" spans="2:9" x14ac:dyDescent="0.2">
      <c r="B244" s="20" t="s">
        <v>28</v>
      </c>
      <c r="C244" s="11"/>
      <c r="D244" s="81">
        <v>2</v>
      </c>
      <c r="E244" s="81"/>
      <c r="F244" s="13"/>
      <c r="H244" s="1">
        <f>SUM(D244/D242)</f>
        <v>4.5454545454545452E-3</v>
      </c>
    </row>
    <row r="245" spans="2:9" x14ac:dyDescent="0.2">
      <c r="B245" s="20" t="s">
        <v>29</v>
      </c>
      <c r="C245" s="11"/>
      <c r="D245" s="81">
        <v>3</v>
      </c>
      <c r="E245" s="81"/>
      <c r="F245" s="13"/>
    </row>
    <row r="246" spans="2:9" ht="13.5" thickBot="1" x14ac:dyDescent="0.25">
      <c r="B246" s="53" t="s">
        <v>30</v>
      </c>
      <c r="C246" s="17" t="s">
        <v>110</v>
      </c>
      <c r="D246" s="83"/>
      <c r="E246" s="83"/>
      <c r="F246" s="19"/>
    </row>
    <row r="247" spans="2:9" ht="13.5" thickBot="1" x14ac:dyDescent="0.25">
      <c r="B247" s="21"/>
      <c r="C247" s="22" t="s">
        <v>32</v>
      </c>
      <c r="D247" s="23"/>
      <c r="E247" s="24" t="s">
        <v>33</v>
      </c>
      <c r="F247" s="25"/>
    </row>
    <row r="248" spans="2:9" x14ac:dyDescent="0.2">
      <c r="B248" s="10" t="s">
        <v>34</v>
      </c>
      <c r="C248" s="40"/>
      <c r="D248" s="38"/>
      <c r="E248" s="42"/>
      <c r="F248" s="39"/>
    </row>
    <row r="249" spans="2:9" x14ac:dyDescent="0.2">
      <c r="B249" s="14" t="s">
        <v>35</v>
      </c>
      <c r="C249" s="33"/>
      <c r="D249" s="26"/>
      <c r="E249" s="36">
        <v>310</v>
      </c>
      <c r="F249" s="27"/>
    </row>
    <row r="250" spans="2:9" x14ac:dyDescent="0.2">
      <c r="B250" s="14" t="s">
        <v>38</v>
      </c>
      <c r="C250" s="33"/>
      <c r="D250" s="26"/>
      <c r="E250" s="36">
        <v>625</v>
      </c>
      <c r="F250" s="27"/>
    </row>
    <row r="251" spans="2:9" ht="13.5" thickBot="1" x14ac:dyDescent="0.25">
      <c r="B251" s="52" t="s">
        <v>41</v>
      </c>
      <c r="C251" s="34"/>
      <c r="D251" s="30"/>
      <c r="E251" s="37">
        <v>24</v>
      </c>
      <c r="F251" s="31"/>
    </row>
    <row r="252" spans="2:9" ht="13.5" thickBot="1" x14ac:dyDescent="0.25"/>
    <row r="253" spans="2:9" x14ac:dyDescent="0.2">
      <c r="B253" s="6" t="s">
        <v>19</v>
      </c>
      <c r="C253" s="87"/>
      <c r="D253" s="88" t="s">
        <v>124</v>
      </c>
      <c r="E253" s="89"/>
      <c r="F253" s="90"/>
    </row>
    <row r="254" spans="2:9" x14ac:dyDescent="0.2">
      <c r="B254" s="10" t="s">
        <v>21</v>
      </c>
      <c r="C254" s="80"/>
      <c r="D254" s="81" t="s">
        <v>8</v>
      </c>
      <c r="E254" s="81"/>
      <c r="F254" s="82"/>
    </row>
    <row r="255" spans="2:9" x14ac:dyDescent="0.2">
      <c r="B255" s="14" t="s">
        <v>23</v>
      </c>
      <c r="C255" s="11"/>
      <c r="D255" s="81" t="s">
        <v>125</v>
      </c>
      <c r="E255" s="81"/>
      <c r="F255" s="13"/>
    </row>
    <row r="256" spans="2:9" x14ac:dyDescent="0.2">
      <c r="B256" s="16" t="s">
        <v>25</v>
      </c>
      <c r="C256" s="17"/>
      <c r="D256" s="83">
        <v>13</v>
      </c>
      <c r="E256" s="83"/>
      <c r="F256" s="19"/>
    </row>
    <row r="257" spans="2:9" x14ac:dyDescent="0.2">
      <c r="B257" s="20" t="s">
        <v>26</v>
      </c>
      <c r="C257" s="11"/>
      <c r="D257" s="81">
        <v>340</v>
      </c>
      <c r="E257" s="81"/>
      <c r="F257" s="13"/>
      <c r="I257" s="193"/>
    </row>
    <row r="258" spans="2:9" x14ac:dyDescent="0.2">
      <c r="B258" s="20" t="s">
        <v>27</v>
      </c>
      <c r="C258" s="17"/>
      <c r="D258" s="83">
        <v>43</v>
      </c>
      <c r="E258" s="83"/>
      <c r="F258" s="19"/>
      <c r="G258" s="1">
        <f>SUM(D258/D257)</f>
        <v>0.12647058823529411</v>
      </c>
    </row>
    <row r="259" spans="2:9" x14ac:dyDescent="0.2">
      <c r="B259" s="20" t="s">
        <v>28</v>
      </c>
      <c r="C259" s="11"/>
      <c r="D259" s="81" t="s">
        <v>126</v>
      </c>
      <c r="E259" s="81"/>
      <c r="F259" s="13"/>
    </row>
    <row r="260" spans="2:9" x14ac:dyDescent="0.2">
      <c r="B260" s="20" t="s">
        <v>29</v>
      </c>
      <c r="C260" s="11"/>
      <c r="D260" s="81">
        <v>1</v>
      </c>
      <c r="E260" s="81"/>
      <c r="F260" s="13"/>
    </row>
    <row r="261" spans="2:9" ht="13.5" thickBot="1" x14ac:dyDescent="0.25">
      <c r="B261" s="53" t="s">
        <v>30</v>
      </c>
      <c r="C261" s="17" t="s">
        <v>110</v>
      </c>
      <c r="D261" s="83"/>
      <c r="E261" s="83"/>
      <c r="F261" s="19"/>
    </row>
    <row r="262" spans="2:9" ht="13.5" thickBot="1" x14ac:dyDescent="0.25">
      <c r="B262" s="21"/>
      <c r="C262" s="22" t="s">
        <v>32</v>
      </c>
      <c r="D262" s="23"/>
      <c r="E262" s="24" t="s">
        <v>33</v>
      </c>
      <c r="F262" s="25"/>
    </row>
    <row r="263" spans="2:9" x14ac:dyDescent="0.2">
      <c r="B263" s="10" t="s">
        <v>34</v>
      </c>
      <c r="C263" s="40"/>
      <c r="D263" s="38"/>
      <c r="E263" s="91"/>
      <c r="F263" s="92"/>
    </row>
    <row r="264" spans="2:9" x14ac:dyDescent="0.2">
      <c r="B264" s="14" t="s">
        <v>35</v>
      </c>
      <c r="C264" s="33"/>
      <c r="D264" s="26"/>
      <c r="E264" s="93"/>
      <c r="F264" s="27"/>
    </row>
    <row r="265" spans="2:9" x14ac:dyDescent="0.2">
      <c r="B265" s="14" t="s">
        <v>38</v>
      </c>
      <c r="C265" s="33"/>
      <c r="D265" s="26"/>
      <c r="E265" s="93">
        <v>1025</v>
      </c>
      <c r="F265" s="27"/>
    </row>
    <row r="266" spans="2:9" ht="13.5" thickBot="1" x14ac:dyDescent="0.25">
      <c r="B266" s="52" t="s">
        <v>41</v>
      </c>
      <c r="C266" s="34"/>
      <c r="D266" s="30"/>
      <c r="E266" s="94">
        <v>45</v>
      </c>
      <c r="F266" s="95"/>
    </row>
    <row r="267" spans="2:9" ht="13.5" thickBot="1" x14ac:dyDescent="0.25"/>
    <row r="268" spans="2:9" x14ac:dyDescent="0.2">
      <c r="B268" s="6" t="s">
        <v>19</v>
      </c>
      <c r="C268" s="87"/>
      <c r="D268" s="88" t="s">
        <v>127</v>
      </c>
      <c r="E268" s="89"/>
      <c r="F268" s="90"/>
    </row>
    <row r="269" spans="2:9" x14ac:dyDescent="0.2">
      <c r="B269" s="10" t="s">
        <v>21</v>
      </c>
      <c r="C269" s="80"/>
      <c r="D269" s="81" t="s">
        <v>8</v>
      </c>
      <c r="E269" s="81"/>
      <c r="F269" s="82"/>
    </row>
    <row r="270" spans="2:9" x14ac:dyDescent="0.2">
      <c r="B270" s="14" t="s">
        <v>23</v>
      </c>
      <c r="C270" s="11"/>
      <c r="D270" s="81" t="s">
        <v>128</v>
      </c>
      <c r="E270" s="81"/>
      <c r="F270" s="13"/>
    </row>
    <row r="271" spans="2:9" x14ac:dyDescent="0.2">
      <c r="B271" s="16" t="s">
        <v>25</v>
      </c>
      <c r="C271" s="17"/>
      <c r="D271" s="83">
        <v>13</v>
      </c>
      <c r="E271" s="83"/>
      <c r="F271" s="19"/>
      <c r="I271" s="193"/>
    </row>
    <row r="272" spans="2:9" x14ac:dyDescent="0.2">
      <c r="B272" s="20" t="s">
        <v>26</v>
      </c>
      <c r="C272" s="11"/>
      <c r="D272" s="81">
        <v>960</v>
      </c>
      <c r="E272" s="81"/>
      <c r="F272" s="13"/>
      <c r="I272" s="193"/>
    </row>
    <row r="273" spans="2:21" x14ac:dyDescent="0.2">
      <c r="B273" s="20" t="s">
        <v>27</v>
      </c>
      <c r="C273" s="17"/>
      <c r="D273" s="83">
        <v>114</v>
      </c>
      <c r="E273" s="83"/>
      <c r="F273" s="19"/>
      <c r="G273" s="1">
        <f>SUM(D273/D272)</f>
        <v>0.11874999999999999</v>
      </c>
    </row>
    <row r="274" spans="2:21" x14ac:dyDescent="0.2">
      <c r="B274" s="20" t="s">
        <v>28</v>
      </c>
      <c r="C274" s="11"/>
      <c r="D274" s="81">
        <v>8</v>
      </c>
      <c r="E274" s="81"/>
      <c r="F274" s="13"/>
      <c r="H274" s="1">
        <f>SUM(D274/D272)</f>
        <v>8.3333333333333332E-3</v>
      </c>
    </row>
    <row r="275" spans="2:21" x14ac:dyDescent="0.2">
      <c r="B275" s="20" t="s">
        <v>29</v>
      </c>
      <c r="C275" s="11"/>
      <c r="D275" s="81">
        <v>6</v>
      </c>
      <c r="E275" s="81"/>
      <c r="F275" s="13"/>
    </row>
    <row r="276" spans="2:21" ht="13.5" thickBot="1" x14ac:dyDescent="0.25">
      <c r="B276" s="53" t="s">
        <v>30</v>
      </c>
      <c r="C276" s="17" t="s">
        <v>110</v>
      </c>
      <c r="D276" s="83"/>
      <c r="E276" s="83"/>
      <c r="F276" s="19"/>
    </row>
    <row r="277" spans="2:21" ht="13.5" thickBot="1" x14ac:dyDescent="0.25">
      <c r="B277" s="21"/>
      <c r="C277" s="22" t="s">
        <v>32</v>
      </c>
      <c r="D277" s="23"/>
      <c r="E277" s="24" t="s">
        <v>33</v>
      </c>
      <c r="F277" s="25"/>
    </row>
    <row r="278" spans="2:21" x14ac:dyDescent="0.2">
      <c r="B278" s="10" t="s">
        <v>34</v>
      </c>
      <c r="C278" s="96"/>
      <c r="D278" s="97"/>
      <c r="E278" s="91"/>
      <c r="F278" s="92"/>
    </row>
    <row r="279" spans="2:21" x14ac:dyDescent="0.2">
      <c r="B279" s="14" t="s">
        <v>35</v>
      </c>
      <c r="C279" s="98"/>
      <c r="D279" s="99"/>
      <c r="E279" s="93"/>
      <c r="F279" s="27"/>
    </row>
    <row r="280" spans="2:21" x14ac:dyDescent="0.2">
      <c r="B280" s="14" t="s">
        <v>38</v>
      </c>
      <c r="C280" s="98"/>
      <c r="D280" s="99"/>
      <c r="E280" s="93">
        <v>1500</v>
      </c>
      <c r="F280" s="27"/>
    </row>
    <row r="281" spans="2:21" ht="13.5" thickBot="1" x14ac:dyDescent="0.25">
      <c r="B281" s="52" t="s">
        <v>41</v>
      </c>
      <c r="C281" s="100"/>
      <c r="D281" s="101"/>
      <c r="E281" s="94"/>
      <c r="F281" s="95"/>
    </row>
    <row r="282" spans="2:21" x14ac:dyDescent="0.2">
      <c r="G282" s="5" t="s">
        <v>180</v>
      </c>
      <c r="H282" s="1" t="s">
        <v>179</v>
      </c>
      <c r="O282" s="5" t="s">
        <v>180</v>
      </c>
      <c r="P282" s="1" t="s">
        <v>179</v>
      </c>
    </row>
    <row r="283" spans="2:21" ht="13.5" thickBot="1" x14ac:dyDescent="0.25">
      <c r="B283" s="72"/>
      <c r="C283" s="115"/>
      <c r="D283" s="73"/>
      <c r="E283" s="73"/>
      <c r="F283" s="259" t="s">
        <v>248</v>
      </c>
      <c r="G283" s="260">
        <f>AVERAGE(G10:G273)</f>
        <v>0.11565480532260722</v>
      </c>
      <c r="H283" s="260">
        <f>AVERAGE(H10:H274)</f>
        <v>1.2774821722627654E-2</v>
      </c>
      <c r="I283" s="261"/>
      <c r="J283" s="263"/>
      <c r="K283" s="263"/>
      <c r="L283" s="263"/>
      <c r="M283" s="262"/>
      <c r="N283" s="262"/>
      <c r="O283" s="260">
        <f>AVERAGE(O10:O273)</f>
        <v>0.12017967183713883</v>
      </c>
      <c r="P283" s="260">
        <f>AVERAGE(P10:P273)</f>
        <v>1.3636130210444752E-2</v>
      </c>
      <c r="Q283" s="261"/>
      <c r="R283" s="261"/>
      <c r="S283" s="261"/>
      <c r="T283" s="261"/>
      <c r="U283" s="261"/>
    </row>
    <row r="284" spans="2:21" x14ac:dyDescent="0.2">
      <c r="B284" s="72"/>
      <c r="C284" s="115"/>
      <c r="D284" s="73"/>
      <c r="E284" s="73"/>
      <c r="F284" s="116"/>
      <c r="G284" s="5"/>
      <c r="J284" s="276" t="s">
        <v>295</v>
      </c>
      <c r="K284" s="277" t="s">
        <v>180</v>
      </c>
      <c r="L284" s="278" t="s">
        <v>179</v>
      </c>
      <c r="M284" s="5"/>
      <c r="N284" s="5"/>
      <c r="O284" s="5"/>
      <c r="P284" s="5"/>
    </row>
    <row r="285" spans="2:21" ht="13.5" thickBot="1" x14ac:dyDescent="0.25">
      <c r="B285" s="72"/>
      <c r="C285" s="115"/>
      <c r="D285" s="73"/>
      <c r="E285" s="73"/>
      <c r="F285" s="73"/>
      <c r="J285" s="279" t="s">
        <v>249</v>
      </c>
      <c r="K285" s="280">
        <f>(G283+O283)/2</f>
        <v>0.11791723857987302</v>
      </c>
      <c r="L285" s="281">
        <f>(H283+P283)/2</f>
        <v>1.3205475966536203E-2</v>
      </c>
      <c r="M285" s="5"/>
      <c r="N285" s="5"/>
      <c r="O285" s="5"/>
      <c r="P285" s="609"/>
    </row>
    <row r="286" spans="2:21" x14ac:dyDescent="0.2">
      <c r="B286" s="72"/>
      <c r="C286" s="115"/>
      <c r="D286" s="73"/>
      <c r="E286" s="73"/>
      <c r="F286" s="73"/>
    </row>
    <row r="287" spans="2:21" x14ac:dyDescent="0.2">
      <c r="B287" s="72"/>
      <c r="C287" s="115"/>
      <c r="D287" s="73"/>
      <c r="E287" s="73"/>
      <c r="F287" s="73"/>
    </row>
    <row r="288" spans="2:21" s="114" customFormat="1" ht="18.75" x14ac:dyDescent="0.3">
      <c r="B288" s="112" t="s">
        <v>9</v>
      </c>
      <c r="C288" s="113"/>
      <c r="D288" s="113"/>
      <c r="E288" s="113"/>
      <c r="F288" s="113"/>
    </row>
    <row r="289" spans="2:16" ht="13.5" thickBot="1" x14ac:dyDescent="0.25">
      <c r="B289" s="5"/>
      <c r="C289" s="5"/>
      <c r="D289" s="5"/>
      <c r="E289" s="5"/>
      <c r="F289" s="5"/>
      <c r="G289" s="5"/>
    </row>
    <row r="290" spans="2:16" x14ac:dyDescent="0.2">
      <c r="B290" s="6" t="s">
        <v>19</v>
      </c>
      <c r="C290" s="7" t="s">
        <v>62</v>
      </c>
      <c r="D290" s="8"/>
      <c r="E290" s="8"/>
      <c r="F290" s="9"/>
      <c r="G290" s="5"/>
      <c r="J290" s="6" t="s">
        <v>19</v>
      </c>
      <c r="K290" s="7" t="s">
        <v>222</v>
      </c>
      <c r="L290" s="8"/>
      <c r="M290" s="8"/>
      <c r="N290" s="9"/>
    </row>
    <row r="291" spans="2:16" x14ac:dyDescent="0.2">
      <c r="B291" s="10" t="s">
        <v>21</v>
      </c>
      <c r="C291" s="11" t="s">
        <v>63</v>
      </c>
      <c r="D291" s="12"/>
      <c r="E291" s="12"/>
      <c r="F291" s="13"/>
      <c r="G291" s="5"/>
      <c r="J291" s="10" t="s">
        <v>21</v>
      </c>
      <c r="K291" s="11" t="s">
        <v>63</v>
      </c>
      <c r="L291" s="12"/>
      <c r="M291" s="12"/>
      <c r="N291" s="13"/>
    </row>
    <row r="292" spans="2:16" x14ac:dyDescent="0.2">
      <c r="B292" s="14" t="s">
        <v>23</v>
      </c>
      <c r="C292" s="11" t="s">
        <v>64</v>
      </c>
      <c r="D292" s="12"/>
      <c r="E292" s="12"/>
      <c r="F292" s="13"/>
      <c r="G292" s="5"/>
      <c r="J292" s="14" t="s">
        <v>23</v>
      </c>
      <c r="K292" s="11" t="s">
        <v>223</v>
      </c>
      <c r="L292" s="12"/>
      <c r="M292" s="12"/>
      <c r="N292" s="13"/>
    </row>
    <row r="293" spans="2:16" x14ac:dyDescent="0.2">
      <c r="B293" s="16" t="s">
        <v>25</v>
      </c>
      <c r="C293" s="17">
        <v>8</v>
      </c>
      <c r="D293" s="18"/>
      <c r="E293" s="18"/>
      <c r="F293" s="19"/>
      <c r="G293" s="5"/>
      <c r="J293" s="16" t="s">
        <v>25</v>
      </c>
      <c r="K293" s="17">
        <v>2</v>
      </c>
      <c r="L293" s="18"/>
      <c r="M293" s="18"/>
      <c r="N293" s="19"/>
    </row>
    <row r="294" spans="2:16" x14ac:dyDescent="0.2">
      <c r="B294" s="20" t="s">
        <v>26</v>
      </c>
      <c r="C294" s="11">
        <v>700</v>
      </c>
      <c r="D294" s="12"/>
      <c r="E294" s="12"/>
      <c r="F294" s="13"/>
      <c r="G294" s="5"/>
      <c r="J294" s="20" t="s">
        <v>26</v>
      </c>
      <c r="K294" s="11">
        <v>305</v>
      </c>
      <c r="L294" s="12"/>
      <c r="M294" s="12"/>
      <c r="N294" s="13"/>
    </row>
    <row r="295" spans="2:16" x14ac:dyDescent="0.2">
      <c r="B295" s="20" t="s">
        <v>27</v>
      </c>
      <c r="C295" s="17">
        <v>60</v>
      </c>
      <c r="D295" s="18"/>
      <c r="E295" s="18"/>
      <c r="F295" s="19"/>
      <c r="G295" s="1">
        <f>C295/C294</f>
        <v>8.5714285714285715E-2</v>
      </c>
      <c r="J295" s="20" t="s">
        <v>27</v>
      </c>
      <c r="K295" s="17">
        <v>48</v>
      </c>
      <c r="L295" s="18"/>
      <c r="M295" s="18"/>
      <c r="N295" s="19"/>
      <c r="O295" s="1">
        <f>K295/K294</f>
        <v>0.15737704918032788</v>
      </c>
    </row>
    <row r="296" spans="2:16" x14ac:dyDescent="0.2">
      <c r="B296" s="20" t="s">
        <v>28</v>
      </c>
      <c r="C296" s="11">
        <v>19</v>
      </c>
      <c r="D296" s="12"/>
      <c r="E296" s="12"/>
      <c r="F296" s="13"/>
      <c r="G296" s="5"/>
      <c r="H296" s="1">
        <f>C296/C294</f>
        <v>2.7142857142857142E-2</v>
      </c>
      <c r="J296" s="20" t="s">
        <v>28</v>
      </c>
      <c r="K296" s="11">
        <v>4</v>
      </c>
      <c r="L296" s="12"/>
      <c r="M296" s="12"/>
      <c r="N296" s="13"/>
      <c r="P296" s="1">
        <f>K296/K294</f>
        <v>1.3114754098360656E-2</v>
      </c>
    </row>
    <row r="297" spans="2:16" x14ac:dyDescent="0.2">
      <c r="B297" s="20" t="s">
        <v>29</v>
      </c>
      <c r="C297" s="11" t="s">
        <v>65</v>
      </c>
      <c r="D297" s="12"/>
      <c r="E297" s="12"/>
      <c r="F297" s="13"/>
      <c r="G297" s="5"/>
      <c r="J297" s="20" t="s">
        <v>29</v>
      </c>
      <c r="K297" s="11">
        <v>1</v>
      </c>
      <c r="L297" s="12"/>
      <c r="M297" s="12"/>
      <c r="N297" s="13"/>
    </row>
    <row r="298" spans="2:16" ht="13.5" thickBot="1" x14ac:dyDescent="0.25">
      <c r="B298" s="53" t="s">
        <v>30</v>
      </c>
      <c r="C298" s="17" t="s">
        <v>31</v>
      </c>
      <c r="D298" s="18"/>
      <c r="E298" s="18"/>
      <c r="F298" s="19"/>
      <c r="G298" s="15"/>
      <c r="H298"/>
      <c r="J298" s="53" t="s">
        <v>30</v>
      </c>
      <c r="K298" s="17" t="s">
        <v>31</v>
      </c>
      <c r="L298" s="18"/>
      <c r="M298" s="18"/>
      <c r="N298" s="19"/>
    </row>
    <row r="299" spans="2:16" ht="13.5" thickBot="1" x14ac:dyDescent="0.25">
      <c r="B299" s="21"/>
      <c r="C299" s="22" t="s">
        <v>32</v>
      </c>
      <c r="D299" s="23"/>
      <c r="E299" s="24" t="s">
        <v>33</v>
      </c>
      <c r="F299" s="25"/>
      <c r="G299" s="5"/>
      <c r="J299" s="21"/>
      <c r="K299" s="22" t="s">
        <v>32</v>
      </c>
      <c r="L299" s="23"/>
      <c r="M299" s="24" t="s">
        <v>33</v>
      </c>
      <c r="N299" s="25"/>
    </row>
    <row r="300" spans="2:16" x14ac:dyDescent="0.2">
      <c r="B300" s="10" t="s">
        <v>34</v>
      </c>
      <c r="C300" s="40">
        <v>200</v>
      </c>
      <c r="D300" s="50">
        <f>SUM(C300/C294)</f>
        <v>0.2857142857142857</v>
      </c>
      <c r="E300" s="42">
        <v>88</v>
      </c>
      <c r="F300" s="51">
        <f>SUM(E300/C294)</f>
        <v>0.12571428571428572</v>
      </c>
      <c r="G300" s="5"/>
      <c r="J300" s="10" t="s">
        <v>34</v>
      </c>
      <c r="K300" s="40">
        <v>100</v>
      </c>
      <c r="L300" s="50">
        <f>SUM(K300/K294)</f>
        <v>0.32786885245901637</v>
      </c>
      <c r="M300" s="42">
        <f>29+22</f>
        <v>51</v>
      </c>
      <c r="N300" s="51">
        <f>SUM(M300/K294)</f>
        <v>0.16721311475409836</v>
      </c>
    </row>
    <row r="301" spans="2:16" x14ac:dyDescent="0.2">
      <c r="B301" s="14" t="s">
        <v>35</v>
      </c>
      <c r="C301" s="33" t="s">
        <v>66</v>
      </c>
      <c r="D301" s="45"/>
      <c r="E301" s="36" t="s">
        <v>67</v>
      </c>
      <c r="F301" s="48"/>
      <c r="G301" s="5"/>
      <c r="J301" s="14" t="s">
        <v>35</v>
      </c>
      <c r="K301" s="33"/>
      <c r="L301" s="45"/>
      <c r="M301" s="36"/>
      <c r="N301" s="48"/>
    </row>
    <row r="302" spans="2:16" x14ac:dyDescent="0.2">
      <c r="B302" s="28" t="s">
        <v>38</v>
      </c>
      <c r="C302" s="33" t="s">
        <v>57</v>
      </c>
      <c r="D302" s="45"/>
      <c r="E302" s="36" t="s">
        <v>68</v>
      </c>
      <c r="F302" s="48"/>
      <c r="G302" s="5"/>
      <c r="J302" s="28" t="s">
        <v>38</v>
      </c>
      <c r="K302" s="33"/>
      <c r="L302" s="45"/>
      <c r="M302" s="36"/>
      <c r="N302" s="48"/>
    </row>
    <row r="303" spans="2:16" ht="13.5" thickBot="1" x14ac:dyDescent="0.25">
      <c r="B303" s="29" t="s">
        <v>41</v>
      </c>
      <c r="C303" s="34">
        <v>16</v>
      </c>
      <c r="D303" s="46"/>
      <c r="E303" s="37">
        <v>30</v>
      </c>
      <c r="F303" s="49"/>
      <c r="G303" s="5"/>
      <c r="J303" s="29" t="s">
        <v>41</v>
      </c>
      <c r="K303" s="34"/>
      <c r="L303" s="46"/>
      <c r="M303" s="37">
        <v>35</v>
      </c>
      <c r="N303" s="49"/>
    </row>
    <row r="304" spans="2:16" ht="13.5" thickBot="1" x14ac:dyDescent="0.25">
      <c r="B304" s="5"/>
      <c r="C304" s="5"/>
      <c r="D304" s="5"/>
      <c r="E304" s="5"/>
      <c r="F304" s="5"/>
      <c r="G304" s="5"/>
    </row>
    <row r="305" spans="2:16" x14ac:dyDescent="0.2">
      <c r="B305" s="6" t="s">
        <v>19</v>
      </c>
      <c r="C305" s="7" t="s">
        <v>81</v>
      </c>
      <c r="D305" s="8"/>
      <c r="E305" s="8"/>
      <c r="F305" s="9"/>
      <c r="G305" s="5"/>
      <c r="J305" s="6" t="s">
        <v>19</v>
      </c>
      <c r="K305" s="7" t="s">
        <v>224</v>
      </c>
      <c r="L305" s="8"/>
      <c r="M305" s="8"/>
      <c r="N305" s="9"/>
    </row>
    <row r="306" spans="2:16" x14ac:dyDescent="0.2">
      <c r="B306" s="10" t="s">
        <v>21</v>
      </c>
      <c r="C306" s="11" t="s">
        <v>82</v>
      </c>
      <c r="D306" s="12"/>
      <c r="E306" s="12"/>
      <c r="F306" s="13"/>
      <c r="G306" s="5"/>
      <c r="J306" s="10" t="s">
        <v>21</v>
      </c>
      <c r="K306" s="11" t="s">
        <v>63</v>
      </c>
      <c r="L306" s="12"/>
      <c r="M306" s="12"/>
      <c r="N306" s="13"/>
    </row>
    <row r="307" spans="2:16" x14ac:dyDescent="0.2">
      <c r="B307" s="14" t="s">
        <v>23</v>
      </c>
      <c r="C307" s="11" t="s">
        <v>77</v>
      </c>
      <c r="D307" s="12"/>
      <c r="E307" s="12"/>
      <c r="F307" s="13"/>
      <c r="G307" s="15"/>
      <c r="J307" s="14" t="s">
        <v>23</v>
      </c>
      <c r="K307" s="11" t="s">
        <v>225</v>
      </c>
      <c r="L307" s="12"/>
      <c r="M307" s="12"/>
      <c r="N307" s="13"/>
    </row>
    <row r="308" spans="2:16" x14ac:dyDescent="0.2">
      <c r="B308" s="16" t="s">
        <v>25</v>
      </c>
      <c r="C308" s="17">
        <v>7</v>
      </c>
      <c r="D308" s="18"/>
      <c r="E308" s="18"/>
      <c r="F308" s="19"/>
      <c r="G308" s="15"/>
      <c r="J308" s="16" t="s">
        <v>25</v>
      </c>
      <c r="K308" s="17">
        <v>9</v>
      </c>
      <c r="L308" s="18"/>
      <c r="M308" s="18"/>
      <c r="N308" s="19"/>
    </row>
    <row r="309" spans="2:16" x14ac:dyDescent="0.2">
      <c r="B309" s="20" t="s">
        <v>26</v>
      </c>
      <c r="C309" s="11">
        <v>1370</v>
      </c>
      <c r="D309" s="12"/>
      <c r="E309" s="12"/>
      <c r="F309" s="13"/>
      <c r="G309" s="15"/>
      <c r="J309" s="20" t="s">
        <v>26</v>
      </c>
      <c r="K309" s="11">
        <v>810</v>
      </c>
      <c r="L309" s="12"/>
      <c r="M309" s="12"/>
      <c r="N309" s="13"/>
    </row>
    <row r="310" spans="2:16" x14ac:dyDescent="0.2">
      <c r="B310" s="20" t="s">
        <v>27</v>
      </c>
      <c r="C310" s="17">
        <v>100</v>
      </c>
      <c r="D310" s="18"/>
      <c r="E310" s="18"/>
      <c r="F310" s="19"/>
      <c r="G310" s="1">
        <f>C310/C309</f>
        <v>7.2992700729927001E-2</v>
      </c>
      <c r="J310" s="20" t="s">
        <v>27</v>
      </c>
      <c r="K310" s="17">
        <v>55</v>
      </c>
      <c r="L310" s="18"/>
      <c r="M310" s="18"/>
      <c r="N310" s="19"/>
      <c r="O310" s="1">
        <f>K310/K309</f>
        <v>6.7901234567901231E-2</v>
      </c>
    </row>
    <row r="311" spans="2:16" x14ac:dyDescent="0.2">
      <c r="B311" s="20" t="s">
        <v>83</v>
      </c>
      <c r="C311" s="11">
        <v>44</v>
      </c>
      <c r="D311" s="12"/>
      <c r="E311" s="12"/>
      <c r="F311" s="13"/>
      <c r="G311" s="15"/>
      <c r="H311" s="1">
        <f>C311/C309</f>
        <v>3.2116788321167884E-2</v>
      </c>
      <c r="J311" s="20" t="s">
        <v>28</v>
      </c>
      <c r="K311" s="11">
        <v>11</v>
      </c>
      <c r="L311" s="12"/>
      <c r="M311" s="12"/>
      <c r="N311" s="13"/>
      <c r="P311" s="1">
        <f>K311/K309</f>
        <v>1.3580246913580247E-2</v>
      </c>
    </row>
    <row r="312" spans="2:16" x14ac:dyDescent="0.2">
      <c r="B312" s="20" t="s">
        <v>84</v>
      </c>
      <c r="C312" s="11">
        <v>44</v>
      </c>
      <c r="D312" s="12"/>
      <c r="E312" s="12"/>
      <c r="F312" s="13"/>
      <c r="G312" s="15"/>
      <c r="J312" s="20" t="s">
        <v>29</v>
      </c>
      <c r="K312" s="11">
        <v>11</v>
      </c>
      <c r="L312" s="12"/>
      <c r="M312" s="12"/>
      <c r="N312" s="13"/>
    </row>
    <row r="313" spans="2:16" ht="13.5" thickBot="1" x14ac:dyDescent="0.25">
      <c r="B313" s="53" t="s">
        <v>30</v>
      </c>
      <c r="C313" s="17"/>
      <c r="D313" s="18"/>
      <c r="E313" s="18"/>
      <c r="F313" s="19"/>
      <c r="G313" s="15"/>
      <c r="J313" s="53" t="s">
        <v>30</v>
      </c>
      <c r="K313" s="17" t="s">
        <v>31</v>
      </c>
      <c r="L313" s="18"/>
      <c r="M313" s="18"/>
      <c r="N313" s="19"/>
    </row>
    <row r="314" spans="2:16" ht="13.5" thickBot="1" x14ac:dyDescent="0.25">
      <c r="B314" s="21"/>
      <c r="C314" s="22" t="s">
        <v>32</v>
      </c>
      <c r="D314" s="23"/>
      <c r="E314" s="24" t="s">
        <v>33</v>
      </c>
      <c r="F314" s="25"/>
      <c r="G314" s="15"/>
      <c r="J314" s="21"/>
      <c r="K314" s="22" t="s">
        <v>32</v>
      </c>
      <c r="L314" s="23"/>
      <c r="M314" s="24" t="s">
        <v>33</v>
      </c>
      <c r="N314" s="25"/>
    </row>
    <row r="315" spans="2:16" x14ac:dyDescent="0.2">
      <c r="B315" s="10" t="s">
        <v>34</v>
      </c>
      <c r="C315" s="32">
        <v>250</v>
      </c>
      <c r="D315" s="38">
        <f>SUM(C315/C309)</f>
        <v>0.18248175182481752</v>
      </c>
      <c r="E315" s="35">
        <v>32</v>
      </c>
      <c r="F315" s="39">
        <f>SUM(E315/C309)</f>
        <v>2.3357664233576641E-2</v>
      </c>
      <c r="G315" s="15"/>
      <c r="J315" s="10" t="s">
        <v>34</v>
      </c>
      <c r="K315" s="40">
        <v>413</v>
      </c>
      <c r="L315" s="50">
        <f>SUM(K315/K309)</f>
        <v>0.50987654320987652</v>
      </c>
      <c r="M315" s="42">
        <v>240</v>
      </c>
      <c r="N315" s="51">
        <f>SUM(M315/K309)</f>
        <v>0.29629629629629628</v>
      </c>
    </row>
    <row r="316" spans="2:16" x14ac:dyDescent="0.2">
      <c r="B316" s="14" t="s">
        <v>35</v>
      </c>
      <c r="C316" s="33"/>
      <c r="D316" s="26"/>
      <c r="E316" s="36"/>
      <c r="F316" s="27"/>
      <c r="G316" s="15"/>
      <c r="J316" s="14" t="s">
        <v>35</v>
      </c>
      <c r="K316" s="33"/>
      <c r="L316" s="45"/>
      <c r="M316" s="36"/>
      <c r="N316" s="48"/>
    </row>
    <row r="317" spans="2:16" x14ac:dyDescent="0.2">
      <c r="B317" s="28" t="s">
        <v>38</v>
      </c>
      <c r="C317" s="33"/>
      <c r="D317" s="26"/>
      <c r="E317" s="36"/>
      <c r="F317" s="27"/>
      <c r="G317" s="15"/>
      <c r="J317" s="28" t="s">
        <v>38</v>
      </c>
      <c r="K317" s="33"/>
      <c r="L317" s="45"/>
      <c r="M317" s="36">
        <v>1964</v>
      </c>
      <c r="N317" s="48"/>
    </row>
    <row r="318" spans="2:16" ht="13.5" thickBot="1" x14ac:dyDescent="0.25">
      <c r="B318" s="29" t="s">
        <v>41</v>
      </c>
      <c r="C318" s="34"/>
      <c r="D318" s="30"/>
      <c r="E318" s="37"/>
      <c r="F318" s="31"/>
      <c r="G318" s="15"/>
      <c r="J318" s="29" t="s">
        <v>41</v>
      </c>
      <c r="K318" s="34"/>
      <c r="L318" s="46"/>
      <c r="M318" s="37">
        <v>85</v>
      </c>
      <c r="N318" s="49"/>
    </row>
    <row r="319" spans="2:16" ht="13.5" thickBot="1" x14ac:dyDescent="0.25">
      <c r="B319" s="15"/>
      <c r="C319" s="15"/>
      <c r="D319" s="15"/>
      <c r="E319" s="15"/>
      <c r="F319" s="15"/>
      <c r="G319" s="15"/>
    </row>
    <row r="320" spans="2:16" x14ac:dyDescent="0.2">
      <c r="B320" s="6" t="s">
        <v>19</v>
      </c>
      <c r="C320" s="7" t="s">
        <v>94</v>
      </c>
      <c r="D320" s="8"/>
      <c r="E320" s="8"/>
      <c r="F320" s="9"/>
      <c r="G320" s="5"/>
      <c r="J320" s="6" t="s">
        <v>19</v>
      </c>
      <c r="K320" s="7" t="s">
        <v>210</v>
      </c>
      <c r="L320" s="8"/>
      <c r="M320" s="8"/>
      <c r="N320" s="9"/>
    </row>
    <row r="321" spans="2:16" x14ac:dyDescent="0.2">
      <c r="B321" s="10" t="s">
        <v>21</v>
      </c>
      <c r="C321" s="11" t="s">
        <v>82</v>
      </c>
      <c r="D321" s="12"/>
      <c r="E321" s="12"/>
      <c r="F321" s="13"/>
      <c r="G321" s="5"/>
      <c r="J321" s="10" t="s">
        <v>21</v>
      </c>
      <c r="K321" s="11" t="s">
        <v>63</v>
      </c>
      <c r="L321" s="12"/>
      <c r="M321" s="12"/>
      <c r="N321" s="13"/>
    </row>
    <row r="322" spans="2:16" x14ac:dyDescent="0.2">
      <c r="B322" s="14" t="s">
        <v>23</v>
      </c>
      <c r="C322" s="11" t="s">
        <v>55</v>
      </c>
      <c r="D322" s="12"/>
      <c r="E322" s="12"/>
      <c r="F322" s="13"/>
      <c r="G322" s="5"/>
      <c r="J322" s="14" t="s">
        <v>23</v>
      </c>
      <c r="K322" s="11" t="s">
        <v>120</v>
      </c>
      <c r="L322" s="12"/>
      <c r="M322" s="12"/>
      <c r="N322" s="13"/>
    </row>
    <row r="323" spans="2:16" x14ac:dyDescent="0.2">
      <c r="B323" s="16" t="s">
        <v>25</v>
      </c>
      <c r="C323" s="17">
        <v>7</v>
      </c>
      <c r="D323" s="18"/>
      <c r="E323" s="18"/>
      <c r="F323" s="19"/>
      <c r="G323" s="5"/>
      <c r="J323" s="16" t="s">
        <v>25</v>
      </c>
      <c r="K323" s="17">
        <v>5</v>
      </c>
      <c r="L323" s="18"/>
      <c r="M323" s="18"/>
      <c r="N323" s="19"/>
    </row>
    <row r="324" spans="2:16" x14ac:dyDescent="0.2">
      <c r="B324" s="20" t="s">
        <v>26</v>
      </c>
      <c r="C324" s="11">
        <v>762</v>
      </c>
      <c r="D324" s="12"/>
      <c r="E324" s="12"/>
      <c r="F324" s="13"/>
      <c r="G324" s="5"/>
      <c r="J324" s="20" t="s">
        <v>26</v>
      </c>
      <c r="K324" s="11">
        <v>1200</v>
      </c>
      <c r="L324" s="12"/>
      <c r="M324" s="12"/>
      <c r="N324" s="13"/>
    </row>
    <row r="325" spans="2:16" x14ac:dyDescent="0.2">
      <c r="B325" s="20" t="s">
        <v>27</v>
      </c>
      <c r="C325" s="17">
        <v>68</v>
      </c>
      <c r="D325" s="18"/>
      <c r="E325" s="18"/>
      <c r="F325" s="19"/>
      <c r="G325" s="1">
        <f>C325/C324</f>
        <v>8.9238845144356954E-2</v>
      </c>
      <c r="J325" s="20" t="s">
        <v>27</v>
      </c>
      <c r="K325" s="17">
        <v>104</v>
      </c>
      <c r="L325" s="18"/>
      <c r="M325" s="18"/>
      <c r="N325" s="19"/>
      <c r="O325" s="1">
        <f>K325/K324</f>
        <v>8.666666666666667E-2</v>
      </c>
    </row>
    <row r="326" spans="2:16" x14ac:dyDescent="0.2">
      <c r="B326" s="20" t="s">
        <v>83</v>
      </c>
      <c r="C326" s="11">
        <v>18</v>
      </c>
      <c r="D326" s="12"/>
      <c r="E326" s="12"/>
      <c r="F326" s="13"/>
      <c r="G326" s="5"/>
      <c r="H326" s="1">
        <f>C326/C324</f>
        <v>2.3622047244094488E-2</v>
      </c>
      <c r="J326" s="20" t="s">
        <v>28</v>
      </c>
      <c r="K326" s="11">
        <v>34</v>
      </c>
      <c r="L326" s="12"/>
      <c r="M326" s="12"/>
      <c r="N326" s="13"/>
      <c r="P326" s="1">
        <f>K326/K324</f>
        <v>2.8333333333333332E-2</v>
      </c>
    </row>
    <row r="327" spans="2:16" x14ac:dyDescent="0.2">
      <c r="B327" s="20" t="s">
        <v>84</v>
      </c>
      <c r="C327" s="11">
        <v>18</v>
      </c>
      <c r="D327" s="12"/>
      <c r="E327" s="12"/>
      <c r="F327" s="13"/>
      <c r="G327" s="5"/>
      <c r="J327" s="20" t="s">
        <v>29</v>
      </c>
      <c r="K327" s="11">
        <v>15</v>
      </c>
      <c r="L327" s="12"/>
      <c r="M327" s="12"/>
      <c r="N327" s="13"/>
    </row>
    <row r="328" spans="2:16" ht="13.5" thickBot="1" x14ac:dyDescent="0.25">
      <c r="B328" s="53" t="s">
        <v>30</v>
      </c>
      <c r="C328" s="17"/>
      <c r="D328" s="18"/>
      <c r="E328" s="18"/>
      <c r="F328" s="19"/>
      <c r="G328" s="15"/>
      <c r="J328" s="53" t="s">
        <v>30</v>
      </c>
      <c r="K328" s="17" t="s">
        <v>31</v>
      </c>
      <c r="L328" s="18"/>
      <c r="M328" s="18"/>
      <c r="N328" s="19"/>
    </row>
    <row r="329" spans="2:16" ht="13.5" thickBot="1" x14ac:dyDescent="0.25">
      <c r="B329" s="21"/>
      <c r="C329" s="22" t="s">
        <v>32</v>
      </c>
      <c r="D329" s="23"/>
      <c r="E329" s="24" t="s">
        <v>33</v>
      </c>
      <c r="F329" s="25"/>
      <c r="G329" s="5"/>
      <c r="J329" s="21"/>
      <c r="K329" s="22" t="s">
        <v>32</v>
      </c>
      <c r="L329" s="23"/>
      <c r="M329" s="24" t="s">
        <v>33</v>
      </c>
      <c r="N329" s="25"/>
    </row>
    <row r="330" spans="2:16" x14ac:dyDescent="0.2">
      <c r="B330" s="10" t="s">
        <v>34</v>
      </c>
      <c r="C330" s="32">
        <v>180</v>
      </c>
      <c r="D330" s="38">
        <f>SUM(C330/C324)</f>
        <v>0.23622047244094488</v>
      </c>
      <c r="E330" s="35">
        <v>82</v>
      </c>
      <c r="F330" s="39">
        <f>SUM(E330/C324)</f>
        <v>0.10761154855643044</v>
      </c>
      <c r="G330" s="5"/>
      <c r="J330" s="10" t="s">
        <v>34</v>
      </c>
      <c r="K330" s="40">
        <v>218</v>
      </c>
      <c r="L330" s="50">
        <f>SUM(K330/K324)</f>
        <v>0.18166666666666667</v>
      </c>
      <c r="M330" s="42">
        <v>118</v>
      </c>
      <c r="N330" s="51">
        <f>SUM(M330/K324)</f>
        <v>9.8333333333333328E-2</v>
      </c>
    </row>
    <row r="331" spans="2:16" x14ac:dyDescent="0.2">
      <c r="B331" s="14" t="s">
        <v>35</v>
      </c>
      <c r="C331" s="33"/>
      <c r="D331" s="26"/>
      <c r="E331" s="36"/>
      <c r="F331" s="27"/>
      <c r="G331" s="5"/>
      <c r="J331" s="14" t="s">
        <v>35</v>
      </c>
      <c r="K331" s="33"/>
      <c r="L331" s="45"/>
      <c r="M331" s="36"/>
      <c r="N331" s="48"/>
    </row>
    <row r="332" spans="2:16" x14ac:dyDescent="0.2">
      <c r="B332" s="28" t="s">
        <v>38</v>
      </c>
      <c r="C332" s="33"/>
      <c r="D332" s="26"/>
      <c r="E332" s="36"/>
      <c r="F332" s="27"/>
      <c r="G332" s="5"/>
      <c r="J332" s="28" t="s">
        <v>38</v>
      </c>
      <c r="K332" s="33">
        <v>545</v>
      </c>
      <c r="L332" s="45"/>
      <c r="M332" s="36">
        <v>1630</v>
      </c>
      <c r="N332" s="48"/>
    </row>
    <row r="333" spans="2:16" ht="13.5" thickBot="1" x14ac:dyDescent="0.25">
      <c r="B333" s="29" t="s">
        <v>41</v>
      </c>
      <c r="C333" s="34"/>
      <c r="D333" s="30"/>
      <c r="E333" s="37"/>
      <c r="F333" s="31"/>
      <c r="G333" s="5"/>
      <c r="J333" s="29" t="s">
        <v>41</v>
      </c>
      <c r="K333" s="34"/>
      <c r="L333" s="46"/>
      <c r="M333" s="37">
        <v>85</v>
      </c>
      <c r="N333" s="49"/>
    </row>
    <row r="334" spans="2:16" ht="13.5" thickBot="1" x14ac:dyDescent="0.25">
      <c r="B334" s="72"/>
      <c r="C334" s="115"/>
      <c r="D334" s="116"/>
      <c r="E334" s="73"/>
      <c r="F334" s="116"/>
      <c r="G334" s="5"/>
    </row>
    <row r="335" spans="2:16" x14ac:dyDescent="0.2">
      <c r="B335" s="6" t="s">
        <v>19</v>
      </c>
      <c r="C335" s="79"/>
      <c r="D335" s="86" t="s">
        <v>115</v>
      </c>
      <c r="E335" s="84"/>
      <c r="F335" s="78"/>
      <c r="J335" s="6" t="s">
        <v>19</v>
      </c>
      <c r="K335" s="7" t="s">
        <v>226</v>
      </c>
      <c r="L335" s="8"/>
      <c r="M335" s="8"/>
      <c r="N335" s="9"/>
    </row>
    <row r="336" spans="2:16" x14ac:dyDescent="0.2">
      <c r="B336" s="10" t="s">
        <v>21</v>
      </c>
      <c r="C336" s="80"/>
      <c r="D336" s="81" t="s">
        <v>9</v>
      </c>
      <c r="E336" s="81"/>
      <c r="F336" s="82"/>
      <c r="J336" s="10" t="s">
        <v>21</v>
      </c>
      <c r="K336" s="11" t="s">
        <v>63</v>
      </c>
      <c r="L336" s="12"/>
      <c r="M336" s="12"/>
      <c r="N336" s="13"/>
    </row>
    <row r="337" spans="2:16" x14ac:dyDescent="0.2">
      <c r="B337" s="14" t="s">
        <v>23</v>
      </c>
      <c r="C337" s="11"/>
      <c r="D337" s="81" t="s">
        <v>79</v>
      </c>
      <c r="E337" s="81"/>
      <c r="F337" s="13"/>
      <c r="J337" s="14" t="s">
        <v>23</v>
      </c>
      <c r="K337" s="11" t="s">
        <v>227</v>
      </c>
      <c r="L337" s="12"/>
      <c r="M337" s="12"/>
      <c r="N337" s="13"/>
    </row>
    <row r="338" spans="2:16" x14ac:dyDescent="0.2">
      <c r="B338" s="16" t="s">
        <v>25</v>
      </c>
      <c r="C338" s="17"/>
      <c r="D338" s="83">
        <v>8</v>
      </c>
      <c r="E338" s="83"/>
      <c r="F338" s="19"/>
      <c r="J338" s="16" t="s">
        <v>25</v>
      </c>
      <c r="K338" s="17">
        <v>4</v>
      </c>
      <c r="L338" s="18"/>
      <c r="M338" s="18"/>
      <c r="N338" s="19"/>
    </row>
    <row r="339" spans="2:16" x14ac:dyDescent="0.2">
      <c r="B339" s="20" t="s">
        <v>26</v>
      </c>
      <c r="C339" s="11"/>
      <c r="D339" s="81">
        <v>820</v>
      </c>
      <c r="E339" s="81"/>
      <c r="F339" s="13"/>
      <c r="J339" s="20" t="s">
        <v>26</v>
      </c>
      <c r="K339" s="11">
        <v>299</v>
      </c>
      <c r="L339" s="12"/>
      <c r="M339" s="12"/>
      <c r="N339" s="13"/>
    </row>
    <row r="340" spans="2:16" x14ac:dyDescent="0.2">
      <c r="B340" s="20" t="s">
        <v>27</v>
      </c>
      <c r="C340" s="17"/>
      <c r="D340" s="83">
        <v>75</v>
      </c>
      <c r="E340" s="83"/>
      <c r="F340" s="19"/>
      <c r="G340" s="1">
        <f>D340/D339</f>
        <v>9.1463414634146339E-2</v>
      </c>
      <c r="J340" s="20" t="s">
        <v>27</v>
      </c>
      <c r="K340" s="17">
        <v>45</v>
      </c>
      <c r="L340" s="18"/>
      <c r="M340" s="18"/>
      <c r="N340" s="19"/>
      <c r="O340" s="1">
        <f>K340/K339</f>
        <v>0.15050167224080269</v>
      </c>
    </row>
    <row r="341" spans="2:16" x14ac:dyDescent="0.2">
      <c r="B341" s="20" t="s">
        <v>28</v>
      </c>
      <c r="C341" s="11"/>
      <c r="D341" s="81">
        <v>14</v>
      </c>
      <c r="E341" s="81"/>
      <c r="F341" s="13"/>
      <c r="H341" s="1">
        <f>D341/D339</f>
        <v>1.7073170731707318E-2</v>
      </c>
      <c r="J341" s="20" t="s">
        <v>28</v>
      </c>
      <c r="K341" s="11">
        <v>7</v>
      </c>
      <c r="L341" s="12"/>
      <c r="M341" s="12"/>
      <c r="N341" s="13"/>
      <c r="P341" s="1">
        <f>K341/K339</f>
        <v>2.3411371237458192E-2</v>
      </c>
    </row>
    <row r="342" spans="2:16" x14ac:dyDescent="0.2">
      <c r="B342" s="20" t="s">
        <v>29</v>
      </c>
      <c r="C342" s="11"/>
      <c r="D342" s="81"/>
      <c r="E342" s="81"/>
      <c r="F342" s="13"/>
      <c r="J342" s="20" t="s">
        <v>29</v>
      </c>
      <c r="K342" s="11">
        <v>8</v>
      </c>
      <c r="L342" s="12"/>
      <c r="M342" s="12"/>
      <c r="N342" s="13"/>
    </row>
    <row r="343" spans="2:16" ht="13.5" thickBot="1" x14ac:dyDescent="0.25">
      <c r="B343" s="53" t="s">
        <v>30</v>
      </c>
      <c r="C343" s="17" t="s">
        <v>110</v>
      </c>
      <c r="D343" s="83"/>
      <c r="E343" s="83"/>
      <c r="F343" s="19"/>
      <c r="J343" s="53" t="s">
        <v>30</v>
      </c>
      <c r="K343" s="17" t="s">
        <v>31</v>
      </c>
      <c r="L343" s="18"/>
      <c r="M343" s="18"/>
      <c r="N343" s="19"/>
    </row>
    <row r="344" spans="2:16" ht="13.5" thickBot="1" x14ac:dyDescent="0.25">
      <c r="B344" s="21"/>
      <c r="C344" s="22" t="s">
        <v>32</v>
      </c>
      <c r="D344" s="23"/>
      <c r="E344" s="24" t="s">
        <v>33</v>
      </c>
      <c r="F344" s="25"/>
      <c r="J344" s="21"/>
      <c r="K344" s="22" t="s">
        <v>32</v>
      </c>
      <c r="L344" s="23"/>
      <c r="M344" s="24" t="s">
        <v>33</v>
      </c>
      <c r="N344" s="25"/>
    </row>
    <row r="345" spans="2:16" x14ac:dyDescent="0.2">
      <c r="B345" s="10" t="s">
        <v>34</v>
      </c>
      <c r="C345" s="40"/>
      <c r="D345" s="38"/>
      <c r="E345" s="42"/>
      <c r="F345" s="39"/>
      <c r="J345" s="10" t="s">
        <v>34</v>
      </c>
      <c r="K345" s="40">
        <v>36</v>
      </c>
      <c r="L345" s="50">
        <f>SUM(K345/K339)</f>
        <v>0.12040133779264214</v>
      </c>
      <c r="M345" s="42"/>
      <c r="N345" s="51">
        <f>SUM(M345/K339)</f>
        <v>0</v>
      </c>
    </row>
    <row r="346" spans="2:16" x14ac:dyDescent="0.2">
      <c r="B346" s="14" t="s">
        <v>35</v>
      </c>
      <c r="C346" s="33">
        <v>250</v>
      </c>
      <c r="D346" s="26"/>
      <c r="E346" s="36">
        <v>400</v>
      </c>
      <c r="F346" s="27"/>
      <c r="J346" s="14" t="s">
        <v>35</v>
      </c>
      <c r="K346" s="33"/>
      <c r="L346" s="45"/>
      <c r="M346" s="36"/>
      <c r="N346" s="48"/>
    </row>
    <row r="347" spans="2:16" x14ac:dyDescent="0.2">
      <c r="B347" s="14" t="s">
        <v>38</v>
      </c>
      <c r="C347" s="33">
        <v>500</v>
      </c>
      <c r="D347" s="26"/>
      <c r="E347" s="36">
        <v>725</v>
      </c>
      <c r="F347" s="27"/>
      <c r="J347" s="28" t="s">
        <v>38</v>
      </c>
      <c r="K347" s="33"/>
      <c r="L347" s="45"/>
      <c r="M347" s="36"/>
      <c r="N347" s="48"/>
    </row>
    <row r="348" spans="2:16" ht="13.5" thickBot="1" x14ac:dyDescent="0.25">
      <c r="B348" s="52" t="s">
        <v>41</v>
      </c>
      <c r="C348" s="34">
        <v>22</v>
      </c>
      <c r="D348" s="30"/>
      <c r="E348" s="37">
        <v>32</v>
      </c>
      <c r="F348" s="31"/>
      <c r="J348" s="29" t="s">
        <v>41</v>
      </c>
      <c r="K348" s="34">
        <v>5</v>
      </c>
      <c r="L348" s="46"/>
      <c r="M348" s="37"/>
      <c r="N348" s="49"/>
    </row>
    <row r="349" spans="2:16" ht="13.5" thickBot="1" x14ac:dyDescent="0.25"/>
    <row r="350" spans="2:16" x14ac:dyDescent="0.2">
      <c r="B350" s="6" t="s">
        <v>19</v>
      </c>
      <c r="C350" s="87"/>
      <c r="D350" s="88" t="s">
        <v>116</v>
      </c>
      <c r="E350" s="89"/>
      <c r="F350" s="90"/>
    </row>
    <row r="351" spans="2:16" x14ac:dyDescent="0.2">
      <c r="B351" s="10" t="s">
        <v>21</v>
      </c>
      <c r="C351" s="80"/>
      <c r="D351" s="81" t="s">
        <v>9</v>
      </c>
      <c r="E351" s="81"/>
      <c r="F351" s="82"/>
    </row>
    <row r="352" spans="2:16" x14ac:dyDescent="0.2">
      <c r="B352" s="14" t="s">
        <v>23</v>
      </c>
      <c r="C352" s="11"/>
      <c r="D352" s="81" t="s">
        <v>61</v>
      </c>
      <c r="E352" s="81"/>
      <c r="F352" s="13"/>
    </row>
    <row r="353" spans="2:6" x14ac:dyDescent="0.2">
      <c r="B353" s="16" t="s">
        <v>25</v>
      </c>
      <c r="C353" s="17"/>
      <c r="D353" s="83">
        <v>8</v>
      </c>
      <c r="E353" s="83"/>
      <c r="F353" s="19"/>
    </row>
    <row r="354" spans="2:6" x14ac:dyDescent="0.2">
      <c r="B354" s="20" t="s">
        <v>26</v>
      </c>
      <c r="C354" s="11"/>
      <c r="D354" s="81">
        <v>920</v>
      </c>
      <c r="E354" s="81"/>
      <c r="F354" s="13"/>
    </row>
    <row r="355" spans="2:6" x14ac:dyDescent="0.2">
      <c r="B355" s="20" t="s">
        <v>27</v>
      </c>
      <c r="C355" s="17"/>
      <c r="D355" s="83"/>
      <c r="E355" s="83"/>
      <c r="F355" s="19"/>
    </row>
    <row r="356" spans="2:6" x14ac:dyDescent="0.2">
      <c r="B356" s="20" t="s">
        <v>28</v>
      </c>
      <c r="C356" s="11"/>
      <c r="D356" s="81"/>
      <c r="E356" s="81"/>
      <c r="F356" s="13"/>
    </row>
    <row r="357" spans="2:6" x14ac:dyDescent="0.2">
      <c r="B357" s="20" t="s">
        <v>29</v>
      </c>
      <c r="C357" s="11"/>
      <c r="D357" s="81"/>
      <c r="E357" s="81"/>
      <c r="F357" s="13"/>
    </row>
    <row r="358" spans="2:6" ht="13.5" thickBot="1" x14ac:dyDescent="0.25">
      <c r="B358" s="53" t="s">
        <v>30</v>
      </c>
      <c r="C358" s="17" t="s">
        <v>110</v>
      </c>
      <c r="D358" s="83"/>
      <c r="E358" s="83"/>
      <c r="F358" s="19"/>
    </row>
    <row r="359" spans="2:6" ht="13.5" thickBot="1" x14ac:dyDescent="0.25">
      <c r="B359" s="21"/>
      <c r="C359" s="22" t="s">
        <v>32</v>
      </c>
      <c r="D359" s="23"/>
      <c r="E359" s="24" t="s">
        <v>33</v>
      </c>
      <c r="F359" s="25"/>
    </row>
    <row r="360" spans="2:6" x14ac:dyDescent="0.2">
      <c r="B360" s="10" t="s">
        <v>34</v>
      </c>
      <c r="C360" s="40"/>
      <c r="D360" s="38"/>
      <c r="E360" s="42"/>
      <c r="F360" s="39"/>
    </row>
    <row r="361" spans="2:6" x14ac:dyDescent="0.2">
      <c r="B361" s="14" t="s">
        <v>35</v>
      </c>
      <c r="C361" s="33"/>
      <c r="D361" s="26"/>
      <c r="E361" s="36">
        <v>500</v>
      </c>
      <c r="F361" s="27"/>
    </row>
    <row r="362" spans="2:6" x14ac:dyDescent="0.2">
      <c r="B362" s="14" t="s">
        <v>38</v>
      </c>
      <c r="C362" s="33"/>
      <c r="D362" s="26"/>
      <c r="E362" s="36">
        <v>1240</v>
      </c>
      <c r="F362" s="27"/>
    </row>
    <row r="363" spans="2:6" ht="13.5" thickBot="1" x14ac:dyDescent="0.25">
      <c r="B363" s="52" t="s">
        <v>41</v>
      </c>
      <c r="C363" s="34"/>
      <c r="D363" s="30"/>
      <c r="E363" s="37">
        <v>56</v>
      </c>
      <c r="F363" s="31"/>
    </row>
    <row r="364" spans="2:6" ht="13.5" thickBot="1" x14ac:dyDescent="0.25"/>
    <row r="365" spans="2:6" x14ac:dyDescent="0.2">
      <c r="B365" s="6" t="s">
        <v>19</v>
      </c>
      <c r="C365" s="87"/>
      <c r="D365" s="88" t="s">
        <v>117</v>
      </c>
      <c r="E365" s="89"/>
      <c r="F365" s="90"/>
    </row>
    <row r="366" spans="2:6" x14ac:dyDescent="0.2">
      <c r="B366" s="10" t="s">
        <v>21</v>
      </c>
      <c r="C366" s="80"/>
      <c r="D366" s="81" t="s">
        <v>9</v>
      </c>
      <c r="E366" s="81"/>
      <c r="F366" s="82"/>
    </row>
    <row r="367" spans="2:6" x14ac:dyDescent="0.2">
      <c r="B367" s="14" t="s">
        <v>23</v>
      </c>
      <c r="C367" s="11"/>
      <c r="D367" s="81" t="s">
        <v>118</v>
      </c>
      <c r="E367" s="81"/>
      <c r="F367" s="13"/>
    </row>
    <row r="368" spans="2:6" x14ac:dyDescent="0.2">
      <c r="B368" s="16" t="s">
        <v>25</v>
      </c>
      <c r="C368" s="17"/>
      <c r="D368" s="83">
        <v>13</v>
      </c>
      <c r="E368" s="83"/>
      <c r="F368" s="19"/>
    </row>
    <row r="369" spans="2:8" x14ac:dyDescent="0.2">
      <c r="B369" s="20" t="s">
        <v>26</v>
      </c>
      <c r="C369" s="11"/>
      <c r="D369" s="81">
        <v>805</v>
      </c>
      <c r="E369" s="81"/>
      <c r="F369" s="13"/>
    </row>
    <row r="370" spans="2:8" x14ac:dyDescent="0.2">
      <c r="B370" s="20" t="s">
        <v>27</v>
      </c>
      <c r="C370" s="17"/>
      <c r="D370" s="83">
        <v>70</v>
      </c>
      <c r="E370" s="83"/>
      <c r="F370" s="19"/>
      <c r="G370" s="1">
        <f>D370/D369</f>
        <v>8.6956521739130432E-2</v>
      </c>
    </row>
    <row r="371" spans="2:8" x14ac:dyDescent="0.2">
      <c r="B371" s="20" t="s">
        <v>28</v>
      </c>
      <c r="C371" s="11"/>
      <c r="D371" s="81">
        <v>15</v>
      </c>
      <c r="E371" s="81"/>
      <c r="F371" s="13"/>
      <c r="H371" s="1">
        <f>D371/D369</f>
        <v>1.8633540372670808E-2</v>
      </c>
    </row>
    <row r="372" spans="2:8" x14ac:dyDescent="0.2">
      <c r="B372" s="20" t="s">
        <v>29</v>
      </c>
      <c r="C372" s="11"/>
      <c r="D372" s="81">
        <v>7</v>
      </c>
      <c r="E372" s="81"/>
      <c r="F372" s="13"/>
    </row>
    <row r="373" spans="2:8" ht="13.5" thickBot="1" x14ac:dyDescent="0.25">
      <c r="B373" s="53" t="s">
        <v>30</v>
      </c>
      <c r="C373" s="17"/>
      <c r="D373" s="83"/>
      <c r="E373" s="83"/>
      <c r="F373" s="19"/>
    </row>
    <row r="374" spans="2:8" ht="13.5" thickBot="1" x14ac:dyDescent="0.25">
      <c r="B374" s="21"/>
      <c r="C374" s="22" t="s">
        <v>32</v>
      </c>
      <c r="D374" s="23"/>
      <c r="E374" s="24" t="s">
        <v>33</v>
      </c>
      <c r="F374" s="25"/>
    </row>
    <row r="375" spans="2:8" x14ac:dyDescent="0.2">
      <c r="B375" s="10" t="s">
        <v>34</v>
      </c>
      <c r="C375" s="40"/>
      <c r="D375" s="38"/>
      <c r="E375" s="42">
        <v>103</v>
      </c>
      <c r="F375" s="39"/>
    </row>
    <row r="376" spans="2:8" x14ac:dyDescent="0.2">
      <c r="B376" s="14" t="s">
        <v>35</v>
      </c>
      <c r="C376" s="33">
        <v>950</v>
      </c>
      <c r="D376" s="26"/>
      <c r="E376" s="36">
        <v>850</v>
      </c>
      <c r="F376" s="27"/>
    </row>
    <row r="377" spans="2:8" x14ac:dyDescent="0.2">
      <c r="B377" s="14" t="s">
        <v>38</v>
      </c>
      <c r="C377" s="33">
        <v>1405</v>
      </c>
      <c r="D377" s="26"/>
      <c r="E377" s="36">
        <v>1275</v>
      </c>
      <c r="F377" s="27"/>
    </row>
    <row r="378" spans="2:8" ht="13.5" thickBot="1" x14ac:dyDescent="0.25">
      <c r="B378" s="52" t="s">
        <v>41</v>
      </c>
      <c r="C378" s="34">
        <v>67</v>
      </c>
      <c r="D378" s="30"/>
      <c r="E378" s="37">
        <v>49</v>
      </c>
      <c r="F378" s="31"/>
    </row>
    <row r="379" spans="2:8" ht="13.5" thickBot="1" x14ac:dyDescent="0.25"/>
    <row r="380" spans="2:8" x14ac:dyDescent="0.2">
      <c r="B380" s="6" t="s">
        <v>19</v>
      </c>
      <c r="C380" s="87"/>
      <c r="D380" s="88" t="s">
        <v>156</v>
      </c>
      <c r="E380" s="89"/>
      <c r="F380" s="90"/>
    </row>
    <row r="381" spans="2:8" x14ac:dyDescent="0.2">
      <c r="B381" s="10" t="s">
        <v>21</v>
      </c>
      <c r="C381" s="80"/>
      <c r="D381" s="81" t="s">
        <v>9</v>
      </c>
      <c r="E381" s="81"/>
      <c r="F381" s="82"/>
    </row>
    <row r="382" spans="2:8" x14ac:dyDescent="0.2">
      <c r="B382" s="14" t="s">
        <v>23</v>
      </c>
      <c r="C382" s="11"/>
      <c r="D382" s="81" t="s">
        <v>157</v>
      </c>
      <c r="E382" s="81"/>
      <c r="F382" s="13"/>
    </row>
    <row r="383" spans="2:8" x14ac:dyDescent="0.2">
      <c r="B383" s="16" t="s">
        <v>25</v>
      </c>
      <c r="C383" s="17"/>
      <c r="D383" s="83">
        <v>9</v>
      </c>
      <c r="E383" s="83"/>
      <c r="F383" s="19"/>
    </row>
    <row r="384" spans="2:8" x14ac:dyDescent="0.2">
      <c r="B384" s="20" t="s">
        <v>26</v>
      </c>
      <c r="C384" s="11"/>
      <c r="D384" s="81">
        <v>730</v>
      </c>
      <c r="E384" s="81"/>
      <c r="F384" s="13"/>
    </row>
    <row r="385" spans="2:16" x14ac:dyDescent="0.2">
      <c r="B385" s="20" t="s">
        <v>27</v>
      </c>
      <c r="C385" s="17"/>
      <c r="D385" s="83">
        <v>75</v>
      </c>
      <c r="E385" s="83"/>
      <c r="F385" s="19"/>
      <c r="G385" s="1">
        <f>D385/D384</f>
        <v>0.10273972602739725</v>
      </c>
    </row>
    <row r="386" spans="2:16" x14ac:dyDescent="0.2">
      <c r="B386" s="20" t="s">
        <v>28</v>
      </c>
      <c r="C386" s="11"/>
      <c r="D386" s="81">
        <v>18</v>
      </c>
      <c r="E386" s="81"/>
      <c r="F386" s="13"/>
      <c r="H386" s="1">
        <f>D386/D384</f>
        <v>2.4657534246575342E-2</v>
      </c>
    </row>
    <row r="387" spans="2:16" x14ac:dyDescent="0.2">
      <c r="B387" s="20" t="s">
        <v>29</v>
      </c>
      <c r="C387" s="11"/>
      <c r="D387" s="81">
        <v>9</v>
      </c>
      <c r="E387" s="81"/>
      <c r="F387" s="13"/>
    </row>
    <row r="388" spans="2:16" ht="13.5" thickBot="1" x14ac:dyDescent="0.25">
      <c r="B388" s="53" t="s">
        <v>30</v>
      </c>
      <c r="C388" s="17" t="s">
        <v>110</v>
      </c>
      <c r="D388" s="83"/>
      <c r="E388" s="83"/>
      <c r="F388" s="19"/>
    </row>
    <row r="389" spans="2:16" ht="13.5" thickBot="1" x14ac:dyDescent="0.25">
      <c r="B389" s="21"/>
      <c r="C389" s="22" t="s">
        <v>32</v>
      </c>
      <c r="D389" s="23"/>
      <c r="E389" s="24" t="s">
        <v>33</v>
      </c>
      <c r="F389" s="25"/>
    </row>
    <row r="390" spans="2:16" x14ac:dyDescent="0.2">
      <c r="B390" s="10" t="s">
        <v>34</v>
      </c>
      <c r="C390" s="40"/>
      <c r="D390" s="38"/>
      <c r="E390" s="42">
        <v>129</v>
      </c>
      <c r="F390" s="39"/>
    </row>
    <row r="391" spans="2:16" x14ac:dyDescent="0.2">
      <c r="B391" s="14" t="s">
        <v>35</v>
      </c>
      <c r="C391" s="33" t="s">
        <v>158</v>
      </c>
      <c r="D391" s="26"/>
      <c r="E391" s="36"/>
      <c r="F391" s="27"/>
    </row>
    <row r="392" spans="2:16" x14ac:dyDescent="0.2">
      <c r="B392" s="14" t="s">
        <v>38</v>
      </c>
      <c r="C392" s="33"/>
      <c r="D392" s="26"/>
      <c r="E392" s="36">
        <v>1250</v>
      </c>
      <c r="F392" s="27"/>
    </row>
    <row r="393" spans="2:16" ht="13.5" thickBot="1" x14ac:dyDescent="0.25">
      <c r="B393" s="52" t="s">
        <v>41</v>
      </c>
      <c r="C393" s="34"/>
      <c r="D393" s="30"/>
      <c r="E393" s="37">
        <v>58</v>
      </c>
      <c r="F393" s="31"/>
    </row>
    <row r="394" spans="2:16" ht="13.5" thickBot="1" x14ac:dyDescent="0.25"/>
    <row r="395" spans="2:16" x14ac:dyDescent="0.2">
      <c r="B395" s="72"/>
      <c r="C395" s="115"/>
      <c r="D395" s="116"/>
      <c r="E395" s="73"/>
      <c r="F395" s="257" t="s">
        <v>248</v>
      </c>
      <c r="G395" s="114">
        <f>AVERAGE(G295:G385)</f>
        <v>8.8184248998207274E-2</v>
      </c>
      <c r="H395" s="114">
        <f>AVERAGE(H295:H385)</f>
        <v>2.3717680762499527E-2</v>
      </c>
      <c r="I395" s="114"/>
      <c r="J395" s="276" t="s">
        <v>289</v>
      </c>
      <c r="K395" s="277" t="s">
        <v>180</v>
      </c>
      <c r="L395" s="278" t="s">
        <v>179</v>
      </c>
      <c r="M395" s="114"/>
      <c r="N395" s="114"/>
      <c r="O395" s="114">
        <f>AVERAGE(O295:O385)</f>
        <v>0.11561165566392462</v>
      </c>
      <c r="P395" s="114">
        <f>AVERAGE(P295:P385)</f>
        <v>1.9609926395683108E-2</v>
      </c>
    </row>
    <row r="396" spans="2:16" ht="13.5" thickBot="1" x14ac:dyDescent="0.25">
      <c r="B396" s="72"/>
      <c r="C396" s="115"/>
      <c r="D396" s="116"/>
      <c r="E396" s="73"/>
      <c r="F396" s="257"/>
      <c r="G396" s="114"/>
      <c r="H396" s="114"/>
      <c r="I396" s="114"/>
      <c r="J396" s="279" t="s">
        <v>249</v>
      </c>
      <c r="K396" s="280">
        <f>(G395+O395)/2</f>
        <v>0.10189795233106594</v>
      </c>
      <c r="L396" s="281">
        <f>(H395+P395)/2</f>
        <v>2.1663803579091319E-2</v>
      </c>
      <c r="M396" s="114"/>
      <c r="N396" s="114"/>
      <c r="O396" s="114"/>
      <c r="P396" s="114"/>
    </row>
    <row r="397" spans="2:16" x14ac:dyDescent="0.2">
      <c r="B397" s="15"/>
      <c r="C397" s="15"/>
      <c r="D397" s="15"/>
      <c r="E397" s="15"/>
      <c r="F397" s="15"/>
      <c r="G397" s="5"/>
    </row>
    <row r="398" spans="2:16" s="114" customFormat="1" ht="18.75" x14ac:dyDescent="0.3">
      <c r="B398" s="112" t="s">
        <v>10</v>
      </c>
      <c r="C398" s="113"/>
      <c r="D398" s="113"/>
      <c r="E398" s="113"/>
      <c r="F398" s="113"/>
    </row>
    <row r="399" spans="2:16" ht="13.5" thickBot="1" x14ac:dyDescent="0.25">
      <c r="B399" s="15"/>
      <c r="C399" s="15"/>
      <c r="D399" s="15"/>
      <c r="E399" s="15"/>
      <c r="F399" s="15"/>
      <c r="G399" s="15"/>
    </row>
    <row r="400" spans="2:16" x14ac:dyDescent="0.2">
      <c r="B400" s="6" t="s">
        <v>19</v>
      </c>
      <c r="C400" s="7" t="s">
        <v>81</v>
      </c>
      <c r="D400" s="8"/>
      <c r="E400" s="8"/>
      <c r="F400" s="9"/>
      <c r="G400" s="15"/>
      <c r="J400" s="6" t="s">
        <v>19</v>
      </c>
      <c r="K400" s="7" t="s">
        <v>228</v>
      </c>
      <c r="L400" s="8"/>
      <c r="M400" s="8"/>
      <c r="N400" s="9"/>
    </row>
    <row r="401" spans="2:17" x14ac:dyDescent="0.2">
      <c r="B401" s="10" t="s">
        <v>21</v>
      </c>
      <c r="C401" s="11" t="s">
        <v>85</v>
      </c>
      <c r="D401" s="12"/>
      <c r="E401" s="12"/>
      <c r="F401" s="13"/>
      <c r="G401" s="5"/>
      <c r="J401" s="10" t="s">
        <v>21</v>
      </c>
      <c r="K401" s="11" t="s">
        <v>85</v>
      </c>
      <c r="L401" s="12"/>
      <c r="M401" s="12"/>
      <c r="N401" s="13"/>
    </row>
    <row r="402" spans="2:17" x14ac:dyDescent="0.2">
      <c r="B402" s="14" t="s">
        <v>23</v>
      </c>
      <c r="C402" s="11" t="s">
        <v>77</v>
      </c>
      <c r="D402" s="12"/>
      <c r="E402" s="12"/>
      <c r="F402" s="13"/>
      <c r="G402" s="5"/>
      <c r="J402" s="14" t="s">
        <v>23</v>
      </c>
      <c r="K402" s="11" t="s">
        <v>229</v>
      </c>
      <c r="L402" s="12"/>
      <c r="M402" s="12"/>
      <c r="N402" s="13"/>
    </row>
    <row r="403" spans="2:17" x14ac:dyDescent="0.2">
      <c r="B403" s="16" t="s">
        <v>25</v>
      </c>
      <c r="C403" s="17">
        <v>7</v>
      </c>
      <c r="D403" s="18"/>
      <c r="E403" s="18"/>
      <c r="F403" s="19"/>
      <c r="G403" s="5"/>
      <c r="J403" s="16" t="s">
        <v>25</v>
      </c>
      <c r="K403" s="17">
        <v>4</v>
      </c>
      <c r="L403" s="18"/>
      <c r="M403" s="18"/>
      <c r="N403" s="19"/>
    </row>
    <row r="404" spans="2:17" x14ac:dyDescent="0.2">
      <c r="B404" s="20" t="s">
        <v>26</v>
      </c>
      <c r="C404" s="11">
        <v>1600</v>
      </c>
      <c r="D404" s="12"/>
      <c r="E404" s="12"/>
      <c r="F404" s="13"/>
      <c r="G404" s="5"/>
      <c r="J404" s="20" t="s">
        <v>26</v>
      </c>
      <c r="K404" s="11">
        <v>1200</v>
      </c>
      <c r="L404" s="12"/>
      <c r="M404" s="12"/>
      <c r="N404" s="13"/>
    </row>
    <row r="405" spans="2:17" x14ac:dyDescent="0.2">
      <c r="B405" s="20" t="s">
        <v>27</v>
      </c>
      <c r="C405" s="17">
        <v>100</v>
      </c>
      <c r="D405" s="18"/>
      <c r="E405" s="18"/>
      <c r="F405" s="19"/>
      <c r="G405" s="5">
        <f>C405/C404</f>
        <v>6.25E-2</v>
      </c>
      <c r="J405" s="20" t="s">
        <v>27</v>
      </c>
      <c r="K405" s="17">
        <v>100</v>
      </c>
      <c r="L405" s="18"/>
      <c r="M405" s="18"/>
      <c r="N405" s="19"/>
      <c r="O405" s="1">
        <f>K405/K404</f>
        <v>8.3333333333333329E-2</v>
      </c>
    </row>
    <row r="406" spans="2:17" x14ac:dyDescent="0.2">
      <c r="B406" s="20" t="s">
        <v>86</v>
      </c>
      <c r="C406" s="11">
        <v>44</v>
      </c>
      <c r="D406" s="12"/>
      <c r="E406" s="12"/>
      <c r="F406" s="13"/>
      <c r="G406" s="5"/>
      <c r="H406" s="1">
        <f>C406/C404</f>
        <v>2.75E-2</v>
      </c>
      <c r="J406" s="202" t="s">
        <v>231</v>
      </c>
      <c r="K406" s="11">
        <v>26</v>
      </c>
      <c r="L406" s="12"/>
      <c r="M406" s="12"/>
      <c r="N406" s="13"/>
      <c r="P406" s="1">
        <f>K406/K404</f>
        <v>2.1666666666666667E-2</v>
      </c>
    </row>
    <row r="407" spans="2:17" x14ac:dyDescent="0.2">
      <c r="B407" s="20" t="s">
        <v>87</v>
      </c>
      <c r="C407" s="11">
        <v>44</v>
      </c>
      <c r="D407" s="12"/>
      <c r="E407" s="12"/>
      <c r="F407" s="13"/>
      <c r="G407" s="5"/>
      <c r="J407" s="202" t="s">
        <v>230</v>
      </c>
      <c r="K407" s="11">
        <v>13</v>
      </c>
      <c r="L407" s="12"/>
      <c r="M407" s="12"/>
      <c r="N407" s="13"/>
    </row>
    <row r="408" spans="2:17" x14ac:dyDescent="0.2">
      <c r="B408" s="20" t="s">
        <v>177</v>
      </c>
      <c r="C408" s="11"/>
      <c r="D408" s="12"/>
      <c r="E408" s="12"/>
      <c r="F408" s="13"/>
      <c r="G408" s="5"/>
      <c r="J408" s="20" t="s">
        <v>177</v>
      </c>
      <c r="K408" s="11">
        <v>400</v>
      </c>
      <c r="L408" s="12"/>
      <c r="M408" s="12"/>
      <c r="N408" s="13"/>
      <c r="Q408" s="1">
        <f>SUM(K408/K404)</f>
        <v>0.33333333333333331</v>
      </c>
    </row>
    <row r="409" spans="2:17" ht="13.5" thickBot="1" x14ac:dyDescent="0.25">
      <c r="B409" s="53" t="s">
        <v>30</v>
      </c>
      <c r="C409" s="17"/>
      <c r="D409" s="18"/>
      <c r="E409" s="18"/>
      <c r="F409" s="19"/>
      <c r="G409" s="15"/>
      <c r="J409" s="53" t="s">
        <v>30</v>
      </c>
      <c r="K409" s="17"/>
      <c r="L409" s="18"/>
      <c r="M409" s="18"/>
      <c r="N409" s="19"/>
    </row>
    <row r="410" spans="2:17" ht="13.5" thickBot="1" x14ac:dyDescent="0.25">
      <c r="B410" s="21"/>
      <c r="C410" s="22" t="s">
        <v>32</v>
      </c>
      <c r="D410" s="23"/>
      <c r="E410" s="24" t="s">
        <v>33</v>
      </c>
      <c r="F410" s="25"/>
      <c r="G410" s="5"/>
      <c r="J410" s="21"/>
      <c r="K410" s="22" t="s">
        <v>32</v>
      </c>
      <c r="L410" s="23"/>
      <c r="M410" s="24" t="s">
        <v>33</v>
      </c>
      <c r="N410" s="25"/>
    </row>
    <row r="411" spans="2:17" x14ac:dyDescent="0.2">
      <c r="B411" s="10" t="s">
        <v>34</v>
      </c>
      <c r="C411" s="40">
        <v>156</v>
      </c>
      <c r="D411" s="38">
        <f>SUM(C411/C404)</f>
        <v>9.7500000000000003E-2</v>
      </c>
      <c r="E411" s="42">
        <v>70</v>
      </c>
      <c r="F411" s="39">
        <f>SUM(E411/C404)</f>
        <v>4.3749999999999997E-2</v>
      </c>
      <c r="G411" s="5"/>
      <c r="J411" s="10" t="s">
        <v>34</v>
      </c>
      <c r="K411" s="40">
        <v>90</v>
      </c>
      <c r="L411" s="38">
        <f>SUM(K411/K404)</f>
        <v>7.4999999999999997E-2</v>
      </c>
      <c r="M411" s="42"/>
      <c r="N411" s="39">
        <f>SUM(M411/K404)</f>
        <v>0</v>
      </c>
    </row>
    <row r="412" spans="2:17" x14ac:dyDescent="0.2">
      <c r="B412" s="14" t="s">
        <v>35</v>
      </c>
      <c r="C412" s="33">
        <v>125</v>
      </c>
      <c r="D412" s="26"/>
      <c r="E412" s="36">
        <v>660</v>
      </c>
      <c r="F412" s="27"/>
      <c r="G412" s="5"/>
      <c r="J412" s="14" t="s">
        <v>35</v>
      </c>
      <c r="K412" s="33"/>
      <c r="L412" s="26"/>
      <c r="M412" s="36"/>
      <c r="N412" s="27"/>
    </row>
    <row r="413" spans="2:17" x14ac:dyDescent="0.2">
      <c r="B413" s="14" t="s">
        <v>38</v>
      </c>
      <c r="C413" s="33">
        <v>300</v>
      </c>
      <c r="D413" s="26"/>
      <c r="E413" s="36">
        <v>1000</v>
      </c>
      <c r="F413" s="27"/>
      <c r="G413" s="5"/>
      <c r="J413" s="14" t="s">
        <v>38</v>
      </c>
      <c r="K413" s="33"/>
      <c r="L413" s="26"/>
      <c r="M413" s="36"/>
      <c r="N413" s="27"/>
    </row>
    <row r="414" spans="2:17" ht="13.5" thickBot="1" x14ac:dyDescent="0.25">
      <c r="B414" s="52" t="s">
        <v>41</v>
      </c>
      <c r="C414" s="34">
        <v>12</v>
      </c>
      <c r="D414" s="30"/>
      <c r="E414" s="37">
        <v>43</v>
      </c>
      <c r="F414" s="31"/>
      <c r="G414" s="5"/>
      <c r="J414" s="52" t="s">
        <v>41</v>
      </c>
      <c r="K414" s="34">
        <v>4</v>
      </c>
      <c r="L414" s="30"/>
      <c r="M414" s="37">
        <v>23</v>
      </c>
      <c r="N414" s="31"/>
    </row>
    <row r="415" spans="2:17" x14ac:dyDescent="0.2">
      <c r="B415" s="5"/>
      <c r="C415" s="5"/>
      <c r="D415" s="5"/>
      <c r="E415" s="5"/>
      <c r="F415" s="5"/>
      <c r="G415" s="5"/>
    </row>
    <row r="416" spans="2:17" ht="13.5" thickBot="1" x14ac:dyDescent="0.25">
      <c r="B416" s="56" t="s">
        <v>88</v>
      </c>
      <c r="C416" s="5"/>
      <c r="D416" s="5"/>
      <c r="E416" s="5"/>
      <c r="F416" s="5"/>
      <c r="G416" s="5"/>
    </row>
    <row r="417" spans="2:17" x14ac:dyDescent="0.2">
      <c r="B417" s="56" t="s">
        <v>89</v>
      </c>
      <c r="C417" s="5"/>
      <c r="D417" s="5"/>
      <c r="E417" s="5"/>
      <c r="F417" s="5"/>
      <c r="G417" s="5"/>
      <c r="J417" s="6" t="s">
        <v>19</v>
      </c>
      <c r="K417" s="7" t="s">
        <v>234</v>
      </c>
      <c r="L417" s="8"/>
      <c r="M417" s="8"/>
      <c r="N417" s="9"/>
    </row>
    <row r="418" spans="2:17" x14ac:dyDescent="0.2">
      <c r="B418" s="56" t="s">
        <v>90</v>
      </c>
      <c r="C418" s="5"/>
      <c r="D418" s="5"/>
      <c r="E418" s="5"/>
      <c r="F418" s="5"/>
      <c r="G418" s="5"/>
      <c r="J418" s="10" t="s">
        <v>21</v>
      </c>
      <c r="K418" s="11" t="s">
        <v>85</v>
      </c>
      <c r="L418" s="12"/>
      <c r="M418" s="12"/>
      <c r="N418" s="13"/>
    </row>
    <row r="419" spans="2:17" x14ac:dyDescent="0.2">
      <c r="B419" s="56" t="s">
        <v>91</v>
      </c>
      <c r="C419" s="5"/>
      <c r="D419" s="5"/>
      <c r="E419" s="5"/>
      <c r="F419" s="5"/>
      <c r="G419" s="5"/>
      <c r="J419" s="14" t="s">
        <v>23</v>
      </c>
      <c r="K419" s="11" t="s">
        <v>223</v>
      </c>
      <c r="L419" s="12"/>
      <c r="M419" s="12"/>
      <c r="N419" s="13"/>
    </row>
    <row r="420" spans="2:17" x14ac:dyDescent="0.2">
      <c r="B420" s="56" t="s">
        <v>92</v>
      </c>
      <c r="C420" s="5"/>
      <c r="D420" s="5"/>
      <c r="E420" s="5"/>
      <c r="F420" s="5"/>
      <c r="G420" s="5"/>
      <c r="J420" s="16" t="s">
        <v>25</v>
      </c>
      <c r="K420" s="17">
        <v>2</v>
      </c>
      <c r="L420" s="18"/>
      <c r="M420" s="18"/>
      <c r="N420" s="19"/>
    </row>
    <row r="421" spans="2:17" x14ac:dyDescent="0.2">
      <c r="B421" s="56" t="s">
        <v>93</v>
      </c>
      <c r="C421" s="5"/>
      <c r="D421" s="5"/>
      <c r="E421" s="5"/>
      <c r="F421" s="5"/>
      <c r="G421" s="5"/>
      <c r="J421" s="20" t="s">
        <v>26</v>
      </c>
      <c r="K421" s="11">
        <v>1300</v>
      </c>
      <c r="L421" s="12"/>
      <c r="M421" s="12"/>
      <c r="N421" s="13"/>
    </row>
    <row r="422" spans="2:17" x14ac:dyDescent="0.2">
      <c r="B422" s="56"/>
      <c r="C422" s="5"/>
      <c r="D422" s="5"/>
      <c r="E422" s="5"/>
      <c r="F422" s="5"/>
      <c r="G422" s="5"/>
      <c r="J422" s="20" t="s">
        <v>27</v>
      </c>
      <c r="K422" s="17">
        <v>150</v>
      </c>
      <c r="L422" s="18"/>
      <c r="M422" s="18"/>
      <c r="N422" s="19"/>
      <c r="O422" s="1">
        <f>K422/K421</f>
        <v>0.11538461538461539</v>
      </c>
    </row>
    <row r="423" spans="2:17" ht="13.5" thickBot="1" x14ac:dyDescent="0.25">
      <c r="B423" s="15"/>
      <c r="C423" s="15"/>
      <c r="D423" s="15"/>
      <c r="E423" s="15"/>
      <c r="F423" s="15"/>
      <c r="G423" s="5"/>
      <c r="J423" s="202" t="s">
        <v>232</v>
      </c>
      <c r="K423" s="11">
        <v>8</v>
      </c>
      <c r="L423" s="12"/>
      <c r="M423" s="12"/>
      <c r="N423" s="13"/>
      <c r="P423" s="1">
        <f>K423/K421</f>
        <v>6.1538461538461538E-3</v>
      </c>
    </row>
    <row r="424" spans="2:17" x14ac:dyDescent="0.2">
      <c r="B424" s="6" t="s">
        <v>19</v>
      </c>
      <c r="C424" s="7" t="s">
        <v>94</v>
      </c>
      <c r="D424" s="8"/>
      <c r="E424" s="8"/>
      <c r="F424" s="9"/>
      <c r="G424" s="5"/>
      <c r="J424" s="202" t="s">
        <v>233</v>
      </c>
      <c r="K424" s="11">
        <v>8</v>
      </c>
      <c r="L424" s="12"/>
      <c r="M424" s="12"/>
      <c r="N424" s="13"/>
    </row>
    <row r="425" spans="2:17" x14ac:dyDescent="0.2">
      <c r="B425" s="10" t="s">
        <v>21</v>
      </c>
      <c r="C425" s="11" t="s">
        <v>85</v>
      </c>
      <c r="D425" s="12"/>
      <c r="E425" s="12"/>
      <c r="F425" s="13"/>
      <c r="G425" s="5"/>
      <c r="J425" s="20" t="s">
        <v>177</v>
      </c>
      <c r="K425" s="11">
        <v>300</v>
      </c>
      <c r="L425" s="12"/>
      <c r="M425" s="12"/>
      <c r="N425" s="13"/>
      <c r="Q425" s="1">
        <f>K425/K421</f>
        <v>0.23076923076923078</v>
      </c>
    </row>
    <row r="426" spans="2:17" ht="13.5" thickBot="1" x14ac:dyDescent="0.25">
      <c r="B426" s="14" t="s">
        <v>23</v>
      </c>
      <c r="C426" s="11" t="s">
        <v>55</v>
      </c>
      <c r="D426" s="12"/>
      <c r="E426" s="12"/>
      <c r="F426" s="13"/>
      <c r="G426" s="5"/>
      <c r="J426" s="53" t="s">
        <v>30</v>
      </c>
      <c r="K426" s="17"/>
      <c r="L426" s="18"/>
      <c r="M426" s="18"/>
      <c r="N426" s="19"/>
    </row>
    <row r="427" spans="2:17" ht="13.5" thickBot="1" x14ac:dyDescent="0.25">
      <c r="B427" s="16" t="s">
        <v>25</v>
      </c>
      <c r="C427" s="17">
        <v>7</v>
      </c>
      <c r="D427" s="18"/>
      <c r="E427" s="18"/>
      <c r="F427" s="19"/>
      <c r="G427" s="5"/>
      <c r="J427" s="21"/>
      <c r="K427" s="22" t="s">
        <v>32</v>
      </c>
      <c r="L427" s="23"/>
      <c r="M427" s="24" t="s">
        <v>33</v>
      </c>
      <c r="N427" s="25"/>
    </row>
    <row r="428" spans="2:17" x14ac:dyDescent="0.2">
      <c r="B428" s="20" t="s">
        <v>26</v>
      </c>
      <c r="C428" s="11">
        <v>927</v>
      </c>
      <c r="D428" s="12"/>
      <c r="E428" s="12"/>
      <c r="F428" s="13"/>
      <c r="G428" s="5"/>
      <c r="J428" s="10" t="s">
        <v>34</v>
      </c>
      <c r="K428" s="40">
        <v>148</v>
      </c>
      <c r="L428" s="38">
        <f>SUM(K428/K421)</f>
        <v>0.11384615384615385</v>
      </c>
      <c r="M428" s="42">
        <v>45</v>
      </c>
      <c r="N428" s="39">
        <f>SUM(M428/K421)</f>
        <v>3.4615384615384617E-2</v>
      </c>
    </row>
    <row r="429" spans="2:17" x14ac:dyDescent="0.2">
      <c r="B429" s="20" t="s">
        <v>27</v>
      </c>
      <c r="C429" s="17">
        <v>95</v>
      </c>
      <c r="D429" s="18"/>
      <c r="E429" s="18"/>
      <c r="F429" s="19"/>
      <c r="G429" s="5">
        <f>C429/C428</f>
        <v>0.10248112189859762</v>
      </c>
      <c r="J429" s="14" t="s">
        <v>35</v>
      </c>
      <c r="K429" s="33"/>
      <c r="L429" s="26"/>
      <c r="M429" s="36"/>
      <c r="N429" s="27"/>
    </row>
    <row r="430" spans="2:17" x14ac:dyDescent="0.2">
      <c r="B430" s="20" t="s">
        <v>86</v>
      </c>
      <c r="C430" s="11">
        <v>18</v>
      </c>
      <c r="D430" s="12"/>
      <c r="E430" s="12"/>
      <c r="F430" s="13"/>
      <c r="G430" s="5"/>
      <c r="H430" s="1">
        <f>C430/C428</f>
        <v>1.9417475728155338E-2</v>
      </c>
      <c r="J430" s="14" t="s">
        <v>38</v>
      </c>
      <c r="K430" s="33"/>
      <c r="L430" s="26"/>
      <c r="M430" s="36"/>
      <c r="N430" s="27"/>
    </row>
    <row r="431" spans="2:17" ht="13.5" thickBot="1" x14ac:dyDescent="0.25">
      <c r="B431" s="20" t="s">
        <v>87</v>
      </c>
      <c r="C431" s="11">
        <v>18</v>
      </c>
      <c r="D431" s="12"/>
      <c r="E431" s="12"/>
      <c r="F431" s="13"/>
      <c r="G431" s="5"/>
      <c r="J431" s="52" t="s">
        <v>41</v>
      </c>
      <c r="K431" s="34"/>
      <c r="L431" s="30"/>
      <c r="M431" s="37"/>
      <c r="N431" s="31"/>
    </row>
    <row r="432" spans="2:17" ht="13.5" thickBot="1" x14ac:dyDescent="0.25">
      <c r="B432" s="20" t="s">
        <v>177</v>
      </c>
      <c r="C432" s="11"/>
      <c r="D432" s="273">
        <v>350</v>
      </c>
      <c r="E432" s="274">
        <f>SUM(D432/C428)</f>
        <v>0.37756202804746491</v>
      </c>
      <c r="F432" s="13"/>
      <c r="G432" s="5"/>
    </row>
    <row r="433" spans="2:17" ht="13.5" thickBot="1" x14ac:dyDescent="0.25">
      <c r="B433" s="53" t="s">
        <v>30</v>
      </c>
      <c r="C433" s="17"/>
      <c r="D433" s="18"/>
      <c r="E433" s="18"/>
      <c r="F433" s="19"/>
      <c r="G433" s="15"/>
      <c r="J433" s="6" t="s">
        <v>19</v>
      </c>
      <c r="K433" s="7" t="s">
        <v>236</v>
      </c>
      <c r="L433" s="8"/>
      <c r="M433" s="8"/>
      <c r="N433" s="9"/>
    </row>
    <row r="434" spans="2:17" ht="13.5" thickBot="1" x14ac:dyDescent="0.25">
      <c r="B434" s="21"/>
      <c r="C434" s="22" t="s">
        <v>32</v>
      </c>
      <c r="D434" s="23"/>
      <c r="E434" s="24" t="s">
        <v>33</v>
      </c>
      <c r="F434" s="25"/>
      <c r="G434" s="5"/>
      <c r="J434" s="10" t="s">
        <v>21</v>
      </c>
      <c r="K434" s="11" t="s">
        <v>85</v>
      </c>
      <c r="L434" s="12"/>
      <c r="M434" s="12"/>
      <c r="N434" s="13"/>
    </row>
    <row r="435" spans="2:17" x14ac:dyDescent="0.2">
      <c r="B435" s="10" t="s">
        <v>34</v>
      </c>
      <c r="C435" s="40">
        <v>137</v>
      </c>
      <c r="D435" s="38">
        <f>SUM(C435/C428)</f>
        <v>0.14778856526429343</v>
      </c>
      <c r="E435" s="42">
        <v>43</v>
      </c>
      <c r="F435" s="39">
        <f>SUM(E435/C428)</f>
        <v>4.6386192017259978E-2</v>
      </c>
      <c r="G435" s="5"/>
      <c r="J435" s="14" t="s">
        <v>23</v>
      </c>
      <c r="K435" s="11" t="s">
        <v>236</v>
      </c>
      <c r="L435" s="12"/>
      <c r="M435" s="12"/>
      <c r="N435" s="13"/>
    </row>
    <row r="436" spans="2:17" x14ac:dyDescent="0.2">
      <c r="B436" s="14" t="s">
        <v>35</v>
      </c>
      <c r="C436" s="33"/>
      <c r="D436" s="26"/>
      <c r="E436" s="36"/>
      <c r="F436" s="27"/>
      <c r="G436" s="5"/>
      <c r="J436" s="16" t="s">
        <v>25</v>
      </c>
      <c r="K436" s="17">
        <v>8</v>
      </c>
      <c r="L436" s="18"/>
      <c r="M436" s="18"/>
      <c r="N436" s="19"/>
    </row>
    <row r="437" spans="2:17" x14ac:dyDescent="0.2">
      <c r="B437" s="14" t="s">
        <v>38</v>
      </c>
      <c r="C437" s="33"/>
      <c r="D437" s="26"/>
      <c r="E437" s="36"/>
      <c r="F437" s="27"/>
      <c r="G437" s="5"/>
      <c r="J437" s="20" t="s">
        <v>26</v>
      </c>
      <c r="K437" s="11">
        <v>1900</v>
      </c>
      <c r="L437" s="12"/>
      <c r="M437" s="12"/>
      <c r="N437" s="13"/>
    </row>
    <row r="438" spans="2:17" ht="13.5" thickBot="1" x14ac:dyDescent="0.25">
      <c r="B438" s="52" t="s">
        <v>41</v>
      </c>
      <c r="C438" s="34"/>
      <c r="D438" s="30"/>
      <c r="E438" s="37"/>
      <c r="F438" s="31"/>
      <c r="G438" s="5"/>
      <c r="J438" s="20" t="s">
        <v>27</v>
      </c>
      <c r="K438" s="17">
        <v>200</v>
      </c>
      <c r="L438" s="18"/>
      <c r="M438" s="18"/>
      <c r="N438" s="19"/>
      <c r="O438" s="1">
        <f>K438/K437</f>
        <v>0.10526315789473684</v>
      </c>
    </row>
    <row r="439" spans="2:17" x14ac:dyDescent="0.2">
      <c r="B439" s="5"/>
      <c r="C439" s="5"/>
      <c r="D439" s="5"/>
      <c r="E439" s="5"/>
      <c r="F439" s="5"/>
      <c r="G439" s="5"/>
      <c r="J439" s="202" t="s">
        <v>232</v>
      </c>
      <c r="K439" s="11">
        <v>24</v>
      </c>
      <c r="L439" s="12"/>
      <c r="M439" s="12"/>
      <c r="N439" s="13"/>
      <c r="P439" s="1">
        <f>K439/K437</f>
        <v>1.2631578947368421E-2</v>
      </c>
    </row>
    <row r="440" spans="2:17" x14ac:dyDescent="0.2">
      <c r="B440" s="56" t="s">
        <v>95</v>
      </c>
      <c r="C440" s="5"/>
      <c r="D440" s="5"/>
      <c r="E440" s="5"/>
      <c r="F440" s="5"/>
      <c r="J440" s="202" t="s">
        <v>233</v>
      </c>
      <c r="K440" s="11">
        <v>28</v>
      </c>
      <c r="L440" s="12"/>
      <c r="M440" s="12"/>
      <c r="N440" s="13"/>
    </row>
    <row r="441" spans="2:17" x14ac:dyDescent="0.2">
      <c r="B441" s="56" t="s">
        <v>89</v>
      </c>
      <c r="C441" s="5"/>
      <c r="D441" s="5"/>
      <c r="E441" s="5"/>
      <c r="F441" s="5"/>
      <c r="J441" s="20" t="s">
        <v>177</v>
      </c>
      <c r="K441" s="11">
        <v>650</v>
      </c>
      <c r="L441" s="12"/>
      <c r="M441" s="12"/>
      <c r="N441" s="13"/>
      <c r="Q441" s="1">
        <f>K441/K437</f>
        <v>0.34210526315789475</v>
      </c>
    </row>
    <row r="442" spans="2:17" ht="13.5" thickBot="1" x14ac:dyDescent="0.25">
      <c r="B442" s="56" t="s">
        <v>96</v>
      </c>
      <c r="C442" s="5"/>
      <c r="D442" s="5"/>
      <c r="E442" s="5"/>
      <c r="F442" s="5"/>
      <c r="J442" s="53" t="s">
        <v>30</v>
      </c>
      <c r="K442" s="17"/>
      <c r="L442" s="18"/>
      <c r="M442" s="18"/>
      <c r="N442" s="19"/>
    </row>
    <row r="443" spans="2:17" ht="13.5" thickBot="1" x14ac:dyDescent="0.25">
      <c r="B443" s="56"/>
      <c r="C443" s="5"/>
      <c r="D443" s="5"/>
      <c r="E443" s="5"/>
      <c r="F443" s="5"/>
      <c r="J443" s="21"/>
      <c r="K443" s="22" t="s">
        <v>32</v>
      </c>
      <c r="L443" s="23"/>
      <c r="M443" s="24" t="s">
        <v>33</v>
      </c>
      <c r="N443" s="25"/>
    </row>
    <row r="444" spans="2:17" ht="13.5" thickBot="1" x14ac:dyDescent="0.25">
      <c r="J444" s="10" t="s">
        <v>34</v>
      </c>
      <c r="K444" s="40"/>
      <c r="L444" s="38">
        <f>SUM(K444/K437)</f>
        <v>0</v>
      </c>
      <c r="M444" s="42"/>
      <c r="N444" s="39">
        <f>SUM(M444/K437)</f>
        <v>0</v>
      </c>
    </row>
    <row r="445" spans="2:17" x14ac:dyDescent="0.2">
      <c r="B445" s="6" t="s">
        <v>19</v>
      </c>
      <c r="C445" s="79"/>
      <c r="D445" s="77" t="s">
        <v>108</v>
      </c>
      <c r="E445" s="77"/>
      <c r="F445" s="78"/>
      <c r="J445" s="14" t="s">
        <v>35</v>
      </c>
      <c r="K445" s="33"/>
      <c r="L445" s="26"/>
      <c r="M445" s="36"/>
      <c r="N445" s="27"/>
    </row>
    <row r="446" spans="2:17" x14ac:dyDescent="0.2">
      <c r="B446" s="10" t="s">
        <v>21</v>
      </c>
      <c r="C446" s="11" t="s">
        <v>109</v>
      </c>
      <c r="D446" s="12"/>
      <c r="E446" s="12"/>
      <c r="F446" s="13"/>
      <c r="J446" s="14" t="s">
        <v>38</v>
      </c>
      <c r="K446" s="33"/>
      <c r="L446" s="26"/>
      <c r="M446" s="36"/>
      <c r="N446" s="27"/>
    </row>
    <row r="447" spans="2:17" ht="13.5" thickBot="1" x14ac:dyDescent="0.25">
      <c r="B447" s="14" t="s">
        <v>23</v>
      </c>
      <c r="C447" s="11" t="s">
        <v>61</v>
      </c>
      <c r="D447" s="12"/>
      <c r="E447" s="12"/>
      <c r="F447" s="13"/>
      <c r="J447" s="52" t="s">
        <v>41</v>
      </c>
      <c r="K447" s="34"/>
      <c r="L447" s="30"/>
      <c r="M447" s="37"/>
      <c r="N447" s="31"/>
    </row>
    <row r="448" spans="2:17" x14ac:dyDescent="0.2">
      <c r="B448" s="16" t="s">
        <v>25</v>
      </c>
      <c r="C448" s="17">
        <v>8</v>
      </c>
      <c r="D448" s="18"/>
      <c r="E448" s="18"/>
      <c r="F448" s="19"/>
    </row>
    <row r="449" spans="2:15" x14ac:dyDescent="0.2">
      <c r="B449" s="20" t="s">
        <v>26</v>
      </c>
      <c r="C449" s="11">
        <v>1150</v>
      </c>
      <c r="D449" s="12"/>
      <c r="E449" s="12"/>
      <c r="F449" s="13"/>
    </row>
    <row r="450" spans="2:15" x14ac:dyDescent="0.2">
      <c r="B450" s="20" t="s">
        <v>27</v>
      </c>
      <c r="C450" s="17">
        <v>115</v>
      </c>
      <c r="D450" s="18"/>
      <c r="E450" s="18"/>
      <c r="F450" s="19"/>
      <c r="G450" s="5">
        <f>C450/C449</f>
        <v>0.1</v>
      </c>
    </row>
    <row r="451" spans="2:15" x14ac:dyDescent="0.2">
      <c r="B451" s="20" t="s">
        <v>28</v>
      </c>
      <c r="C451" s="11">
        <v>20</v>
      </c>
      <c r="D451" s="12"/>
      <c r="E451" s="12"/>
      <c r="F451" s="13"/>
      <c r="H451" s="1">
        <f>C451/C449</f>
        <v>1.7391304347826087E-2</v>
      </c>
    </row>
    <row r="452" spans="2:15" x14ac:dyDescent="0.2">
      <c r="B452" s="20" t="s">
        <v>29</v>
      </c>
      <c r="C452" s="11">
        <v>0</v>
      </c>
      <c r="D452" s="12"/>
      <c r="E452" s="12"/>
      <c r="F452" s="13"/>
    </row>
    <row r="453" spans="2:15" x14ac:dyDescent="0.2">
      <c r="B453" s="20" t="s">
        <v>177</v>
      </c>
      <c r="C453" s="11"/>
      <c r="D453" s="12"/>
      <c r="E453" s="12"/>
      <c r="F453" s="13"/>
      <c r="G453" s="5"/>
    </row>
    <row r="454" spans="2:15" ht="13.5" thickBot="1" x14ac:dyDescent="0.25">
      <c r="B454" s="53" t="s">
        <v>30</v>
      </c>
      <c r="C454" s="17" t="s">
        <v>110</v>
      </c>
      <c r="D454" s="18"/>
      <c r="E454" s="18"/>
      <c r="F454" s="19"/>
    </row>
    <row r="455" spans="2:15" ht="13.5" thickBot="1" x14ac:dyDescent="0.25">
      <c r="B455" s="21"/>
      <c r="C455" s="22" t="s">
        <v>32</v>
      </c>
      <c r="D455" s="23"/>
      <c r="E455" s="24" t="s">
        <v>33</v>
      </c>
      <c r="F455" s="25"/>
    </row>
    <row r="456" spans="2:15" x14ac:dyDescent="0.2">
      <c r="B456" s="10" t="s">
        <v>34</v>
      </c>
      <c r="C456" s="40">
        <v>94</v>
      </c>
      <c r="D456" s="38">
        <f>SUM(C456/C449)</f>
        <v>8.1739130434782606E-2</v>
      </c>
      <c r="E456" s="42">
        <v>30</v>
      </c>
      <c r="F456" s="39">
        <f>SUM(E456/C449)</f>
        <v>2.6086956521739129E-2</v>
      </c>
    </row>
    <row r="457" spans="2:15" x14ac:dyDescent="0.2">
      <c r="B457" s="14" t="s">
        <v>35</v>
      </c>
      <c r="C457" s="33">
        <v>150</v>
      </c>
      <c r="D457" s="26"/>
      <c r="E457" s="36">
        <v>400</v>
      </c>
      <c r="F457" s="27"/>
    </row>
    <row r="458" spans="2:15" x14ac:dyDescent="0.2">
      <c r="B458" s="14" t="s">
        <v>38</v>
      </c>
      <c r="C458" s="33">
        <v>250</v>
      </c>
      <c r="D458" s="26"/>
      <c r="E458" s="36">
        <v>1000</v>
      </c>
      <c r="F458" s="27"/>
    </row>
    <row r="459" spans="2:15" ht="13.5" thickBot="1" x14ac:dyDescent="0.25">
      <c r="B459" s="52" t="s">
        <v>41</v>
      </c>
      <c r="C459" s="34">
        <v>8</v>
      </c>
      <c r="D459" s="30"/>
      <c r="E459" s="37">
        <v>33</v>
      </c>
      <c r="F459" s="31"/>
    </row>
    <row r="460" spans="2:15" ht="13.5" thickBot="1" x14ac:dyDescent="0.25"/>
    <row r="461" spans="2:15" x14ac:dyDescent="0.2">
      <c r="B461" s="6" t="s">
        <v>19</v>
      </c>
      <c r="C461" s="79"/>
      <c r="D461" s="86" t="s">
        <v>115</v>
      </c>
      <c r="E461" s="84"/>
      <c r="F461" s="78"/>
      <c r="J461" s="72"/>
      <c r="K461" s="1012"/>
      <c r="L461" s="1013"/>
      <c r="M461" s="1013"/>
      <c r="N461" s="1013"/>
      <c r="O461" s="264"/>
    </row>
    <row r="462" spans="2:15" x14ac:dyDescent="0.2">
      <c r="B462" s="10" t="s">
        <v>21</v>
      </c>
      <c r="C462" s="80"/>
      <c r="D462" s="81" t="s">
        <v>10</v>
      </c>
      <c r="E462" s="81"/>
      <c r="F462" s="82"/>
      <c r="J462" s="72"/>
      <c r="K462" s="83"/>
      <c r="L462" s="83"/>
      <c r="M462" s="83"/>
      <c r="N462" s="83"/>
      <c r="O462" s="264"/>
    </row>
    <row r="463" spans="2:15" x14ac:dyDescent="0.2">
      <c r="B463" s="14" t="s">
        <v>23</v>
      </c>
      <c r="C463" s="11"/>
      <c r="D463" s="81" t="s">
        <v>79</v>
      </c>
      <c r="E463" s="81"/>
      <c r="F463" s="13"/>
      <c r="J463" s="265"/>
      <c r="K463" s="18"/>
      <c r="L463" s="83"/>
      <c r="M463" s="83"/>
      <c r="N463" s="18"/>
      <c r="O463" s="264"/>
    </row>
    <row r="464" spans="2:15" x14ac:dyDescent="0.2">
      <c r="B464" s="16" t="s">
        <v>25</v>
      </c>
      <c r="C464" s="17"/>
      <c r="D464" s="83">
        <v>8</v>
      </c>
      <c r="E464" s="83"/>
      <c r="F464" s="19"/>
      <c r="J464" s="266"/>
      <c r="K464" s="18"/>
      <c r="L464" s="83"/>
      <c r="M464" s="83"/>
      <c r="N464" s="18"/>
      <c r="O464" s="264"/>
    </row>
    <row r="465" spans="2:19" x14ac:dyDescent="0.2">
      <c r="B465" s="20" t="s">
        <v>26</v>
      </c>
      <c r="C465" s="11"/>
      <c r="D465" s="81">
        <v>968</v>
      </c>
      <c r="E465" s="81"/>
      <c r="F465" s="13"/>
      <c r="J465" s="72"/>
      <c r="K465" s="18"/>
      <c r="L465" s="83"/>
      <c r="M465" s="83"/>
      <c r="N465" s="18"/>
      <c r="O465" s="264"/>
    </row>
    <row r="466" spans="2:19" x14ac:dyDescent="0.2">
      <c r="B466" s="20" t="s">
        <v>27</v>
      </c>
      <c r="C466" s="17"/>
      <c r="D466" s="83">
        <v>65</v>
      </c>
      <c r="E466" s="83"/>
      <c r="F466" s="19"/>
      <c r="G466" s="5">
        <f>D466/D465</f>
        <v>6.7148760330578511E-2</v>
      </c>
      <c r="J466" s="72"/>
      <c r="K466" s="18"/>
      <c r="L466" s="83"/>
      <c r="M466" s="83"/>
      <c r="N466" s="18"/>
      <c r="O466" s="264"/>
    </row>
    <row r="467" spans="2:19" x14ac:dyDescent="0.2">
      <c r="B467" s="20" t="s">
        <v>28</v>
      </c>
      <c r="C467" s="11"/>
      <c r="D467" s="81">
        <v>8</v>
      </c>
      <c r="E467" s="81"/>
      <c r="F467" s="13"/>
      <c r="H467" s="1">
        <f>D467/D465</f>
        <v>8.2644628099173556E-3</v>
      </c>
      <c r="J467" s="72"/>
      <c r="K467" s="18"/>
      <c r="L467" s="83"/>
      <c r="M467" s="83"/>
      <c r="N467" s="18"/>
      <c r="O467" s="264"/>
    </row>
    <row r="468" spans="2:19" x14ac:dyDescent="0.2">
      <c r="B468" s="20" t="s">
        <v>29</v>
      </c>
      <c r="C468" s="11"/>
      <c r="D468" s="81"/>
      <c r="E468" s="81"/>
      <c r="F468" s="13"/>
      <c r="J468" s="72"/>
      <c r="K468" s="18"/>
      <c r="L468" s="83"/>
      <c r="M468" s="83"/>
      <c r="N468" s="18"/>
      <c r="O468" s="264"/>
    </row>
    <row r="469" spans="2:19" x14ac:dyDescent="0.2">
      <c r="B469" s="20" t="s">
        <v>177</v>
      </c>
      <c r="C469" s="11"/>
      <c r="D469" s="12"/>
      <c r="E469" s="12"/>
      <c r="F469" s="13"/>
      <c r="G469" s="5"/>
      <c r="J469" s="72"/>
      <c r="K469" s="18"/>
      <c r="L469" s="18"/>
      <c r="M469" s="18"/>
      <c r="N469" s="18"/>
      <c r="O469" s="264"/>
    </row>
    <row r="470" spans="2:19" ht="13.5" thickBot="1" x14ac:dyDescent="0.25">
      <c r="B470" s="53" t="s">
        <v>30</v>
      </c>
      <c r="C470" s="17" t="s">
        <v>110</v>
      </c>
      <c r="D470" s="83"/>
      <c r="E470" s="83"/>
      <c r="F470" s="19"/>
      <c r="J470" s="72"/>
      <c r="K470" s="18"/>
      <c r="L470" s="83"/>
      <c r="M470" s="83"/>
      <c r="N470" s="18"/>
      <c r="O470" s="264"/>
    </row>
    <row r="471" spans="2:19" ht="13.5" thickBot="1" x14ac:dyDescent="0.25">
      <c r="B471" s="21"/>
      <c r="C471" s="22" t="s">
        <v>32</v>
      </c>
      <c r="D471" s="23"/>
      <c r="E471" s="24" t="s">
        <v>33</v>
      </c>
      <c r="F471" s="25"/>
      <c r="J471" s="72"/>
      <c r="K471" s="125"/>
      <c r="L471" s="18"/>
      <c r="M471" s="125"/>
      <c r="N471" s="18"/>
      <c r="O471" s="264"/>
    </row>
    <row r="472" spans="2:19" x14ac:dyDescent="0.2">
      <c r="B472" s="10" t="s">
        <v>34</v>
      </c>
      <c r="C472" s="40"/>
      <c r="D472" s="38"/>
      <c r="E472" s="42"/>
      <c r="F472" s="39"/>
      <c r="J472" s="72"/>
      <c r="K472" s="83"/>
      <c r="L472" s="267"/>
      <c r="M472" s="83"/>
      <c r="N472" s="267"/>
      <c r="O472" s="264"/>
    </row>
    <row r="473" spans="2:19" x14ac:dyDescent="0.2">
      <c r="B473" s="14" t="s">
        <v>35</v>
      </c>
      <c r="C473" s="33">
        <v>250</v>
      </c>
      <c r="D473" s="26"/>
      <c r="E473" s="36">
        <v>400</v>
      </c>
      <c r="F473" s="27"/>
      <c r="J473" s="265"/>
      <c r="K473" s="268"/>
      <c r="L473" s="116"/>
      <c r="M473" s="73"/>
      <c r="N473" s="116"/>
      <c r="O473" s="264"/>
    </row>
    <row r="474" spans="2:19" x14ac:dyDescent="0.2">
      <c r="B474" s="14" t="s">
        <v>38</v>
      </c>
      <c r="C474" s="33">
        <v>500</v>
      </c>
      <c r="D474" s="26"/>
      <c r="E474" s="36">
        <v>575</v>
      </c>
      <c r="F474" s="27"/>
      <c r="J474" s="265"/>
      <c r="K474" s="268"/>
      <c r="L474" s="116"/>
      <c r="M474" s="73"/>
      <c r="N474" s="116"/>
      <c r="O474" s="264"/>
    </row>
    <row r="475" spans="2:19" ht="13.5" thickBot="1" x14ac:dyDescent="0.25">
      <c r="B475" s="52" t="s">
        <v>41</v>
      </c>
      <c r="C475" s="34">
        <v>22</v>
      </c>
      <c r="D475" s="30"/>
      <c r="E475" s="37">
        <v>29</v>
      </c>
      <c r="F475" s="31"/>
      <c r="J475" s="265"/>
      <c r="K475" s="115"/>
      <c r="L475" s="116"/>
      <c r="M475" s="73"/>
      <c r="N475" s="116"/>
      <c r="O475" s="264"/>
    </row>
    <row r="479" spans="2:19" x14ac:dyDescent="0.2">
      <c r="F479" s="5"/>
      <c r="G479" s="5" t="s">
        <v>180</v>
      </c>
      <c r="H479" s="5" t="s">
        <v>251</v>
      </c>
      <c r="I479" s="5" t="s">
        <v>252</v>
      </c>
      <c r="J479" s="5"/>
      <c r="K479" s="5"/>
      <c r="L479" s="5"/>
      <c r="M479" s="5"/>
      <c r="N479" s="5"/>
      <c r="O479" s="1" t="s">
        <v>180</v>
      </c>
      <c r="P479" s="1" t="s">
        <v>294</v>
      </c>
      <c r="Q479" s="1" t="s">
        <v>252</v>
      </c>
    </row>
    <row r="480" spans="2:19" x14ac:dyDescent="0.2">
      <c r="F480" s="114" t="s">
        <v>250</v>
      </c>
      <c r="G480" s="114">
        <f>AVERAGE(G405:G466)</f>
        <v>8.3032470557294041E-2</v>
      </c>
      <c r="H480" s="114">
        <f>AVERAGE(H406:H467)</f>
        <v>1.8143310721474695E-2</v>
      </c>
      <c r="I480" s="114" t="s">
        <v>158</v>
      </c>
      <c r="J480" s="114"/>
      <c r="K480" s="114"/>
      <c r="L480" s="114"/>
      <c r="M480" s="114"/>
      <c r="N480" s="114"/>
      <c r="O480" s="114">
        <f>AVERAGE(O405:O455)</f>
        <v>0.10132703553756185</v>
      </c>
      <c r="P480" s="114">
        <f>AVERAGE(P406:P440)</f>
        <v>1.3484030589293747E-2</v>
      </c>
      <c r="Q480" s="114">
        <v>0.16</v>
      </c>
      <c r="R480" s="114" t="e">
        <f>AVERAGE(R409:R442)</f>
        <v>#DIV/0!</v>
      </c>
      <c r="S480" s="1">
        <v>0.28643724696356276</v>
      </c>
    </row>
    <row r="481" spans="2:18" ht="13.5" thickBot="1" x14ac:dyDescent="0.25">
      <c r="F481" s="114"/>
      <c r="G481" s="114"/>
      <c r="H481" s="114"/>
      <c r="I481" s="114"/>
      <c r="J481" s="114"/>
      <c r="K481" s="114"/>
      <c r="L481" s="114"/>
      <c r="M481" s="114"/>
      <c r="N481" s="114"/>
      <c r="O481" s="114"/>
      <c r="P481" s="114"/>
    </row>
    <row r="482" spans="2:18" x14ac:dyDescent="0.2">
      <c r="J482" s="276" t="s">
        <v>293</v>
      </c>
      <c r="K482" s="277" t="s">
        <v>180</v>
      </c>
      <c r="L482" s="277" t="s">
        <v>179</v>
      </c>
      <c r="M482" s="278" t="s">
        <v>252</v>
      </c>
    </row>
    <row r="483" spans="2:18" ht="13.5" thickBot="1" x14ac:dyDescent="0.25">
      <c r="J483" s="279" t="s">
        <v>249</v>
      </c>
      <c r="K483" s="280">
        <f>(G480+O480)/2</f>
        <v>9.2179753047427954E-2</v>
      </c>
      <c r="L483" s="280">
        <f>(H480+P480)/2</f>
        <v>1.5813670655384221E-2</v>
      </c>
      <c r="M483" s="281">
        <f>SUM(Q480)</f>
        <v>0.16</v>
      </c>
    </row>
    <row r="485" spans="2:18" s="114" customFormat="1" ht="18.75" x14ac:dyDescent="0.3">
      <c r="B485" s="112" t="s">
        <v>502</v>
      </c>
      <c r="C485" s="113"/>
      <c r="D485" s="113"/>
      <c r="E485" s="614" t="s">
        <v>516</v>
      </c>
      <c r="F485" s="113"/>
    </row>
    <row r="486" spans="2:18" ht="13.5" thickBot="1" x14ac:dyDescent="0.25"/>
    <row r="487" spans="2:18" x14ac:dyDescent="0.2">
      <c r="B487" s="6" t="s">
        <v>19</v>
      </c>
      <c r="C487" s="1006" t="s">
        <v>239</v>
      </c>
      <c r="D487" s="1007"/>
      <c r="E487" s="1007"/>
      <c r="F487" s="1008"/>
      <c r="J487" s="804" t="s">
        <v>532</v>
      </c>
      <c r="K487" s="791" t="s">
        <v>534</v>
      </c>
      <c r="L487" s="791" t="s">
        <v>6</v>
      </c>
      <c r="M487" s="791" t="s">
        <v>335</v>
      </c>
      <c r="N487" s="791" t="s">
        <v>535</v>
      </c>
    </row>
    <row r="488" spans="2:18" x14ac:dyDescent="0.2">
      <c r="B488" s="10" t="s">
        <v>21</v>
      </c>
      <c r="C488" s="80"/>
      <c r="D488" s="81" t="s">
        <v>240</v>
      </c>
      <c r="E488" s="81"/>
      <c r="F488" s="82"/>
      <c r="J488" s="610" t="s">
        <v>538</v>
      </c>
      <c r="K488" s="803" t="s">
        <v>539</v>
      </c>
      <c r="L488" s="1">
        <v>400</v>
      </c>
      <c r="M488" s="1">
        <v>31</v>
      </c>
      <c r="N488" s="1">
        <f>SUM(M488/L488)</f>
        <v>7.7499999999999999E-2</v>
      </c>
    </row>
    <row r="489" spans="2:18" x14ac:dyDescent="0.2">
      <c r="B489" s="14" t="s">
        <v>23</v>
      </c>
      <c r="C489" s="11"/>
      <c r="D489" s="81"/>
      <c r="E489" s="81"/>
      <c r="F489" s="13"/>
      <c r="J489" s="610" t="s">
        <v>542</v>
      </c>
      <c r="K489" s="791" t="s">
        <v>543</v>
      </c>
      <c r="L489" s="1">
        <v>600</v>
      </c>
      <c r="M489" s="1">
        <v>57</v>
      </c>
      <c r="N489" s="1">
        <f t="shared" ref="N489" si="0">SUM(M489/L489)</f>
        <v>9.5000000000000001E-2</v>
      </c>
      <c r="O489" s="1">
        <f>AVERAGE(N488:N489)</f>
        <v>8.6249999999999993E-2</v>
      </c>
      <c r="R489" s="800"/>
    </row>
    <row r="490" spans="2:18" x14ac:dyDescent="0.2">
      <c r="B490" s="16" t="s">
        <v>25</v>
      </c>
      <c r="C490" s="17"/>
      <c r="D490" s="83"/>
      <c r="E490" s="83"/>
      <c r="F490" s="19"/>
      <c r="J490" s="610"/>
      <c r="K490" s="791"/>
      <c r="R490" s="800"/>
    </row>
    <row r="491" spans="2:18" x14ac:dyDescent="0.2">
      <c r="B491" s="20" t="s">
        <v>26</v>
      </c>
      <c r="C491" s="11"/>
      <c r="D491" s="81">
        <v>540</v>
      </c>
      <c r="E491" s="81"/>
      <c r="F491" s="13"/>
      <c r="J491" s="610" t="s">
        <v>544</v>
      </c>
      <c r="K491" s="791" t="s">
        <v>545</v>
      </c>
      <c r="L491" s="1">
        <v>520</v>
      </c>
      <c r="M491" s="1">
        <v>56</v>
      </c>
      <c r="N491" s="1">
        <f t="shared" ref="N491" si="1">SUM(M491/L491)</f>
        <v>0.1076923076923077</v>
      </c>
      <c r="R491" s="800"/>
    </row>
    <row r="492" spans="2:18" x14ac:dyDescent="0.2">
      <c r="B492" s="607" t="s">
        <v>334</v>
      </c>
      <c r="C492" s="17"/>
      <c r="D492" s="83">
        <v>71</v>
      </c>
      <c r="E492" s="83"/>
      <c r="F492" s="19"/>
      <c r="G492" s="217">
        <f>D492/D491</f>
        <v>0.13148148148148148</v>
      </c>
      <c r="J492" s="610" t="s">
        <v>540</v>
      </c>
      <c r="K492" s="803" t="s">
        <v>541</v>
      </c>
      <c r="L492" s="1">
        <v>600</v>
      </c>
      <c r="M492" s="1">
        <v>61</v>
      </c>
      <c r="N492" s="1">
        <f>SUM(M492/L492)</f>
        <v>0.10166666666666667</v>
      </c>
      <c r="R492" s="800"/>
    </row>
    <row r="493" spans="2:18" x14ac:dyDescent="0.2">
      <c r="B493" s="20" t="s">
        <v>28</v>
      </c>
      <c r="C493" s="11"/>
      <c r="D493" s="81">
        <v>0</v>
      </c>
      <c r="E493" s="81"/>
      <c r="F493" s="13"/>
      <c r="J493" s="610" t="s">
        <v>549</v>
      </c>
      <c r="K493" s="791" t="s">
        <v>550</v>
      </c>
      <c r="L493" s="1">
        <v>484</v>
      </c>
      <c r="M493" s="1">
        <v>42</v>
      </c>
      <c r="N493" s="1">
        <f>SUM(M493/L493)</f>
        <v>8.6776859504132234E-2</v>
      </c>
      <c r="O493" s="806">
        <f>AVERAGE(N491:N493)</f>
        <v>9.8711944621035538E-2</v>
      </c>
      <c r="R493" s="800"/>
    </row>
    <row r="494" spans="2:18" x14ac:dyDescent="0.2">
      <c r="B494" s="20" t="s">
        <v>29</v>
      </c>
      <c r="C494" s="11"/>
      <c r="D494" s="81"/>
      <c r="E494" s="81"/>
      <c r="F494" s="13"/>
      <c r="J494" s="85"/>
      <c r="R494" s="800"/>
    </row>
    <row r="495" spans="2:18" x14ac:dyDescent="0.2">
      <c r="B495" s="20" t="s">
        <v>177</v>
      </c>
      <c r="C495" s="11"/>
      <c r="D495" s="12"/>
      <c r="E495" s="12"/>
      <c r="F495" s="13"/>
      <c r="J495" s="85"/>
      <c r="R495" s="800"/>
    </row>
    <row r="496" spans="2:18" ht="13.5" thickBot="1" x14ac:dyDescent="0.25">
      <c r="B496" s="53" t="s">
        <v>30</v>
      </c>
      <c r="C496" s="17" t="s">
        <v>110</v>
      </c>
      <c r="D496" s="83"/>
      <c r="E496" s="83"/>
      <c r="F496" s="19"/>
      <c r="J496" s="85"/>
      <c r="R496" s="800"/>
    </row>
    <row r="497" spans="2:18" ht="13.5" thickBot="1" x14ac:dyDescent="0.25">
      <c r="B497" s="21"/>
      <c r="C497" s="22" t="s">
        <v>32</v>
      </c>
      <c r="D497" s="23"/>
      <c r="E497" s="24" t="s">
        <v>33</v>
      </c>
      <c r="F497" s="25"/>
      <c r="J497" s="85"/>
      <c r="R497" s="800"/>
    </row>
    <row r="498" spans="2:18" x14ac:dyDescent="0.2">
      <c r="B498" s="10" t="s">
        <v>34</v>
      </c>
      <c r="C498" s="40">
        <v>234</v>
      </c>
      <c r="D498" s="38">
        <f>SUM(C498/D491)</f>
        <v>0.43333333333333335</v>
      </c>
      <c r="E498" s="42">
        <v>176</v>
      </c>
      <c r="F498" s="39">
        <f>SUM(E498/D491)</f>
        <v>0.32592592592592595</v>
      </c>
      <c r="J498" s="85"/>
      <c r="R498" s="800"/>
    </row>
    <row r="499" spans="2:18" x14ac:dyDescent="0.2">
      <c r="B499" s="14" t="s">
        <v>35</v>
      </c>
      <c r="C499" s="33"/>
      <c r="D499" s="26"/>
      <c r="E499" s="36"/>
      <c r="F499" s="27"/>
      <c r="J499" s="85"/>
      <c r="R499" s="800"/>
    </row>
    <row r="500" spans="2:18" x14ac:dyDescent="0.2">
      <c r="B500" s="14" t="s">
        <v>38</v>
      </c>
      <c r="C500" s="33"/>
      <c r="D500" s="26"/>
      <c r="E500" s="36"/>
      <c r="F500" s="27"/>
      <c r="J500" s="85"/>
      <c r="R500" s="800"/>
    </row>
    <row r="501" spans="2:18" ht="13.5" thickBot="1" x14ac:dyDescent="0.25">
      <c r="B501" s="52" t="s">
        <v>41</v>
      </c>
      <c r="C501" s="34"/>
      <c r="D501" s="30"/>
      <c r="E501" s="37">
        <v>40</v>
      </c>
      <c r="F501" s="31"/>
      <c r="J501" s="85"/>
      <c r="R501" s="800"/>
    </row>
    <row r="502" spans="2:18" x14ac:dyDescent="0.2">
      <c r="J502" s="85"/>
      <c r="R502" s="800"/>
    </row>
    <row r="503" spans="2:18" ht="13.5" thickBot="1" x14ac:dyDescent="0.25">
      <c r="J503" s="85"/>
      <c r="R503" s="800"/>
    </row>
    <row r="504" spans="2:18" x14ac:dyDescent="0.2">
      <c r="B504" s="6" t="s">
        <v>19</v>
      </c>
      <c r="C504" s="7" t="s">
        <v>99</v>
      </c>
      <c r="D504" s="8"/>
      <c r="E504" s="8"/>
      <c r="F504" s="9"/>
      <c r="J504" s="85"/>
      <c r="R504" s="800"/>
    </row>
    <row r="505" spans="2:18" x14ac:dyDescent="0.2">
      <c r="B505" s="10" t="s">
        <v>21</v>
      </c>
      <c r="C505" s="270"/>
      <c r="D505" s="81" t="s">
        <v>100</v>
      </c>
      <c r="E505" s="12"/>
      <c r="F505" s="13"/>
      <c r="J505" s="85"/>
      <c r="R505" s="800"/>
    </row>
    <row r="506" spans="2:18" x14ac:dyDescent="0.2">
      <c r="B506" s="14" t="s">
        <v>23</v>
      </c>
      <c r="C506" s="270"/>
      <c r="D506" s="83" t="s">
        <v>79</v>
      </c>
      <c r="E506" s="12"/>
      <c r="F506" s="13"/>
      <c r="J506" s="85"/>
      <c r="R506" s="800"/>
    </row>
    <row r="507" spans="2:18" x14ac:dyDescent="0.2">
      <c r="B507" s="16" t="s">
        <v>25</v>
      </c>
      <c r="C507" s="271"/>
      <c r="D507" s="81">
        <v>8</v>
      </c>
      <c r="E507" s="18"/>
      <c r="F507" s="19"/>
      <c r="J507" s="85"/>
      <c r="R507" s="800"/>
    </row>
    <row r="508" spans="2:18" x14ac:dyDescent="0.2">
      <c r="B508" s="20" t="s">
        <v>26</v>
      </c>
      <c r="C508" s="270"/>
      <c r="D508" s="83">
        <v>183</v>
      </c>
      <c r="E508" s="12"/>
      <c r="F508" s="13"/>
      <c r="J508" s="85"/>
      <c r="R508" s="800"/>
    </row>
    <row r="509" spans="2:18" x14ac:dyDescent="0.2">
      <c r="B509" s="607" t="s">
        <v>334</v>
      </c>
      <c r="C509" s="271"/>
      <c r="D509" s="81">
        <v>24</v>
      </c>
      <c r="E509" s="18"/>
      <c r="F509" s="19"/>
      <c r="G509" s="217">
        <f>D509/D508</f>
        <v>0.13114754098360656</v>
      </c>
      <c r="J509" s="85"/>
      <c r="R509" s="800"/>
    </row>
    <row r="510" spans="2:18" x14ac:dyDescent="0.2">
      <c r="B510" s="20" t="s">
        <v>28</v>
      </c>
      <c r="C510" s="270"/>
      <c r="D510" s="83" t="s">
        <v>101</v>
      </c>
      <c r="E510" s="12"/>
      <c r="F510" s="13"/>
      <c r="J510" s="85"/>
    </row>
    <row r="511" spans="2:18" x14ac:dyDescent="0.2">
      <c r="B511" s="20" t="s">
        <v>29</v>
      </c>
      <c r="C511" s="270"/>
      <c r="D511" s="81" t="s">
        <v>102</v>
      </c>
      <c r="E511" s="12"/>
      <c r="F511" s="13"/>
      <c r="J511" s="85"/>
    </row>
    <row r="512" spans="2:18" ht="13.5" thickBot="1" x14ac:dyDescent="0.25">
      <c r="B512" s="53" t="s">
        <v>30</v>
      </c>
      <c r="C512" s="17"/>
      <c r="D512" s="18"/>
      <c r="E512" s="18"/>
      <c r="F512" s="19"/>
      <c r="J512" s="85"/>
    </row>
    <row r="513" spans="2:13" ht="13.5" thickBot="1" x14ac:dyDescent="0.25">
      <c r="B513" s="21"/>
      <c r="C513" s="22" t="s">
        <v>32</v>
      </c>
      <c r="D513" s="23"/>
      <c r="E513" s="24" t="s">
        <v>33</v>
      </c>
      <c r="F513" s="25"/>
      <c r="J513" s="85"/>
    </row>
    <row r="514" spans="2:13" x14ac:dyDescent="0.2">
      <c r="B514" s="10" t="s">
        <v>34</v>
      </c>
      <c r="C514" s="40"/>
      <c r="D514" s="38"/>
      <c r="E514" s="42"/>
      <c r="F514" s="39"/>
      <c r="J514" s="85"/>
    </row>
    <row r="515" spans="2:13" x14ac:dyDescent="0.2">
      <c r="B515" s="14" t="s">
        <v>35</v>
      </c>
      <c r="C515" s="33">
        <v>80</v>
      </c>
      <c r="D515" s="26"/>
      <c r="E515" s="36">
        <v>305</v>
      </c>
      <c r="F515" s="27"/>
      <c r="J515" s="85"/>
    </row>
    <row r="516" spans="2:13" x14ac:dyDescent="0.2">
      <c r="B516" s="14" t="s">
        <v>38</v>
      </c>
      <c r="C516" s="33">
        <v>140</v>
      </c>
      <c r="D516" s="26"/>
      <c r="E516" s="36">
        <v>570</v>
      </c>
      <c r="F516" s="27"/>
    </row>
    <row r="517" spans="2:13" ht="13.5" thickBot="1" x14ac:dyDescent="0.25">
      <c r="B517" s="52" t="s">
        <v>41</v>
      </c>
      <c r="C517" s="34">
        <v>7</v>
      </c>
      <c r="D517" s="30"/>
      <c r="E517" s="37">
        <v>30</v>
      </c>
      <c r="F517" s="31"/>
    </row>
    <row r="520" spans="2:13" x14ac:dyDescent="0.2">
      <c r="F520" s="5"/>
      <c r="G520" s="5" t="s">
        <v>180</v>
      </c>
      <c r="H520" s="5" t="s">
        <v>251</v>
      </c>
      <c r="I520" s="5" t="s">
        <v>252</v>
      </c>
    </row>
    <row r="521" spans="2:13" x14ac:dyDescent="0.2">
      <c r="F521" s="114" t="s">
        <v>250</v>
      </c>
      <c r="G521" s="114">
        <f>AVERAGE(G492:G509)</f>
        <v>0.13131451123254401</v>
      </c>
      <c r="H521" s="114" t="s">
        <v>158</v>
      </c>
      <c r="I521" s="114" t="s">
        <v>158</v>
      </c>
    </row>
    <row r="522" spans="2:13" ht="13.5" thickBot="1" x14ac:dyDescent="0.25">
      <c r="F522" s="114"/>
      <c r="G522" s="114"/>
      <c r="H522" s="114"/>
      <c r="I522" s="114"/>
    </row>
    <row r="523" spans="2:13" x14ac:dyDescent="0.2">
      <c r="J523" s="608" t="s">
        <v>512</v>
      </c>
      <c r="K523" s="277" t="s">
        <v>180</v>
      </c>
      <c r="L523" s="277" t="s">
        <v>179</v>
      </c>
      <c r="M523" s="278" t="s">
        <v>252</v>
      </c>
    </row>
    <row r="524" spans="2:13" ht="13.5" thickBot="1" x14ac:dyDescent="0.25">
      <c r="J524" s="279" t="s">
        <v>249</v>
      </c>
      <c r="K524" s="280"/>
      <c r="L524" s="280">
        <v>0</v>
      </c>
      <c r="M524" s="281">
        <v>0</v>
      </c>
    </row>
    <row r="525" spans="2:13" x14ac:dyDescent="0.2">
      <c r="J525" s="613" t="s">
        <v>525</v>
      </c>
      <c r="K525" s="612">
        <f>G521</f>
        <v>0.13131451123254401</v>
      </c>
      <c r="L525" s="264"/>
      <c r="M525" s="264"/>
    </row>
    <row r="526" spans="2:13" x14ac:dyDescent="0.2">
      <c r="J526" s="613" t="s">
        <v>514</v>
      </c>
      <c r="K526" s="612">
        <f>K536</f>
        <v>0.11361621684913852</v>
      </c>
      <c r="L526" s="264"/>
      <c r="M526" s="264"/>
    </row>
    <row r="527" spans="2:13" x14ac:dyDescent="0.2">
      <c r="J527" s="613" t="s">
        <v>513</v>
      </c>
      <c r="K527" s="612">
        <f>K537</f>
        <v>0.10278042464788217</v>
      </c>
    </row>
    <row r="529" spans="2:14" s="114" customFormat="1" ht="18.75" x14ac:dyDescent="0.3">
      <c r="B529" s="112" t="s">
        <v>425</v>
      </c>
      <c r="C529" s="113"/>
      <c r="D529" s="113"/>
      <c r="E529" s="614" t="s">
        <v>517</v>
      </c>
      <c r="F529" s="113"/>
    </row>
    <row r="531" spans="2:14" x14ac:dyDescent="0.2">
      <c r="B531" s="801" t="s">
        <v>532</v>
      </c>
      <c r="C531" s="791" t="s">
        <v>534</v>
      </c>
      <c r="D531" s="791" t="s">
        <v>6</v>
      </c>
      <c r="E531" s="791" t="s">
        <v>335</v>
      </c>
      <c r="F531" s="791" t="s">
        <v>535</v>
      </c>
    </row>
    <row r="532" spans="2:14" ht="13.5" thickBot="1" x14ac:dyDescent="0.25">
      <c r="B532" s="610" t="s">
        <v>533</v>
      </c>
      <c r="C532" s="803" t="s">
        <v>539</v>
      </c>
      <c r="D532" s="1">
        <v>600</v>
      </c>
      <c r="E532" s="1">
        <v>21</v>
      </c>
      <c r="F532" s="807">
        <f>SUM(E532/D532)</f>
        <v>3.5000000000000003E-2</v>
      </c>
    </row>
    <row r="533" spans="2:14" x14ac:dyDescent="0.2">
      <c r="B533" s="610" t="s">
        <v>547</v>
      </c>
      <c r="C533" s="803" t="s">
        <v>548</v>
      </c>
      <c r="D533" s="1">
        <v>480</v>
      </c>
      <c r="E533" s="1">
        <v>188</v>
      </c>
      <c r="F533" s="807">
        <f t="shared" ref="F533" si="2">SUM(E533/D533)</f>
        <v>0.39166666666666666</v>
      </c>
      <c r="G533" s="1">
        <f>AVERAGE(F532:F533)</f>
        <v>0.21333333333333332</v>
      </c>
      <c r="J533" s="618" t="s">
        <v>519</v>
      </c>
      <c r="K533" s="619" t="s">
        <v>180</v>
      </c>
      <c r="L533" s="619" t="s">
        <v>179</v>
      </c>
      <c r="M533" s="620" t="s">
        <v>252</v>
      </c>
    </row>
    <row r="534" spans="2:14" ht="13.5" thickBot="1" x14ac:dyDescent="0.25">
      <c r="B534" s="610" t="s">
        <v>546</v>
      </c>
      <c r="C534" s="803" t="s">
        <v>469</v>
      </c>
      <c r="D534" s="1">
        <v>650</v>
      </c>
      <c r="E534" s="1">
        <v>56</v>
      </c>
      <c r="F534" s="1">
        <f t="shared" ref="F534" si="3">SUM(E534/D534)</f>
        <v>8.615384615384615E-2</v>
      </c>
      <c r="J534" s="621" t="s">
        <v>518</v>
      </c>
      <c r="K534" s="622"/>
      <c r="L534" s="623">
        <v>0</v>
      </c>
      <c r="M534" s="624">
        <v>0</v>
      </c>
    </row>
    <row r="535" spans="2:14" x14ac:dyDescent="0.2">
      <c r="B535" s="610" t="s">
        <v>536</v>
      </c>
      <c r="C535" s="803" t="s">
        <v>537</v>
      </c>
      <c r="D535" s="1">
        <v>736</v>
      </c>
      <c r="E535" s="1">
        <v>67</v>
      </c>
      <c r="F535" s="1">
        <f t="shared" ref="F535:F536" si="4">SUM(E535/D535)</f>
        <v>9.1032608695652176E-2</v>
      </c>
      <c r="J535" s="625" t="s">
        <v>515</v>
      </c>
      <c r="K535" s="626">
        <f>SUM((K$525+K$285)/2)</f>
        <v>0.12461587490620851</v>
      </c>
      <c r="L535" s="627"/>
      <c r="M535" s="627"/>
      <c r="N535" s="610" t="s">
        <v>526</v>
      </c>
    </row>
    <row r="536" spans="2:14" x14ac:dyDescent="0.2">
      <c r="B536" s="610" t="s">
        <v>551</v>
      </c>
      <c r="C536" s="803" t="s">
        <v>539</v>
      </c>
      <c r="D536" s="1">
        <v>600</v>
      </c>
      <c r="E536" s="1">
        <v>109</v>
      </c>
      <c r="F536" s="1">
        <f t="shared" si="4"/>
        <v>0.18166666666666667</v>
      </c>
      <c r="G536" s="805">
        <f>AVERAGE(F534:F536)</f>
        <v>0.119617707172055</v>
      </c>
      <c r="J536" s="625" t="s">
        <v>514</v>
      </c>
      <c r="K536" s="626">
        <f>SUM(K396*1.115)</f>
        <v>0.11361621684913852</v>
      </c>
      <c r="L536" s="627"/>
      <c r="M536" s="627"/>
      <c r="N536" s="610" t="s">
        <v>527</v>
      </c>
    </row>
    <row r="537" spans="2:14" x14ac:dyDescent="0.2">
      <c r="B537" s="85"/>
      <c r="C537" s="802"/>
      <c r="J537" s="625" t="s">
        <v>513</v>
      </c>
      <c r="K537" s="626">
        <f>SUM(K483*1.115)</f>
        <v>0.10278042464788217</v>
      </c>
      <c r="L537" s="627"/>
      <c r="M537" s="627"/>
      <c r="N537" s="610" t="s">
        <v>528</v>
      </c>
    </row>
    <row r="538" spans="2:14" x14ac:dyDescent="0.2">
      <c r="B538" s="85"/>
      <c r="C538" s="802"/>
    </row>
    <row r="539" spans="2:14" x14ac:dyDescent="0.2">
      <c r="B539" s="85"/>
      <c r="C539" s="802"/>
    </row>
    <row r="540" spans="2:14" x14ac:dyDescent="0.2">
      <c r="B540" s="85"/>
      <c r="C540" s="802"/>
    </row>
    <row r="541" spans="2:14" x14ac:dyDescent="0.2">
      <c r="B541" s="85"/>
      <c r="C541" s="802"/>
    </row>
    <row r="542" spans="2:14" ht="13.5" thickBot="1" x14ac:dyDescent="0.25">
      <c r="B542" s="85"/>
      <c r="C542" s="802"/>
    </row>
    <row r="543" spans="2:14" x14ac:dyDescent="0.2">
      <c r="B543" s="85"/>
      <c r="C543" s="802"/>
      <c r="J543" s="608" t="s">
        <v>519</v>
      </c>
      <c r="K543" s="277" t="s">
        <v>180</v>
      </c>
      <c r="L543" s="277" t="s">
        <v>179</v>
      </c>
      <c r="M543" s="278" t="s">
        <v>252</v>
      </c>
    </row>
    <row r="544" spans="2:14" ht="13.5" thickBot="1" x14ac:dyDescent="0.25">
      <c r="B544" s="85"/>
      <c r="C544" s="802"/>
      <c r="J544" s="617" t="s">
        <v>518</v>
      </c>
      <c r="K544" s="611"/>
      <c r="L544" s="280">
        <v>0</v>
      </c>
      <c r="M544" s="281">
        <v>0</v>
      </c>
    </row>
    <row r="545" spans="2:11" x14ac:dyDescent="0.2">
      <c r="B545" s="85"/>
      <c r="C545" s="802"/>
      <c r="J545" s="613" t="s">
        <v>515</v>
      </c>
      <c r="K545" s="612">
        <f>K535</f>
        <v>0.12461587490620851</v>
      </c>
    </row>
    <row r="546" spans="2:11" x14ac:dyDescent="0.2">
      <c r="B546" s="85"/>
      <c r="C546" s="802"/>
      <c r="J546" s="613" t="s">
        <v>514</v>
      </c>
      <c r="K546" s="612">
        <f t="shared" ref="K546:K547" si="5">K536</f>
        <v>0.11361621684913852</v>
      </c>
    </row>
    <row r="547" spans="2:11" x14ac:dyDescent="0.2">
      <c r="B547" s="85"/>
      <c r="C547" s="802"/>
      <c r="J547" s="613" t="s">
        <v>513</v>
      </c>
      <c r="K547" s="612">
        <f t="shared" si="5"/>
        <v>0.10278042464788217</v>
      </c>
    </row>
    <row r="548" spans="2:11" x14ac:dyDescent="0.2">
      <c r="C548" s="802"/>
    </row>
    <row r="549" spans="2:11" x14ac:dyDescent="0.2">
      <c r="C549" s="802"/>
    </row>
    <row r="550" spans="2:11" x14ac:dyDescent="0.2">
      <c r="C550" s="802"/>
    </row>
    <row r="551" spans="2:11" x14ac:dyDescent="0.2">
      <c r="C551" s="802"/>
    </row>
    <row r="552" spans="2:11" x14ac:dyDescent="0.2">
      <c r="C552" s="802"/>
    </row>
    <row r="553" spans="2:11" x14ac:dyDescent="0.2">
      <c r="C553" s="802"/>
    </row>
    <row r="554" spans="2:11" x14ac:dyDescent="0.2">
      <c r="C554" s="802"/>
    </row>
    <row r="555" spans="2:11" x14ac:dyDescent="0.2">
      <c r="C555" s="802"/>
    </row>
    <row r="556" spans="2:11" x14ac:dyDescent="0.2">
      <c r="C556" s="802"/>
    </row>
    <row r="557" spans="2:11" x14ac:dyDescent="0.2">
      <c r="C557" s="802"/>
    </row>
    <row r="558" spans="2:11" x14ac:dyDescent="0.2">
      <c r="C558" s="802"/>
    </row>
    <row r="559" spans="2:11" x14ac:dyDescent="0.2">
      <c r="C559" s="802"/>
    </row>
    <row r="560" spans="2:11" x14ac:dyDescent="0.2">
      <c r="C560" s="802"/>
    </row>
    <row r="561" spans="3:3" x14ac:dyDescent="0.2">
      <c r="C561" s="802"/>
    </row>
    <row r="562" spans="3:3" x14ac:dyDescent="0.2">
      <c r="C562" s="802"/>
    </row>
    <row r="563" spans="3:3" x14ac:dyDescent="0.2">
      <c r="C563" s="802"/>
    </row>
    <row r="564" spans="3:3" x14ac:dyDescent="0.2">
      <c r="C564" s="802"/>
    </row>
    <row r="565" spans="3:3" x14ac:dyDescent="0.2">
      <c r="C565" s="802"/>
    </row>
    <row r="566" spans="3:3" x14ac:dyDescent="0.2">
      <c r="C566" s="802"/>
    </row>
    <row r="567" spans="3:3" x14ac:dyDescent="0.2">
      <c r="C567" s="802"/>
    </row>
    <row r="568" spans="3:3" x14ac:dyDescent="0.2">
      <c r="C568" s="802"/>
    </row>
    <row r="569" spans="3:3" x14ac:dyDescent="0.2">
      <c r="C569" s="802"/>
    </row>
    <row r="570" spans="3:3" x14ac:dyDescent="0.2">
      <c r="C570" s="802"/>
    </row>
  </sheetData>
  <mergeCells count="7">
    <mergeCell ref="C487:F487"/>
    <mergeCell ref="C162:F162"/>
    <mergeCell ref="K461:N461"/>
    <mergeCell ref="V19:Y19"/>
    <mergeCell ref="V35:Y35"/>
    <mergeCell ref="V52:Y52"/>
    <mergeCell ref="V68:Y68"/>
  </mergeCells>
  <phoneticPr fontId="29" type="noConversion"/>
  <printOptions horizontalCentered="1"/>
  <pageMargins left="1" right="1" top="0.75" bottom="0.75" header="0.5" footer="0.5"/>
  <pageSetup orientation="portrait" r:id="rId1"/>
  <headerFooter alignWithMargins="0">
    <oddHeader>&amp;RPage &amp;P of &amp;N</oddHeader>
    <oddFooter>&amp;CTECM05 \ D:\ Master \ Studies \ Queue \ SchoolQ</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1"/>
  <sheetViews>
    <sheetView workbookViewId="0">
      <selection activeCell="C3" sqref="C3"/>
    </sheetView>
  </sheetViews>
  <sheetFormatPr defaultRowHeight="12.75" x14ac:dyDescent="0.2"/>
  <cols>
    <col min="2" max="2" width="26.28515625" customWidth="1"/>
    <col min="3" max="3" width="13.140625" bestFit="1" customWidth="1"/>
    <col min="4" max="4" width="6.42578125" bestFit="1" customWidth="1"/>
    <col min="5" max="5" width="10.42578125" customWidth="1"/>
    <col min="6" max="6" width="11" bestFit="1" customWidth="1"/>
    <col min="7" max="7" width="13.28515625" bestFit="1" customWidth="1"/>
    <col min="8" max="9" width="8.7109375" bestFit="1" customWidth="1"/>
    <col min="10" max="10" width="10.5703125" bestFit="1" customWidth="1"/>
    <col min="11" max="11" width="16.5703125" bestFit="1" customWidth="1"/>
    <col min="14" max="14" width="9.28515625" customWidth="1"/>
  </cols>
  <sheetData>
    <row r="1" spans="2:11" ht="18" x14ac:dyDescent="0.25">
      <c r="B1" s="60" t="s">
        <v>129</v>
      </c>
      <c r="C1" s="58"/>
      <c r="D1" s="58"/>
      <c r="E1" s="58"/>
      <c r="F1" s="58"/>
      <c r="G1" s="58"/>
      <c r="H1" s="58"/>
      <c r="I1" s="58"/>
      <c r="J1" s="58"/>
      <c r="K1" s="58"/>
    </row>
    <row r="2" spans="2:11" x14ac:dyDescent="0.2">
      <c r="B2" s="59" t="s">
        <v>130</v>
      </c>
      <c r="C2" s="58"/>
      <c r="D2" s="58"/>
      <c r="E2" s="58"/>
      <c r="F2" s="58"/>
      <c r="G2" s="58"/>
      <c r="H2" s="58"/>
      <c r="I2" s="58"/>
      <c r="J2" s="58"/>
      <c r="K2" s="58"/>
    </row>
    <row r="3" spans="2:11" ht="13.5" thickBot="1" x14ac:dyDescent="0.25"/>
    <row r="4" spans="2:11" x14ac:dyDescent="0.2">
      <c r="B4" s="146"/>
      <c r="C4" s="147"/>
      <c r="D4" s="170" t="s">
        <v>32</v>
      </c>
      <c r="E4" s="171"/>
      <c r="F4" s="172"/>
      <c r="G4" s="173"/>
      <c r="H4" s="174" t="s">
        <v>33</v>
      </c>
      <c r="I4" s="173"/>
      <c r="J4" s="173"/>
      <c r="K4" s="171"/>
    </row>
    <row r="5" spans="2:11" s="57" customFormat="1" x14ac:dyDescent="0.2">
      <c r="B5" s="150"/>
      <c r="C5" s="151"/>
      <c r="D5" s="150"/>
      <c r="E5" s="152" t="s">
        <v>4</v>
      </c>
      <c r="F5" s="150" t="s">
        <v>131</v>
      </c>
      <c r="G5" s="153" t="s">
        <v>131</v>
      </c>
      <c r="H5" s="144" t="s">
        <v>132</v>
      </c>
      <c r="I5" s="153" t="s">
        <v>132</v>
      </c>
      <c r="J5" s="153" t="s">
        <v>163</v>
      </c>
      <c r="K5" s="154" t="s">
        <v>133</v>
      </c>
    </row>
    <row r="6" spans="2:11" s="57" customFormat="1" x14ac:dyDescent="0.2">
      <c r="B6" s="150" t="s">
        <v>134</v>
      </c>
      <c r="C6" s="151" t="s">
        <v>6</v>
      </c>
      <c r="D6" s="150"/>
      <c r="E6" s="152" t="s">
        <v>161</v>
      </c>
      <c r="F6" s="150" t="s">
        <v>135</v>
      </c>
      <c r="G6" s="153" t="s">
        <v>135</v>
      </c>
      <c r="H6" s="144" t="s">
        <v>7</v>
      </c>
      <c r="I6" s="153" t="s">
        <v>7</v>
      </c>
      <c r="J6" s="153" t="s">
        <v>164</v>
      </c>
      <c r="K6" s="154" t="s">
        <v>136</v>
      </c>
    </row>
    <row r="7" spans="2:11" s="57" customFormat="1" ht="13.5" thickBot="1" x14ac:dyDescent="0.25">
      <c r="B7" s="148"/>
      <c r="C7" s="155"/>
      <c r="D7" s="150" t="s">
        <v>160</v>
      </c>
      <c r="E7" s="152" t="s">
        <v>162</v>
      </c>
      <c r="F7" s="148" t="s">
        <v>137</v>
      </c>
      <c r="G7" s="156" t="s">
        <v>138</v>
      </c>
      <c r="H7" s="145" t="s">
        <v>139</v>
      </c>
      <c r="I7" s="156" t="s">
        <v>140</v>
      </c>
      <c r="J7" s="156" t="s">
        <v>139</v>
      </c>
      <c r="K7" s="157" t="s">
        <v>135</v>
      </c>
    </row>
    <row r="8" spans="2:11" s="57" customFormat="1" x14ac:dyDescent="0.2">
      <c r="B8" s="66" t="s">
        <v>124</v>
      </c>
      <c r="C8" s="159">
        <v>340</v>
      </c>
      <c r="D8" s="61"/>
      <c r="E8" s="123"/>
      <c r="F8" s="162">
        <v>71</v>
      </c>
      <c r="G8" s="122">
        <f>F8/C8</f>
        <v>0.20882352941176471</v>
      </c>
      <c r="H8" s="61">
        <v>1025</v>
      </c>
      <c r="I8" s="61">
        <v>45</v>
      </c>
      <c r="J8" s="117">
        <f>H8/I8</f>
        <v>22.777777777777779</v>
      </c>
      <c r="K8" s="120">
        <f>I8/F8</f>
        <v>0.63380281690140849</v>
      </c>
    </row>
    <row r="9" spans="2:11" s="57" customFormat="1" x14ac:dyDescent="0.2">
      <c r="B9" s="66" t="s">
        <v>147</v>
      </c>
      <c r="C9" s="159">
        <v>827</v>
      </c>
      <c r="D9" s="61">
        <v>284</v>
      </c>
      <c r="E9" s="122">
        <f>D9/C9</f>
        <v>0.343409915356711</v>
      </c>
      <c r="F9" s="162">
        <v>107</v>
      </c>
      <c r="G9" s="122">
        <f>F9/C9</f>
        <v>0.1293833131801693</v>
      </c>
      <c r="H9" s="61">
        <v>1800</v>
      </c>
      <c r="I9" s="102">
        <v>82</v>
      </c>
      <c r="J9" s="117">
        <f>H9/I9</f>
        <v>21.951219512195124</v>
      </c>
      <c r="K9" s="120">
        <f>I9/F9</f>
        <v>0.76635514018691586</v>
      </c>
    </row>
    <row r="10" spans="2:11" s="57" customFormat="1" x14ac:dyDescent="0.2">
      <c r="B10" s="66" t="s">
        <v>187</v>
      </c>
      <c r="C10" s="159">
        <v>650</v>
      </c>
      <c r="D10" s="61"/>
      <c r="E10" s="122"/>
      <c r="F10" s="162">
        <v>82</v>
      </c>
      <c r="G10" s="122">
        <f>F10/C10</f>
        <v>0.12615384615384614</v>
      </c>
      <c r="H10" s="61"/>
      <c r="I10" s="61"/>
      <c r="J10" s="117"/>
      <c r="K10" s="120"/>
    </row>
    <row r="11" spans="2:11" s="57" customFormat="1" x14ac:dyDescent="0.2">
      <c r="B11" s="66" t="s">
        <v>192</v>
      </c>
      <c r="C11" s="159">
        <v>675</v>
      </c>
      <c r="D11" s="61">
        <v>237</v>
      </c>
      <c r="E11" s="122">
        <f>D11/C11</f>
        <v>0.3511111111111111</v>
      </c>
      <c r="F11" s="162">
        <v>86</v>
      </c>
      <c r="G11" s="122">
        <f>F11/C11</f>
        <v>0.12740740740740741</v>
      </c>
      <c r="H11" s="61"/>
      <c r="I11" s="61"/>
      <c r="J11" s="117"/>
      <c r="K11" s="120"/>
    </row>
    <row r="12" spans="2:11" s="57" customFormat="1" x14ac:dyDescent="0.2">
      <c r="B12" s="66" t="s">
        <v>20</v>
      </c>
      <c r="C12" s="159">
        <v>450</v>
      </c>
      <c r="D12" s="61"/>
      <c r="E12" s="123"/>
      <c r="F12" s="162">
        <v>68</v>
      </c>
      <c r="G12" s="122">
        <f t="shared" ref="G12:G17" si="0">F12/C12</f>
        <v>0.15111111111111111</v>
      </c>
      <c r="H12" s="61">
        <v>540</v>
      </c>
      <c r="I12" s="61">
        <v>27</v>
      </c>
      <c r="J12" s="117">
        <f t="shared" ref="J12:J21" si="1">H12/I12</f>
        <v>20</v>
      </c>
      <c r="K12" s="120">
        <f t="shared" ref="K12:K21" si="2">I12/F12</f>
        <v>0.39705882352941174</v>
      </c>
    </row>
    <row r="13" spans="2:11" x14ac:dyDescent="0.2">
      <c r="B13" s="66" t="s">
        <v>42</v>
      </c>
      <c r="C13" s="159">
        <v>960</v>
      </c>
      <c r="D13" s="61"/>
      <c r="E13" s="123"/>
      <c r="F13" s="162">
        <v>130</v>
      </c>
      <c r="G13" s="122">
        <f t="shared" si="0"/>
        <v>0.13541666666666666</v>
      </c>
      <c r="H13" s="61">
        <v>880</v>
      </c>
      <c r="I13" s="61">
        <v>44</v>
      </c>
      <c r="J13" s="117">
        <f t="shared" si="1"/>
        <v>20</v>
      </c>
      <c r="K13" s="120">
        <f t="shared" si="2"/>
        <v>0.33846153846153848</v>
      </c>
    </row>
    <row r="14" spans="2:11" x14ac:dyDescent="0.2">
      <c r="B14" s="66" t="s">
        <v>53</v>
      </c>
      <c r="C14" s="159">
        <v>600</v>
      </c>
      <c r="D14" s="61"/>
      <c r="E14" s="123"/>
      <c r="F14" s="162">
        <v>96</v>
      </c>
      <c r="G14" s="122">
        <f t="shared" si="0"/>
        <v>0.16</v>
      </c>
      <c r="H14" s="61">
        <v>550</v>
      </c>
      <c r="I14" s="61">
        <v>22</v>
      </c>
      <c r="J14" s="117">
        <f t="shared" si="1"/>
        <v>25</v>
      </c>
      <c r="K14" s="120">
        <f t="shared" si="2"/>
        <v>0.22916666666666666</v>
      </c>
    </row>
    <row r="15" spans="2:11" x14ac:dyDescent="0.2">
      <c r="B15" s="66" t="s">
        <v>75</v>
      </c>
      <c r="C15" s="159">
        <v>890</v>
      </c>
      <c r="D15" s="61"/>
      <c r="E15" s="123"/>
      <c r="F15" s="162">
        <v>150</v>
      </c>
      <c r="G15" s="122">
        <f t="shared" si="0"/>
        <v>0.16853932584269662</v>
      </c>
      <c r="H15" s="61">
        <v>880</v>
      </c>
      <c r="I15" s="61">
        <v>37</v>
      </c>
      <c r="J15" s="117">
        <f t="shared" si="1"/>
        <v>23.783783783783782</v>
      </c>
      <c r="K15" s="120">
        <f t="shared" si="2"/>
        <v>0.24666666666666667</v>
      </c>
    </row>
    <row r="16" spans="2:11" x14ac:dyDescent="0.2">
      <c r="B16" s="66" t="s">
        <v>142</v>
      </c>
      <c r="C16" s="159">
        <v>330</v>
      </c>
      <c r="D16" s="61"/>
      <c r="E16" s="123"/>
      <c r="F16" s="162">
        <v>48</v>
      </c>
      <c r="G16" s="122">
        <f t="shared" si="0"/>
        <v>0.14545454545454545</v>
      </c>
      <c r="H16" s="61">
        <v>525</v>
      </c>
      <c r="I16" s="61">
        <v>23</v>
      </c>
      <c r="J16" s="117">
        <f t="shared" si="1"/>
        <v>22.826086956521738</v>
      </c>
      <c r="K16" s="120">
        <f t="shared" si="2"/>
        <v>0.47916666666666669</v>
      </c>
    </row>
    <row r="17" spans="2:13" x14ac:dyDescent="0.2">
      <c r="B17" s="66" t="s">
        <v>143</v>
      </c>
      <c r="C17" s="159">
        <v>575</v>
      </c>
      <c r="D17" s="61"/>
      <c r="E17" s="123"/>
      <c r="F17" s="162">
        <v>75</v>
      </c>
      <c r="G17" s="122">
        <f t="shared" si="0"/>
        <v>0.13043478260869565</v>
      </c>
      <c r="H17" s="61">
        <v>725</v>
      </c>
      <c r="I17" s="61">
        <v>30</v>
      </c>
      <c r="J17" s="117">
        <f t="shared" si="1"/>
        <v>24.166666666666668</v>
      </c>
      <c r="K17" s="120">
        <f t="shared" si="2"/>
        <v>0.4</v>
      </c>
    </row>
    <row r="18" spans="2:13" x14ac:dyDescent="0.2">
      <c r="B18" s="66" t="s">
        <v>217</v>
      </c>
      <c r="C18" s="159">
        <v>650</v>
      </c>
      <c r="D18" s="61"/>
      <c r="E18" s="122"/>
      <c r="F18" s="162">
        <v>87</v>
      </c>
      <c r="G18" s="122">
        <f t="shared" ref="G18:G24" si="3">F18/C18</f>
        <v>0.13384615384615384</v>
      </c>
      <c r="H18" s="61">
        <v>900</v>
      </c>
      <c r="I18" s="61">
        <v>41</v>
      </c>
      <c r="J18" s="117">
        <f>H18/I18</f>
        <v>21.951219512195124</v>
      </c>
      <c r="K18" s="120">
        <f>I18/F18</f>
        <v>0.47126436781609193</v>
      </c>
      <c r="M18" s="72"/>
    </row>
    <row r="19" spans="2:13" x14ac:dyDescent="0.2">
      <c r="B19" s="66" t="s">
        <v>144</v>
      </c>
      <c r="C19" s="159">
        <v>1068</v>
      </c>
      <c r="D19" s="61"/>
      <c r="E19" s="123"/>
      <c r="F19" s="162">
        <v>174</v>
      </c>
      <c r="G19" s="122">
        <f t="shared" si="3"/>
        <v>0.16292134831460675</v>
      </c>
      <c r="H19" s="61">
        <v>1100</v>
      </c>
      <c r="I19" s="61">
        <v>104</v>
      </c>
      <c r="J19" s="118">
        <v>20</v>
      </c>
      <c r="K19" s="120">
        <f t="shared" si="2"/>
        <v>0.5977011494252874</v>
      </c>
    </row>
    <row r="20" spans="2:13" x14ac:dyDescent="0.2">
      <c r="B20" s="66" t="s">
        <v>218</v>
      </c>
      <c r="C20" s="159">
        <v>650</v>
      </c>
      <c r="D20" s="61"/>
      <c r="E20" s="122"/>
      <c r="F20" s="162">
        <v>156</v>
      </c>
      <c r="G20" s="122">
        <f t="shared" si="3"/>
        <v>0.24</v>
      </c>
      <c r="H20" s="61">
        <v>1170</v>
      </c>
      <c r="I20" s="61">
        <v>53</v>
      </c>
      <c r="J20" s="117">
        <f>H20/I20</f>
        <v>22.075471698113208</v>
      </c>
      <c r="K20" s="120">
        <f>I20/F20</f>
        <v>0.33974358974358976</v>
      </c>
    </row>
    <row r="21" spans="2:13" x14ac:dyDescent="0.2">
      <c r="B21" s="66" t="s">
        <v>144</v>
      </c>
      <c r="C21" s="159">
        <v>1068</v>
      </c>
      <c r="D21" s="61"/>
      <c r="E21" s="123"/>
      <c r="F21" s="162">
        <v>174</v>
      </c>
      <c r="G21" s="122">
        <f t="shared" si="3"/>
        <v>0.16292134831460675</v>
      </c>
      <c r="H21" s="61">
        <v>2020</v>
      </c>
      <c r="I21" s="61">
        <v>104</v>
      </c>
      <c r="J21" s="117">
        <f t="shared" si="1"/>
        <v>19.423076923076923</v>
      </c>
      <c r="K21" s="120">
        <f t="shared" si="2"/>
        <v>0.5977011494252874</v>
      </c>
    </row>
    <row r="22" spans="2:13" x14ac:dyDescent="0.2">
      <c r="B22" s="66" t="s">
        <v>195</v>
      </c>
      <c r="C22" s="159">
        <v>540</v>
      </c>
      <c r="D22" s="61">
        <v>206</v>
      </c>
      <c r="E22" s="122">
        <f>D22/C22</f>
        <v>0.38148148148148148</v>
      </c>
      <c r="F22" s="162">
        <v>90</v>
      </c>
      <c r="G22" s="122">
        <f t="shared" si="3"/>
        <v>0.16666666666666666</v>
      </c>
      <c r="H22" s="61">
        <v>720</v>
      </c>
      <c r="I22" s="61">
        <v>33</v>
      </c>
      <c r="J22" s="117">
        <f>H22/I22</f>
        <v>21.818181818181817</v>
      </c>
      <c r="K22" s="120">
        <f>I22/F22</f>
        <v>0.36666666666666664</v>
      </c>
    </row>
    <row r="23" spans="2:13" x14ac:dyDescent="0.2">
      <c r="B23" s="66" t="s">
        <v>200</v>
      </c>
      <c r="C23" s="159">
        <v>629</v>
      </c>
      <c r="D23" s="61">
        <v>286</v>
      </c>
      <c r="E23" s="122">
        <f>D23/C23</f>
        <v>0.45468998410174882</v>
      </c>
      <c r="F23" s="162">
        <v>135</v>
      </c>
      <c r="G23" s="122">
        <f t="shared" si="3"/>
        <v>0.21462639109697934</v>
      </c>
      <c r="H23" s="61">
        <v>1000</v>
      </c>
      <c r="I23" s="61"/>
      <c r="J23" s="117"/>
      <c r="K23" s="120"/>
    </row>
    <row r="24" spans="2:13" x14ac:dyDescent="0.2">
      <c r="B24" s="66" t="s">
        <v>204</v>
      </c>
      <c r="C24" s="159">
        <v>350</v>
      </c>
      <c r="D24" s="61">
        <v>156</v>
      </c>
      <c r="E24" s="122">
        <f>D24/C24</f>
        <v>0.44571428571428573</v>
      </c>
      <c r="F24" s="162">
        <v>73</v>
      </c>
      <c r="G24" s="122">
        <f t="shared" si="3"/>
        <v>0.20857142857142857</v>
      </c>
      <c r="H24" s="61"/>
      <c r="I24" s="61"/>
      <c r="J24" s="117"/>
      <c r="K24" s="120"/>
    </row>
    <row r="25" spans="2:13" x14ac:dyDescent="0.2">
      <c r="B25" s="66" t="s">
        <v>119</v>
      </c>
      <c r="C25" s="159">
        <v>600</v>
      </c>
      <c r="D25" s="61"/>
      <c r="E25" s="123"/>
      <c r="F25" s="162"/>
      <c r="G25" s="122"/>
      <c r="H25" s="61">
        <v>620</v>
      </c>
      <c r="I25" s="61">
        <v>24</v>
      </c>
      <c r="J25" s="117">
        <f>H25/I25</f>
        <v>25.833333333333332</v>
      </c>
      <c r="K25" s="119" t="s">
        <v>141</v>
      </c>
    </row>
    <row r="26" spans="2:13" x14ac:dyDescent="0.2">
      <c r="B26" s="66" t="s">
        <v>121</v>
      </c>
      <c r="C26" s="159">
        <v>1070</v>
      </c>
      <c r="D26" s="61"/>
      <c r="E26" s="123"/>
      <c r="F26" s="162"/>
      <c r="G26" s="122"/>
      <c r="H26" s="61">
        <v>1475</v>
      </c>
      <c r="I26" s="61">
        <v>82</v>
      </c>
      <c r="J26" s="117">
        <f>H26/I26</f>
        <v>17.987804878048781</v>
      </c>
      <c r="K26" s="119" t="s">
        <v>141</v>
      </c>
    </row>
    <row r="27" spans="2:13" x14ac:dyDescent="0.2">
      <c r="B27" s="66" t="s">
        <v>123</v>
      </c>
      <c r="C27" s="159">
        <v>440</v>
      </c>
      <c r="D27" s="61"/>
      <c r="E27" s="123"/>
      <c r="F27" s="162"/>
      <c r="G27" s="122"/>
      <c r="H27" s="61">
        <v>625</v>
      </c>
      <c r="I27" s="61">
        <v>24</v>
      </c>
      <c r="J27" s="117">
        <f>H27/I27</f>
        <v>26.041666666666668</v>
      </c>
      <c r="K27" s="119" t="s">
        <v>141</v>
      </c>
    </row>
    <row r="28" spans="2:13" x14ac:dyDescent="0.2">
      <c r="B28" s="139" t="s">
        <v>60</v>
      </c>
      <c r="C28" s="158">
        <v>465</v>
      </c>
      <c r="D28" s="61"/>
      <c r="E28" s="123"/>
      <c r="F28" s="160" t="s">
        <v>141</v>
      </c>
      <c r="G28" s="141"/>
      <c r="H28" s="140">
        <v>660</v>
      </c>
      <c r="I28" s="140">
        <v>33</v>
      </c>
      <c r="J28" s="142">
        <f>H28/I28</f>
        <v>20</v>
      </c>
      <c r="K28" s="143" t="s">
        <v>141</v>
      </c>
    </row>
    <row r="29" spans="2:13" x14ac:dyDescent="0.2">
      <c r="B29" s="66" t="s">
        <v>73</v>
      </c>
      <c r="C29" s="159">
        <v>500</v>
      </c>
      <c r="D29" s="61"/>
      <c r="E29" s="123"/>
      <c r="F29" s="161" t="s">
        <v>141</v>
      </c>
      <c r="G29" s="121"/>
      <c r="H29" s="61">
        <v>1060</v>
      </c>
      <c r="I29" s="61">
        <v>45</v>
      </c>
      <c r="J29" s="117">
        <f>H29/I29</f>
        <v>23.555555555555557</v>
      </c>
      <c r="K29" s="119" t="s">
        <v>141</v>
      </c>
    </row>
    <row r="30" spans="2:13" x14ac:dyDescent="0.2">
      <c r="B30" s="66" t="s">
        <v>194</v>
      </c>
      <c r="C30" s="159">
        <v>470</v>
      </c>
      <c r="D30" s="61">
        <v>180</v>
      </c>
      <c r="E30" s="122">
        <f>D30/C30</f>
        <v>0.38297872340425532</v>
      </c>
      <c r="F30" s="162"/>
      <c r="G30" s="122"/>
      <c r="H30" s="61"/>
      <c r="I30" s="61"/>
      <c r="J30" s="117"/>
      <c r="K30" s="120"/>
    </row>
    <row r="31" spans="2:13" x14ac:dyDescent="0.2">
      <c r="B31" s="66" t="s">
        <v>199</v>
      </c>
      <c r="C31" s="159">
        <v>811</v>
      </c>
      <c r="D31" s="61"/>
      <c r="E31" s="122"/>
      <c r="F31" s="162">
        <v>87</v>
      </c>
      <c r="G31" s="210">
        <f t="shared" ref="G31:G36" si="4">F31/C31</f>
        <v>0.10727496917385944</v>
      </c>
      <c r="H31" s="61"/>
      <c r="I31" s="61"/>
      <c r="J31" s="117"/>
      <c r="K31" s="120"/>
    </row>
    <row r="32" spans="2:13" x14ac:dyDescent="0.2">
      <c r="B32" s="66" t="s">
        <v>127</v>
      </c>
      <c r="C32" s="159">
        <v>960</v>
      </c>
      <c r="D32" s="61"/>
      <c r="E32" s="122"/>
      <c r="F32" s="162">
        <v>95</v>
      </c>
      <c r="G32" s="210">
        <f t="shared" si="4"/>
        <v>9.8958333333333329E-2</v>
      </c>
      <c r="H32" s="61">
        <v>1500</v>
      </c>
      <c r="I32" s="61">
        <v>69</v>
      </c>
      <c r="J32" s="117">
        <f>H32/I32</f>
        <v>21.739130434782609</v>
      </c>
      <c r="K32" s="120">
        <f t="shared" ref="K32:K40" si="5">I32/F32</f>
        <v>0.72631578947368425</v>
      </c>
    </row>
    <row r="33" spans="2:11" x14ac:dyDescent="0.2">
      <c r="B33" s="66" t="s">
        <v>206</v>
      </c>
      <c r="C33" s="159">
        <v>750</v>
      </c>
      <c r="D33" s="61">
        <v>150</v>
      </c>
      <c r="E33" s="122">
        <f>D33/C33</f>
        <v>0.2</v>
      </c>
      <c r="F33" s="162">
        <v>74</v>
      </c>
      <c r="G33" s="210">
        <f t="shared" si="4"/>
        <v>9.8666666666666666E-2</v>
      </c>
      <c r="H33" s="61">
        <v>1000</v>
      </c>
      <c r="I33" s="61">
        <v>45</v>
      </c>
      <c r="J33" s="117">
        <f>H33/I33</f>
        <v>22.222222222222221</v>
      </c>
      <c r="K33" s="120">
        <f t="shared" si="5"/>
        <v>0.60810810810810811</v>
      </c>
    </row>
    <row r="34" spans="2:11" x14ac:dyDescent="0.2">
      <c r="B34" s="66" t="s">
        <v>146</v>
      </c>
      <c r="C34" s="159">
        <v>800</v>
      </c>
      <c r="D34" s="61"/>
      <c r="E34" s="122"/>
      <c r="F34" s="162">
        <v>70</v>
      </c>
      <c r="G34" s="210">
        <f t="shared" si="4"/>
        <v>8.7499999999999994E-2</v>
      </c>
      <c r="H34" s="61">
        <v>873</v>
      </c>
      <c r="I34" s="61">
        <v>40</v>
      </c>
      <c r="J34" s="117">
        <f>H34/I34</f>
        <v>21.824999999999999</v>
      </c>
      <c r="K34" s="120">
        <f t="shared" si="5"/>
        <v>0.5714285714285714</v>
      </c>
    </row>
    <row r="35" spans="2:11" ht="15" customHeight="1" x14ac:dyDescent="0.2">
      <c r="B35" s="66" t="s">
        <v>105</v>
      </c>
      <c r="C35" s="159">
        <v>820</v>
      </c>
      <c r="D35" s="61"/>
      <c r="E35" s="122"/>
      <c r="F35" s="162">
        <v>229</v>
      </c>
      <c r="G35" s="210">
        <f t="shared" si="4"/>
        <v>0.27926829268292686</v>
      </c>
      <c r="H35" s="61">
        <v>1060</v>
      </c>
      <c r="I35" s="61">
        <v>68</v>
      </c>
      <c r="J35" s="118">
        <v>18</v>
      </c>
      <c r="K35" s="120">
        <f t="shared" si="5"/>
        <v>0.29694323144104806</v>
      </c>
    </row>
    <row r="36" spans="2:11" x14ac:dyDescent="0.2">
      <c r="B36" s="66" t="s">
        <v>145</v>
      </c>
      <c r="C36" s="159">
        <v>600</v>
      </c>
      <c r="D36" s="61"/>
      <c r="E36" s="122"/>
      <c r="F36" s="162">
        <v>170</v>
      </c>
      <c r="G36" s="210">
        <f t="shared" si="4"/>
        <v>0.28333333333333333</v>
      </c>
      <c r="H36" s="61">
        <v>575</v>
      </c>
      <c r="I36" s="61">
        <v>21</v>
      </c>
      <c r="J36" s="117">
        <f>H36/I36</f>
        <v>27.38095238095238</v>
      </c>
      <c r="K36" s="120">
        <f t="shared" si="5"/>
        <v>0.12352941176470589</v>
      </c>
    </row>
    <row r="37" spans="2:11" x14ac:dyDescent="0.2">
      <c r="B37" s="212" t="s">
        <v>253</v>
      </c>
      <c r="C37" s="213">
        <v>782</v>
      </c>
      <c r="D37" s="220">
        <v>112</v>
      </c>
      <c r="E37" s="221">
        <f>D37/C37</f>
        <v>0.14322250639386189</v>
      </c>
      <c r="F37" s="222">
        <v>65</v>
      </c>
      <c r="G37" s="221">
        <f>F37/C37</f>
        <v>8.3120204603580564E-2</v>
      </c>
      <c r="H37" s="223">
        <f>I37*J37</f>
        <v>0</v>
      </c>
      <c r="I37" s="220">
        <v>33</v>
      </c>
      <c r="J37" s="223"/>
      <c r="K37" s="224">
        <f t="shared" si="5"/>
        <v>0.50769230769230766</v>
      </c>
    </row>
    <row r="38" spans="2:11" x14ac:dyDescent="0.2">
      <c r="B38" s="212" t="s">
        <v>254</v>
      </c>
      <c r="C38" s="213">
        <v>770</v>
      </c>
      <c r="D38" s="220">
        <v>164</v>
      </c>
      <c r="E38" s="221">
        <f>D38/C38</f>
        <v>0.21298701298701297</v>
      </c>
      <c r="F38" s="222">
        <v>80</v>
      </c>
      <c r="G38" s="221">
        <f>F38/C38</f>
        <v>0.1038961038961039</v>
      </c>
      <c r="H38" s="223">
        <f>I38*J38</f>
        <v>0</v>
      </c>
      <c r="I38" s="220">
        <v>13</v>
      </c>
      <c r="J38" s="223"/>
      <c r="K38" s="224">
        <f t="shared" si="5"/>
        <v>0.16250000000000001</v>
      </c>
    </row>
    <row r="39" spans="2:11" x14ac:dyDescent="0.2">
      <c r="B39" s="212" t="s">
        <v>255</v>
      </c>
      <c r="C39" s="213">
        <v>680</v>
      </c>
      <c r="D39" s="220">
        <v>112</v>
      </c>
      <c r="E39" s="221">
        <f>D39/C39</f>
        <v>0.16470588235294117</v>
      </c>
      <c r="F39" s="222">
        <v>44</v>
      </c>
      <c r="G39" s="221">
        <f>F39/C39</f>
        <v>6.4705882352941183E-2</v>
      </c>
      <c r="H39" s="223">
        <f>I39*J39</f>
        <v>0</v>
      </c>
      <c r="I39" s="220">
        <v>23</v>
      </c>
      <c r="J39" s="223"/>
      <c r="K39" s="224">
        <f t="shared" si="5"/>
        <v>0.52272727272727271</v>
      </c>
    </row>
    <row r="40" spans="2:11" ht="13.5" thickBot="1" x14ac:dyDescent="0.25">
      <c r="B40" s="212" t="s">
        <v>256</v>
      </c>
      <c r="C40" s="213">
        <v>1025</v>
      </c>
      <c r="D40" s="220">
        <v>290</v>
      </c>
      <c r="E40" s="221">
        <f>D40/C40</f>
        <v>0.28292682926829266</v>
      </c>
      <c r="F40" s="222">
        <v>102</v>
      </c>
      <c r="G40" s="221">
        <f>F40/C40</f>
        <v>9.9512195121951225E-2</v>
      </c>
      <c r="H40" s="223">
        <f>I40*J40</f>
        <v>0</v>
      </c>
      <c r="I40" s="220">
        <v>36</v>
      </c>
      <c r="J40" s="223"/>
      <c r="K40" s="224">
        <f t="shared" si="5"/>
        <v>0.35294117647058826</v>
      </c>
    </row>
    <row r="41" spans="2:11" ht="13.5" thickBot="1" x14ac:dyDescent="0.25">
      <c r="B41" s="67" t="s">
        <v>148</v>
      </c>
      <c r="C41" s="167"/>
      <c r="D41" s="209"/>
      <c r="E41" s="108">
        <f>AVERAGE(E8:E36)</f>
        <v>0.36562650016708481</v>
      </c>
      <c r="F41" s="168"/>
      <c r="G41" s="75">
        <v>0.25</v>
      </c>
      <c r="H41" s="68"/>
      <c r="I41" s="68"/>
      <c r="J41" s="207">
        <f>AVERAGE(J8:J36)</f>
        <v>22.189528266090164</v>
      </c>
      <c r="K41" s="76">
        <f>AVERAGE(AVERAGE(K8:K36))</f>
        <v>0.45500446413179518</v>
      </c>
    </row>
    <row r="42" spans="2:11" ht="13.5" thickBot="1" x14ac:dyDescent="0.25">
      <c r="B42" s="194" t="s">
        <v>214</v>
      </c>
      <c r="C42" s="195"/>
      <c r="D42" s="195"/>
      <c r="E42" s="195"/>
      <c r="F42" s="195"/>
      <c r="G42" s="75">
        <f>Private!I29</f>
        <v>0.26296296296296295</v>
      </c>
      <c r="H42" s="195"/>
      <c r="I42" s="195"/>
      <c r="J42" s="69"/>
      <c r="K42" s="76"/>
    </row>
    <row r="43" spans="2:11" ht="13.5" thickBot="1" x14ac:dyDescent="0.25">
      <c r="G43" s="75">
        <f>AVERAGE(G8:G30)</f>
        <v>0.16307516850866732</v>
      </c>
    </row>
    <row r="44" spans="2:11" x14ac:dyDescent="0.2">
      <c r="B44" s="103" t="s">
        <v>159</v>
      </c>
      <c r="G44">
        <v>0.16307516850866732</v>
      </c>
    </row>
    <row r="45" spans="2:11" x14ac:dyDescent="0.2">
      <c r="B45" s="211" t="s">
        <v>241</v>
      </c>
      <c r="C45" s="211"/>
    </row>
    <row r="46" spans="2:11" x14ac:dyDescent="0.2">
      <c r="B46" s="225" t="s">
        <v>257</v>
      </c>
    </row>
    <row r="51" ht="15.6" customHeight="1" x14ac:dyDescent="0.2"/>
  </sheetData>
  <phoneticPr fontId="29" type="noConversion"/>
  <pageMargins left="0.5" right="0.5" top="0.5" bottom="0.5" header="0.5" footer="0.5"/>
  <pageSetup scale="98" orientation="landscape" horizontalDpi="4294967292" r:id="rId1"/>
  <headerFooter alignWithMargins="0">
    <oddFooter>&amp;CTECM05 \ D:\ Master \ Studies \ Queue \SchoolQ</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M28"/>
  <sheetViews>
    <sheetView workbookViewId="0">
      <selection activeCell="C3" sqref="C3"/>
    </sheetView>
  </sheetViews>
  <sheetFormatPr defaultRowHeight="12.75" x14ac:dyDescent="0.2"/>
  <cols>
    <col min="2" max="2" width="26.28515625" customWidth="1"/>
    <col min="3" max="3" width="13.140625" bestFit="1" customWidth="1"/>
    <col min="4" max="4" width="6.42578125" bestFit="1" customWidth="1"/>
    <col min="5" max="5" width="10" customWidth="1"/>
    <col min="6" max="6" width="11" bestFit="1" customWidth="1"/>
    <col min="7" max="7" width="13.28515625" bestFit="1" customWidth="1"/>
    <col min="8" max="9" width="8.7109375" customWidth="1"/>
    <col min="10" max="10" width="10.5703125" bestFit="1" customWidth="1"/>
    <col min="11" max="11" width="16.5703125" bestFit="1" customWidth="1"/>
  </cols>
  <sheetData>
    <row r="1" spans="2:13" ht="18" x14ac:dyDescent="0.25">
      <c r="B1" s="60" t="s">
        <v>149</v>
      </c>
      <c r="C1" s="58"/>
      <c r="D1" s="58"/>
      <c r="E1" s="58"/>
      <c r="F1" s="58"/>
      <c r="G1" s="58"/>
      <c r="H1" s="58"/>
      <c r="I1" s="58"/>
      <c r="J1" s="58"/>
      <c r="K1" s="58"/>
    </row>
    <row r="2" spans="2:13" x14ac:dyDescent="0.2">
      <c r="B2" s="59" t="s">
        <v>130</v>
      </c>
      <c r="C2" s="58"/>
      <c r="D2" s="58"/>
      <c r="E2" s="58"/>
      <c r="F2" s="58"/>
      <c r="G2" s="58"/>
      <c r="H2" s="58"/>
      <c r="I2" s="58"/>
      <c r="J2" s="58"/>
      <c r="K2" s="58"/>
    </row>
    <row r="3" spans="2:13" ht="13.5" thickBot="1" x14ac:dyDescent="0.25"/>
    <row r="4" spans="2:13" x14ac:dyDescent="0.2">
      <c r="B4" s="146"/>
      <c r="C4" s="147"/>
      <c r="D4" s="170" t="s">
        <v>32</v>
      </c>
      <c r="E4" s="171"/>
      <c r="F4" s="172"/>
      <c r="G4" s="173"/>
      <c r="H4" s="174" t="s">
        <v>33</v>
      </c>
      <c r="I4" s="173"/>
      <c r="J4" s="173"/>
      <c r="K4" s="171"/>
    </row>
    <row r="5" spans="2:13" x14ac:dyDescent="0.2">
      <c r="B5" s="150"/>
      <c r="C5" s="151"/>
      <c r="D5" s="150"/>
      <c r="E5" s="152" t="s">
        <v>4</v>
      </c>
      <c r="F5" s="150" t="s">
        <v>131</v>
      </c>
      <c r="G5" s="153" t="s">
        <v>131</v>
      </c>
      <c r="H5" s="144" t="s">
        <v>132</v>
      </c>
      <c r="I5" s="153" t="s">
        <v>132</v>
      </c>
      <c r="J5" s="153" t="s">
        <v>163</v>
      </c>
      <c r="K5" s="154" t="s">
        <v>133</v>
      </c>
    </row>
    <row r="6" spans="2:13" x14ac:dyDescent="0.2">
      <c r="B6" s="150" t="s">
        <v>134</v>
      </c>
      <c r="C6" s="151" t="s">
        <v>6</v>
      </c>
      <c r="D6" s="150"/>
      <c r="E6" s="152" t="s">
        <v>161</v>
      </c>
      <c r="F6" s="150" t="s">
        <v>135</v>
      </c>
      <c r="G6" s="153" t="s">
        <v>135</v>
      </c>
      <c r="H6" s="144" t="s">
        <v>7</v>
      </c>
      <c r="I6" s="153" t="s">
        <v>7</v>
      </c>
      <c r="J6" s="153" t="s">
        <v>164</v>
      </c>
      <c r="K6" s="154" t="s">
        <v>136</v>
      </c>
    </row>
    <row r="7" spans="2:13" ht="13.5" thickBot="1" x14ac:dyDescent="0.25">
      <c r="B7" s="148"/>
      <c r="C7" s="155"/>
      <c r="D7" s="148" t="s">
        <v>160</v>
      </c>
      <c r="E7" s="149" t="s">
        <v>162</v>
      </c>
      <c r="F7" s="148" t="s">
        <v>137</v>
      </c>
      <c r="G7" s="156" t="s">
        <v>138</v>
      </c>
      <c r="H7" s="145" t="s">
        <v>139</v>
      </c>
      <c r="I7" s="156" t="s">
        <v>140</v>
      </c>
      <c r="J7" s="156" t="s">
        <v>139</v>
      </c>
      <c r="K7" s="157" t="s">
        <v>135</v>
      </c>
    </row>
    <row r="8" spans="2:13" x14ac:dyDescent="0.2">
      <c r="B8" s="66" t="s">
        <v>97</v>
      </c>
      <c r="C8" s="61">
        <v>670</v>
      </c>
      <c r="D8" s="61"/>
      <c r="E8" s="123"/>
      <c r="F8" s="64" t="s">
        <v>141</v>
      </c>
      <c r="G8" s="121" t="s">
        <v>141</v>
      </c>
      <c r="H8" s="64" t="s">
        <v>141</v>
      </c>
      <c r="I8" s="61">
        <v>46</v>
      </c>
      <c r="J8" s="124" t="s">
        <v>141</v>
      </c>
      <c r="K8" s="119" t="s">
        <v>141</v>
      </c>
    </row>
    <row r="9" spans="2:13" x14ac:dyDescent="0.2">
      <c r="B9" s="66" t="s">
        <v>150</v>
      </c>
      <c r="C9" s="61">
        <v>1370</v>
      </c>
      <c r="D9" s="61"/>
      <c r="E9" s="123"/>
      <c r="F9" s="61">
        <v>32</v>
      </c>
      <c r="G9" s="121"/>
      <c r="H9" s="64" t="s">
        <v>141</v>
      </c>
      <c r="I9" s="64" t="s">
        <v>141</v>
      </c>
      <c r="J9" s="124" t="s">
        <v>141</v>
      </c>
      <c r="K9" s="119" t="s">
        <v>141</v>
      </c>
    </row>
    <row r="10" spans="2:13" x14ac:dyDescent="0.2">
      <c r="B10" s="66" t="s">
        <v>151</v>
      </c>
      <c r="C10" s="61">
        <v>762</v>
      </c>
      <c r="D10" s="61"/>
      <c r="E10" s="123"/>
      <c r="F10" s="61">
        <v>82</v>
      </c>
      <c r="G10" s="122">
        <f>F10/C10</f>
        <v>0.10761154855643044</v>
      </c>
      <c r="H10" s="64" t="s">
        <v>141</v>
      </c>
      <c r="I10" s="64" t="s">
        <v>141</v>
      </c>
      <c r="J10" s="124" t="s">
        <v>141</v>
      </c>
      <c r="K10" s="119" t="s">
        <v>141</v>
      </c>
    </row>
    <row r="11" spans="2:13" x14ac:dyDescent="0.2">
      <c r="B11" s="66" t="s">
        <v>62</v>
      </c>
      <c r="C11" s="61">
        <v>700</v>
      </c>
      <c r="D11" s="61"/>
      <c r="E11" s="123"/>
      <c r="F11" s="61">
        <v>88</v>
      </c>
      <c r="G11" s="122">
        <f>F11/C11</f>
        <v>0.12571428571428572</v>
      </c>
      <c r="H11" s="61">
        <v>750</v>
      </c>
      <c r="I11" s="61">
        <v>30</v>
      </c>
      <c r="J11" s="117">
        <f>H11/I11</f>
        <v>25</v>
      </c>
      <c r="K11" s="120">
        <f>I11/F11</f>
        <v>0.34090909090909088</v>
      </c>
      <c r="M11" s="115"/>
    </row>
    <row r="12" spans="2:13" x14ac:dyDescent="0.2">
      <c r="B12" s="66" t="s">
        <v>116</v>
      </c>
      <c r="C12" s="61">
        <v>920</v>
      </c>
      <c r="D12" s="61"/>
      <c r="E12" s="123"/>
      <c r="F12" s="64"/>
      <c r="G12" s="122"/>
      <c r="H12" s="61">
        <v>1240</v>
      </c>
      <c r="I12" s="61">
        <v>56</v>
      </c>
      <c r="J12" s="118">
        <v>22</v>
      </c>
      <c r="K12" s="120"/>
      <c r="M12" s="115"/>
    </row>
    <row r="13" spans="2:13" x14ac:dyDescent="0.2">
      <c r="B13" s="66" t="s">
        <v>115</v>
      </c>
      <c r="C13" s="61">
        <v>820</v>
      </c>
      <c r="D13" s="61"/>
      <c r="E13" s="123"/>
      <c r="F13" s="61"/>
      <c r="G13" s="122"/>
      <c r="H13" s="61">
        <v>725</v>
      </c>
      <c r="I13" s="61">
        <v>32</v>
      </c>
      <c r="J13" s="118">
        <v>23</v>
      </c>
      <c r="K13" s="120"/>
      <c r="M13" s="115"/>
    </row>
    <row r="14" spans="2:13" x14ac:dyDescent="0.2">
      <c r="B14" s="105" t="s">
        <v>117</v>
      </c>
      <c r="C14" s="61">
        <v>805</v>
      </c>
      <c r="D14" s="61"/>
      <c r="E14" s="123"/>
      <c r="F14" s="61">
        <v>103</v>
      </c>
      <c r="G14" s="122">
        <f>F14/C14</f>
        <v>0.12795031055900621</v>
      </c>
      <c r="H14" s="61">
        <v>1405</v>
      </c>
      <c r="I14" s="61">
        <v>67</v>
      </c>
      <c r="J14" s="117">
        <f>H14/I14</f>
        <v>20.970149253731343</v>
      </c>
      <c r="K14" s="120">
        <f>I14/F14</f>
        <v>0.65048543689320393</v>
      </c>
      <c r="M14" s="115"/>
    </row>
    <row r="15" spans="2:13" x14ac:dyDescent="0.2">
      <c r="B15" s="105" t="s">
        <v>155</v>
      </c>
      <c r="C15" s="61">
        <v>730</v>
      </c>
      <c r="D15" s="61"/>
      <c r="E15" s="123"/>
      <c r="F15" s="61">
        <v>129</v>
      </c>
      <c r="G15" s="122">
        <f>F15/C15</f>
        <v>0.17671232876712328</v>
      </c>
      <c r="H15" s="61">
        <v>1250</v>
      </c>
      <c r="I15" s="61">
        <v>58</v>
      </c>
      <c r="J15" s="117">
        <f>H15/I15</f>
        <v>21.551724137931036</v>
      </c>
      <c r="K15" s="120">
        <f>I15/F15</f>
        <v>0.44961240310077522</v>
      </c>
      <c r="M15" s="115"/>
    </row>
    <row r="16" spans="2:13" x14ac:dyDescent="0.2">
      <c r="B16" s="105" t="s">
        <v>222</v>
      </c>
      <c r="C16" s="61">
        <v>305</v>
      </c>
      <c r="D16" s="61"/>
      <c r="E16" s="123"/>
      <c r="F16" s="61">
        <v>51</v>
      </c>
      <c r="G16" s="122">
        <f>F16/C16</f>
        <v>0.16721311475409836</v>
      </c>
      <c r="H16" s="61"/>
      <c r="I16" s="61">
        <v>35</v>
      </c>
      <c r="J16" s="117"/>
      <c r="K16" s="120">
        <f>I16/F16</f>
        <v>0.68627450980392157</v>
      </c>
      <c r="M16" s="115"/>
    </row>
    <row r="17" spans="2:11" ht="13.15" customHeight="1" x14ac:dyDescent="0.2">
      <c r="B17" s="104" t="s">
        <v>152</v>
      </c>
      <c r="C17" s="61">
        <v>1200</v>
      </c>
      <c r="D17" s="61">
        <v>218</v>
      </c>
      <c r="E17" s="122">
        <f>D17/$C17</f>
        <v>0.18166666666666667</v>
      </c>
      <c r="F17" s="61">
        <v>118</v>
      </c>
      <c r="G17" s="210">
        <v>0.1</v>
      </c>
      <c r="H17" s="61">
        <v>1650</v>
      </c>
      <c r="I17" s="176">
        <f>SUM(H17/J17)</f>
        <v>70.815450643776828</v>
      </c>
      <c r="J17" s="118">
        <v>23.3</v>
      </c>
      <c r="K17" s="120">
        <f>I17/F17</f>
        <v>0.60013093765912562</v>
      </c>
    </row>
    <row r="18" spans="2:11" ht="14.45" customHeight="1" x14ac:dyDescent="0.2">
      <c r="B18" s="105" t="s">
        <v>224</v>
      </c>
      <c r="C18" s="61">
        <v>810</v>
      </c>
      <c r="D18" s="61">
        <v>413</v>
      </c>
      <c r="E18" s="122">
        <f>D18/$C18</f>
        <v>0.50987654320987652</v>
      </c>
      <c r="F18" s="61">
        <v>220</v>
      </c>
      <c r="G18" s="210">
        <f>F18/C18</f>
        <v>0.27160493827160492</v>
      </c>
      <c r="H18" s="61">
        <v>1964</v>
      </c>
      <c r="I18" s="61">
        <v>85</v>
      </c>
      <c r="J18" s="117">
        <f>H18/I18</f>
        <v>23.105882352941176</v>
      </c>
      <c r="K18" s="120">
        <f>I18/F18</f>
        <v>0.38636363636363635</v>
      </c>
    </row>
    <row r="19" spans="2:11" ht="13.5" thickBot="1" x14ac:dyDescent="0.25">
      <c r="B19" s="106" t="s">
        <v>148</v>
      </c>
      <c r="C19" s="107"/>
      <c r="D19" s="107"/>
      <c r="E19" s="108">
        <f>AVERAGE(E10:E18)</f>
        <v>0.34577160493827158</v>
      </c>
      <c r="F19" s="107"/>
      <c r="G19" s="108">
        <v>0.16</v>
      </c>
      <c r="H19" s="109"/>
      <c r="I19" s="109"/>
      <c r="J19" s="175">
        <f>AVERAGE(J11:J18)</f>
        <v>22.703965106371932</v>
      </c>
      <c r="K19" s="111">
        <f>AVERAGE(K11:K18)</f>
        <v>0.51896266912162559</v>
      </c>
    </row>
    <row r="20" spans="2:11" x14ac:dyDescent="0.2">
      <c r="G20" s="137">
        <f>AVERAGE(G10:G16)</f>
        <v>0.14104031767018882</v>
      </c>
    </row>
    <row r="21" spans="2:11" x14ac:dyDescent="0.2">
      <c r="G21">
        <v>0.14104031767018882</v>
      </c>
    </row>
    <row r="23" spans="2:11" x14ac:dyDescent="0.2">
      <c r="B23" s="103" t="s">
        <v>159</v>
      </c>
      <c r="G23" s="137"/>
    </row>
    <row r="24" spans="2:11" x14ac:dyDescent="0.2">
      <c r="B24" s="211" t="s">
        <v>241</v>
      </c>
      <c r="C24" s="211"/>
      <c r="G24" s="137"/>
    </row>
    <row r="25" spans="2:11" x14ac:dyDescent="0.2">
      <c r="G25" s="137"/>
    </row>
    <row r="26" spans="2:11" x14ac:dyDescent="0.2">
      <c r="G26" s="137"/>
    </row>
    <row r="27" spans="2:11" x14ac:dyDescent="0.2">
      <c r="G27" s="137"/>
    </row>
    <row r="28" spans="2:11" x14ac:dyDescent="0.2">
      <c r="G28" s="138"/>
    </row>
  </sheetData>
  <phoneticPr fontId="29" type="noConversion"/>
  <pageMargins left="0.5" right="0.5" top="1" bottom="1" header="0.5" footer="0.5"/>
  <pageSetup scale="92" orientation="landscape" r:id="rId1"/>
  <headerFooter alignWithMargins="0">
    <oddFooter>&amp;CTECM05 \ D:\ Master \ Studies \ Queue \ SchoolQ</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N37"/>
  <sheetViews>
    <sheetView workbookViewId="0">
      <selection activeCell="C3" sqref="C3"/>
    </sheetView>
  </sheetViews>
  <sheetFormatPr defaultRowHeight="12.75" x14ac:dyDescent="0.2"/>
  <cols>
    <col min="1" max="1" width="5.28515625" customWidth="1"/>
    <col min="2" max="2" width="20.5703125" customWidth="1"/>
    <col min="3" max="3" width="12.140625" customWidth="1"/>
    <col min="4" max="4" width="6.42578125" bestFit="1" customWidth="1"/>
    <col min="5" max="5" width="12.42578125" customWidth="1"/>
    <col min="6" max="6" width="12" bestFit="1" customWidth="1"/>
    <col min="7" max="7" width="13.28515625" bestFit="1" customWidth="1"/>
    <col min="8" max="9" width="8.7109375" bestFit="1" customWidth="1"/>
    <col min="10" max="10" width="10.5703125" bestFit="1" customWidth="1"/>
    <col min="11" max="11" width="16.5703125" bestFit="1" customWidth="1"/>
    <col min="12" max="12" width="14.7109375" customWidth="1"/>
    <col min="14" max="14" width="11.5703125" bestFit="1" customWidth="1"/>
  </cols>
  <sheetData>
    <row r="1" spans="2:14" ht="18" x14ac:dyDescent="0.25">
      <c r="B1" s="1016" t="s">
        <v>153</v>
      </c>
      <c r="C1" s="1017"/>
      <c r="D1" s="1017"/>
      <c r="E1" s="1017"/>
      <c r="F1" s="1017"/>
      <c r="G1" s="1017"/>
      <c r="H1" s="1017"/>
      <c r="I1" s="1017"/>
      <c r="J1" s="1017"/>
      <c r="K1" s="1017"/>
      <c r="L1" s="1017"/>
    </row>
    <row r="2" spans="2:14" x14ac:dyDescent="0.2">
      <c r="B2" s="1018" t="s">
        <v>130</v>
      </c>
      <c r="C2" s="1017"/>
      <c r="D2" s="1017"/>
      <c r="E2" s="1017"/>
      <c r="F2" s="1017"/>
      <c r="G2" s="1017"/>
      <c r="H2" s="1017"/>
      <c r="I2" s="1017"/>
      <c r="J2" s="1017"/>
      <c r="K2" s="1017"/>
      <c r="L2" s="1017"/>
    </row>
    <row r="3" spans="2:14" ht="13.5" thickBot="1" x14ac:dyDescent="0.25"/>
    <row r="4" spans="2:14" x14ac:dyDescent="0.2">
      <c r="B4" s="146"/>
      <c r="C4" s="147"/>
      <c r="D4" s="170" t="s">
        <v>32</v>
      </c>
      <c r="E4" s="171"/>
      <c r="F4" s="172"/>
      <c r="G4" s="173"/>
      <c r="H4" s="174" t="s">
        <v>33</v>
      </c>
      <c r="I4" s="173"/>
      <c r="J4" s="173"/>
      <c r="K4" s="171"/>
      <c r="L4" s="171"/>
    </row>
    <row r="5" spans="2:14" x14ac:dyDescent="0.2">
      <c r="B5" s="150"/>
      <c r="C5" s="151"/>
      <c r="D5" s="150"/>
      <c r="E5" s="152" t="s">
        <v>4</v>
      </c>
      <c r="F5" s="150" t="s">
        <v>131</v>
      </c>
      <c r="G5" s="153" t="s">
        <v>131</v>
      </c>
      <c r="H5" s="144" t="s">
        <v>132</v>
      </c>
      <c r="I5" s="153" t="s">
        <v>132</v>
      </c>
      <c r="J5" s="153" t="s">
        <v>163</v>
      </c>
      <c r="K5" s="154" t="s">
        <v>133</v>
      </c>
      <c r="L5" s="154" t="s">
        <v>174</v>
      </c>
    </row>
    <row r="6" spans="2:14" x14ac:dyDescent="0.2">
      <c r="B6" s="150" t="s">
        <v>134</v>
      </c>
      <c r="C6" s="151" t="s">
        <v>6</v>
      </c>
      <c r="D6" s="150"/>
      <c r="E6" s="152" t="s">
        <v>161</v>
      </c>
      <c r="F6" s="150" t="s">
        <v>135</v>
      </c>
      <c r="G6" s="153" t="s">
        <v>135</v>
      </c>
      <c r="H6" s="144" t="s">
        <v>7</v>
      </c>
      <c r="I6" s="153" t="s">
        <v>7</v>
      </c>
      <c r="J6" s="153" t="s">
        <v>164</v>
      </c>
      <c r="K6" s="154" t="s">
        <v>136</v>
      </c>
      <c r="L6" s="154" t="s">
        <v>175</v>
      </c>
    </row>
    <row r="7" spans="2:14" ht="13.5" thickBot="1" x14ac:dyDescent="0.25">
      <c r="B7" s="148"/>
      <c r="C7" s="155"/>
      <c r="D7" s="148" t="s">
        <v>160</v>
      </c>
      <c r="E7" s="149" t="s">
        <v>162</v>
      </c>
      <c r="F7" s="148" t="s">
        <v>137</v>
      </c>
      <c r="G7" s="156" t="s">
        <v>138</v>
      </c>
      <c r="H7" s="145" t="s">
        <v>139</v>
      </c>
      <c r="I7" s="156" t="s">
        <v>140</v>
      </c>
      <c r="J7" s="156" t="s">
        <v>139</v>
      </c>
      <c r="K7" s="157" t="s">
        <v>135</v>
      </c>
      <c r="L7" s="157" t="s">
        <v>176</v>
      </c>
    </row>
    <row r="8" spans="2:14" x14ac:dyDescent="0.2">
      <c r="B8" s="177" t="s">
        <v>151</v>
      </c>
      <c r="C8" s="178">
        <v>927</v>
      </c>
      <c r="D8" s="178"/>
      <c r="E8" s="187"/>
      <c r="F8" s="178">
        <v>43</v>
      </c>
      <c r="G8" s="179">
        <f>F8/C8</f>
        <v>4.6386192017259978E-2</v>
      </c>
      <c r="H8" s="180" t="s">
        <v>141</v>
      </c>
      <c r="I8" s="180" t="s">
        <v>141</v>
      </c>
      <c r="J8" s="181" t="s">
        <v>141</v>
      </c>
      <c r="K8" s="182" t="s">
        <v>141</v>
      </c>
      <c r="L8" s="204"/>
    </row>
    <row r="9" spans="2:14" x14ac:dyDescent="0.2">
      <c r="B9" s="66" t="s">
        <v>150</v>
      </c>
      <c r="C9" s="61">
        <v>1600</v>
      </c>
      <c r="D9" s="61">
        <v>156</v>
      </c>
      <c r="E9" s="189">
        <f>D9/C9</f>
        <v>9.7500000000000003E-2</v>
      </c>
      <c r="F9" s="61">
        <v>70</v>
      </c>
      <c r="G9" s="62">
        <f>F9/C9</f>
        <v>4.3749999999999997E-2</v>
      </c>
      <c r="H9" s="61">
        <v>1000</v>
      </c>
      <c r="I9" s="61">
        <v>43</v>
      </c>
      <c r="J9" s="63">
        <f>H9/I9</f>
        <v>23.255813953488371</v>
      </c>
      <c r="K9" s="65">
        <f>I9/F9</f>
        <v>0.61428571428571432</v>
      </c>
      <c r="L9" s="203"/>
    </row>
    <row r="10" spans="2:14" ht="12.75" customHeight="1" x14ac:dyDescent="0.2">
      <c r="B10" s="66" t="s">
        <v>154</v>
      </c>
      <c r="C10" s="61">
        <v>1150</v>
      </c>
      <c r="D10" s="61">
        <v>94</v>
      </c>
      <c r="E10" s="189">
        <f>D10/C10</f>
        <v>8.1739130434782606E-2</v>
      </c>
      <c r="F10" s="61">
        <v>33</v>
      </c>
      <c r="G10" s="62">
        <f>F10/C10</f>
        <v>2.8695652173913042E-2</v>
      </c>
      <c r="H10" s="61">
        <v>1000</v>
      </c>
      <c r="I10" s="61">
        <v>33</v>
      </c>
      <c r="J10" s="63">
        <v>30</v>
      </c>
      <c r="K10" s="272">
        <v>0.5</v>
      </c>
      <c r="L10" s="203"/>
      <c r="N10" s="137">
        <v>1</v>
      </c>
    </row>
    <row r="11" spans="2:14" x14ac:dyDescent="0.2">
      <c r="B11" s="66" t="s">
        <v>115</v>
      </c>
      <c r="C11" s="61">
        <v>968</v>
      </c>
      <c r="D11" s="61"/>
      <c r="E11" s="188"/>
      <c r="F11" s="61"/>
      <c r="G11" s="62"/>
      <c r="H11" s="61">
        <v>575</v>
      </c>
      <c r="I11" s="61">
        <v>29</v>
      </c>
      <c r="J11" s="63">
        <v>20</v>
      </c>
      <c r="K11" s="65"/>
      <c r="L11" s="203"/>
    </row>
    <row r="12" spans="2:14" x14ac:dyDescent="0.2">
      <c r="B12" s="66" t="s">
        <v>228</v>
      </c>
      <c r="C12" s="61">
        <v>1200</v>
      </c>
      <c r="D12" s="61">
        <v>90</v>
      </c>
      <c r="E12" s="189">
        <f>D12/C12</f>
        <v>7.4999999999999997E-2</v>
      </c>
      <c r="F12" s="61"/>
      <c r="G12" s="62"/>
      <c r="H12" s="61"/>
      <c r="I12" s="61"/>
      <c r="J12" s="63"/>
      <c r="K12" s="65"/>
      <c r="L12" s="203">
        <v>400</v>
      </c>
    </row>
    <row r="13" spans="2:14" x14ac:dyDescent="0.2">
      <c r="B13" s="66" t="s">
        <v>234</v>
      </c>
      <c r="C13" s="61">
        <v>1300</v>
      </c>
      <c r="D13" s="61">
        <v>148</v>
      </c>
      <c r="E13" s="189">
        <f>D13/C13</f>
        <v>0.11384615384615385</v>
      </c>
      <c r="F13" s="269">
        <v>60</v>
      </c>
      <c r="G13" s="62">
        <f>F13/C13</f>
        <v>4.6153846153846156E-2</v>
      </c>
      <c r="H13" s="61"/>
      <c r="I13" s="61"/>
      <c r="J13" s="63"/>
      <c r="K13" s="65"/>
      <c r="L13" s="203">
        <v>300</v>
      </c>
      <c r="N13">
        <v>45</v>
      </c>
    </row>
    <row r="14" spans="2:14" x14ac:dyDescent="0.2">
      <c r="B14" s="66" t="s">
        <v>237</v>
      </c>
      <c r="C14" s="61">
        <v>1900</v>
      </c>
      <c r="D14" s="61"/>
      <c r="E14" s="189"/>
      <c r="F14" s="61"/>
      <c r="G14" s="62"/>
      <c r="H14" s="61"/>
      <c r="I14" s="61"/>
      <c r="J14" s="63"/>
      <c r="K14" s="65"/>
      <c r="L14" s="203">
        <v>650</v>
      </c>
    </row>
    <row r="15" spans="2:14" ht="13.5" thickBot="1" x14ac:dyDescent="0.25">
      <c r="B15" s="183"/>
      <c r="C15" s="184"/>
      <c r="D15" s="184"/>
      <c r="E15" s="190"/>
      <c r="F15" s="184"/>
      <c r="G15" s="275">
        <v>0.05</v>
      </c>
      <c r="H15" s="184"/>
      <c r="I15" s="184"/>
      <c r="J15" s="185"/>
      <c r="K15" s="186"/>
      <c r="L15" s="205"/>
    </row>
    <row r="16" spans="2:14" ht="13.5" thickBot="1" x14ac:dyDescent="0.25">
      <c r="B16" s="106" t="s">
        <v>148</v>
      </c>
      <c r="C16" s="107"/>
      <c r="D16" s="107"/>
      <c r="E16" s="108">
        <f>AVERAGE(E8:E15)</f>
        <v>9.2021321070234113E-2</v>
      </c>
      <c r="F16" s="107"/>
      <c r="G16" s="108">
        <v>0.106</v>
      </c>
      <c r="H16" s="109"/>
      <c r="I16" s="109"/>
      <c r="J16" s="110">
        <f>AVERAGE(J9:J11)</f>
        <v>24.418604651162791</v>
      </c>
      <c r="K16" s="111">
        <f>AVERAGE(K9:K15)</f>
        <v>0.55714285714285716</v>
      </c>
      <c r="L16" s="111"/>
    </row>
    <row r="17" spans="2:7" x14ac:dyDescent="0.2">
      <c r="G17">
        <v>4.3</v>
      </c>
    </row>
    <row r="19" spans="2:7" x14ac:dyDescent="0.2">
      <c r="B19" s="103" t="s">
        <v>159</v>
      </c>
      <c r="C19" s="103"/>
    </row>
    <row r="20" spans="2:7" x14ac:dyDescent="0.2">
      <c r="B20" s="211" t="s">
        <v>241</v>
      </c>
      <c r="C20" s="211"/>
    </row>
    <row r="23" spans="2:7" x14ac:dyDescent="0.2">
      <c r="B23" t="s">
        <v>570</v>
      </c>
      <c r="C23" s="437" t="s">
        <v>448</v>
      </c>
      <c r="D23" t="s">
        <v>571</v>
      </c>
      <c r="E23" s="835" t="s">
        <v>572</v>
      </c>
    </row>
    <row r="24" spans="2:7" x14ac:dyDescent="0.2">
      <c r="B24" t="s">
        <v>573</v>
      </c>
      <c r="C24" s="437" t="s">
        <v>574</v>
      </c>
      <c r="D24">
        <v>1140</v>
      </c>
      <c r="E24" s="836">
        <v>277</v>
      </c>
      <c r="F24">
        <f>E24/D24</f>
        <v>0.24298245614035088</v>
      </c>
      <c r="G24">
        <v>0.24298245614035088</v>
      </c>
    </row>
    <row r="25" spans="2:7" x14ac:dyDescent="0.2">
      <c r="B25" t="s">
        <v>575</v>
      </c>
      <c r="C25" s="437" t="s">
        <v>574</v>
      </c>
      <c r="D25">
        <v>1619</v>
      </c>
      <c r="E25" s="836">
        <v>556</v>
      </c>
      <c r="F25">
        <f t="shared" ref="F25:F36" si="0">E25/D25</f>
        <v>0.34342186534898084</v>
      </c>
    </row>
    <row r="26" spans="2:7" x14ac:dyDescent="0.2">
      <c r="B26" t="s">
        <v>576</v>
      </c>
      <c r="C26" s="437" t="s">
        <v>577</v>
      </c>
      <c r="D26">
        <v>752</v>
      </c>
      <c r="E26" s="836">
        <v>223</v>
      </c>
      <c r="F26">
        <f t="shared" si="0"/>
        <v>0.29654255319148937</v>
      </c>
      <c r="G26">
        <v>0.29654255319148937</v>
      </c>
    </row>
    <row r="27" spans="2:7" x14ac:dyDescent="0.2">
      <c r="B27" t="s">
        <v>578</v>
      </c>
      <c r="C27" s="437" t="s">
        <v>577</v>
      </c>
      <c r="D27">
        <v>612</v>
      </c>
      <c r="E27" s="836">
        <v>306</v>
      </c>
      <c r="F27">
        <f t="shared" si="0"/>
        <v>0.5</v>
      </c>
    </row>
    <row r="28" spans="2:7" x14ac:dyDescent="0.2">
      <c r="B28" t="s">
        <v>579</v>
      </c>
      <c r="C28" s="437" t="s">
        <v>580</v>
      </c>
      <c r="D28">
        <v>2591</v>
      </c>
      <c r="E28" s="836">
        <v>381</v>
      </c>
      <c r="F28">
        <f t="shared" si="0"/>
        <v>0.14704747201852567</v>
      </c>
    </row>
    <row r="29" spans="2:7" x14ac:dyDescent="0.2">
      <c r="B29" t="s">
        <v>581</v>
      </c>
      <c r="C29" s="437" t="s">
        <v>582</v>
      </c>
      <c r="E29" s="836">
        <v>689</v>
      </c>
    </row>
    <row r="30" spans="2:7" x14ac:dyDescent="0.2">
      <c r="B30" t="s">
        <v>583</v>
      </c>
      <c r="C30" s="437" t="s">
        <v>580</v>
      </c>
      <c r="D30">
        <v>2021</v>
      </c>
      <c r="E30" s="836">
        <f>183+165</f>
        <v>348</v>
      </c>
      <c r="F30">
        <f t="shared" si="0"/>
        <v>0.17219198416625434</v>
      </c>
    </row>
    <row r="31" spans="2:7" x14ac:dyDescent="0.2">
      <c r="B31" t="s">
        <v>584</v>
      </c>
      <c r="C31" s="437" t="s">
        <v>585</v>
      </c>
      <c r="D31">
        <v>1420</v>
      </c>
      <c r="E31" s="836">
        <v>718</v>
      </c>
      <c r="F31">
        <f t="shared" si="0"/>
        <v>0.5056338028169014</v>
      </c>
    </row>
    <row r="32" spans="2:7" ht="13.5" thickBot="1" x14ac:dyDescent="0.25">
      <c r="B32" s="837" t="s">
        <v>586</v>
      </c>
      <c r="C32" s="838" t="s">
        <v>472</v>
      </c>
      <c r="D32" s="837">
        <v>1536</v>
      </c>
      <c r="E32" s="839">
        <v>424</v>
      </c>
      <c r="F32">
        <f t="shared" si="0"/>
        <v>0.27604166666666669</v>
      </c>
      <c r="G32">
        <v>0.27604166666666669</v>
      </c>
    </row>
    <row r="33" spans="2:7" x14ac:dyDescent="0.2">
      <c r="B33" t="s">
        <v>587</v>
      </c>
      <c r="C33" s="437" t="s">
        <v>190</v>
      </c>
      <c r="D33">
        <v>1067</v>
      </c>
      <c r="E33" s="840">
        <v>521</v>
      </c>
      <c r="F33">
        <f t="shared" si="0"/>
        <v>0.48828491096532334</v>
      </c>
    </row>
    <row r="34" spans="2:7" x14ac:dyDescent="0.2">
      <c r="B34" t="s">
        <v>588</v>
      </c>
      <c r="C34" s="437" t="s">
        <v>77</v>
      </c>
      <c r="D34">
        <v>1320</v>
      </c>
      <c r="E34" s="840">
        <v>559</v>
      </c>
      <c r="F34">
        <f t="shared" si="0"/>
        <v>0.42348484848484846</v>
      </c>
    </row>
    <row r="35" spans="2:7" x14ac:dyDescent="0.2">
      <c r="B35" t="s">
        <v>589</v>
      </c>
      <c r="C35" s="437" t="s">
        <v>590</v>
      </c>
      <c r="D35">
        <v>650</v>
      </c>
      <c r="E35" s="840"/>
    </row>
    <row r="36" spans="2:7" x14ac:dyDescent="0.2">
      <c r="B36" t="s">
        <v>591</v>
      </c>
      <c r="C36" s="437" t="s">
        <v>592</v>
      </c>
      <c r="D36">
        <v>1200</v>
      </c>
      <c r="E36" s="840">
        <v>380</v>
      </c>
      <c r="F36">
        <f t="shared" si="0"/>
        <v>0.31666666666666665</v>
      </c>
      <c r="G36">
        <v>0.31666666666666665</v>
      </c>
    </row>
    <row r="37" spans="2:7" ht="15" x14ac:dyDescent="0.25">
      <c r="F37" s="841">
        <f>SUM(F24:F36)/12</f>
        <v>0.30935818553883393</v>
      </c>
      <c r="G37" s="841">
        <f>SUM(G24:G36)/4</f>
        <v>0.2830583356662934</v>
      </c>
    </row>
  </sheetData>
  <mergeCells count="2">
    <mergeCell ref="B1:L1"/>
    <mergeCell ref="B2:L2"/>
  </mergeCells>
  <phoneticPr fontId="29" type="noConversion"/>
  <pageMargins left="0.5" right="0.5" top="1" bottom="1" header="0.5" footer="0.5"/>
  <pageSetup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S70"/>
  <sheetViews>
    <sheetView topLeftCell="A22" zoomScale="85" zoomScaleNormal="85" workbookViewId="0">
      <selection activeCell="C3" sqref="C3"/>
    </sheetView>
  </sheetViews>
  <sheetFormatPr defaultRowHeight="12.75" x14ac:dyDescent="0.2"/>
  <cols>
    <col min="2" max="2" width="23.42578125" customWidth="1"/>
    <col min="3" max="3" width="10.140625" style="789" customWidth="1"/>
    <col min="4" max="4" width="13.140625" bestFit="1" customWidth="1"/>
    <col min="5" max="5" width="13.140625" customWidth="1"/>
    <col min="6" max="6" width="6.42578125" bestFit="1" customWidth="1"/>
    <col min="7" max="7" width="10.5703125" customWidth="1"/>
    <col min="8" max="8" width="11" bestFit="1" customWidth="1"/>
    <col min="9" max="9" width="13.28515625" bestFit="1" customWidth="1"/>
    <col min="10" max="11" width="8.7109375" bestFit="1" customWidth="1"/>
    <col min="12" max="12" width="10.5703125" bestFit="1" customWidth="1"/>
    <col min="13" max="13" width="16.5703125" bestFit="1" customWidth="1"/>
    <col min="15" max="15" width="28.140625" customWidth="1"/>
  </cols>
  <sheetData>
    <row r="1" spans="2:13" ht="18" x14ac:dyDescent="0.25">
      <c r="B1" s="60" t="s">
        <v>235</v>
      </c>
      <c r="C1" s="788"/>
      <c r="D1" s="58"/>
      <c r="E1" s="58"/>
      <c r="F1" s="58"/>
      <c r="G1" s="58"/>
      <c r="H1" s="58"/>
      <c r="I1" s="58"/>
      <c r="J1" s="58"/>
      <c r="K1" s="58"/>
      <c r="L1" s="58"/>
      <c r="M1" s="58"/>
    </row>
    <row r="2" spans="2:13" x14ac:dyDescent="0.2">
      <c r="B2" s="59" t="s">
        <v>130</v>
      </c>
      <c r="C2" s="790"/>
      <c r="D2" s="58"/>
      <c r="E2" s="58"/>
      <c r="F2" s="58"/>
      <c r="G2" s="58"/>
      <c r="H2" s="58"/>
      <c r="I2" s="58"/>
      <c r="J2" s="58"/>
      <c r="K2" s="58"/>
      <c r="L2" s="58"/>
      <c r="M2" s="58"/>
    </row>
    <row r="3" spans="2:13" ht="13.5" thickBot="1" x14ac:dyDescent="0.25"/>
    <row r="4" spans="2:13" x14ac:dyDescent="0.2">
      <c r="B4" s="146"/>
      <c r="C4" s="796"/>
      <c r="D4" s="147"/>
      <c r="E4" s="146"/>
      <c r="F4" s="170" t="s">
        <v>32</v>
      </c>
      <c r="G4" s="171"/>
      <c r="H4" s="172"/>
      <c r="I4" s="173"/>
      <c r="J4" s="174" t="s">
        <v>33</v>
      </c>
      <c r="K4" s="173"/>
      <c r="L4" s="173"/>
      <c r="M4" s="171"/>
    </row>
    <row r="5" spans="2:13" x14ac:dyDescent="0.2">
      <c r="B5" s="150"/>
      <c r="C5" s="150"/>
      <c r="D5" s="151"/>
      <c r="E5" s="150"/>
      <c r="F5" s="150"/>
      <c r="G5" s="152" t="s">
        <v>4</v>
      </c>
      <c r="H5" s="150" t="s">
        <v>131</v>
      </c>
      <c r="I5" s="153" t="s">
        <v>131</v>
      </c>
      <c r="J5" s="144" t="s">
        <v>132</v>
      </c>
      <c r="K5" s="153" t="s">
        <v>132</v>
      </c>
      <c r="L5" s="153" t="s">
        <v>163</v>
      </c>
      <c r="M5" s="154" t="s">
        <v>133</v>
      </c>
    </row>
    <row r="6" spans="2:13" x14ac:dyDescent="0.2">
      <c r="B6" s="150" t="s">
        <v>134</v>
      </c>
      <c r="C6" s="795" t="s">
        <v>529</v>
      </c>
      <c r="D6" s="151" t="s">
        <v>6</v>
      </c>
      <c r="E6" s="795" t="s">
        <v>335</v>
      </c>
      <c r="F6" s="150"/>
      <c r="G6" s="152" t="s">
        <v>161</v>
      </c>
      <c r="H6" s="150" t="s">
        <v>135</v>
      </c>
      <c r="I6" s="153" t="s">
        <v>135</v>
      </c>
      <c r="J6" s="144" t="s">
        <v>7</v>
      </c>
      <c r="K6" s="153" t="s">
        <v>7</v>
      </c>
      <c r="L6" s="153" t="s">
        <v>164</v>
      </c>
      <c r="M6" s="154" t="s">
        <v>136</v>
      </c>
    </row>
    <row r="7" spans="2:13" ht="13.5" thickBot="1" x14ac:dyDescent="0.25">
      <c r="B7" s="148"/>
      <c r="C7" s="148"/>
      <c r="D7" s="155"/>
      <c r="E7" s="148"/>
      <c r="F7" s="148" t="s">
        <v>160</v>
      </c>
      <c r="G7" s="149" t="s">
        <v>162</v>
      </c>
      <c r="H7" s="148" t="s">
        <v>137</v>
      </c>
      <c r="I7" s="156" t="s">
        <v>138</v>
      </c>
      <c r="J7" s="145" t="s">
        <v>139</v>
      </c>
      <c r="K7" s="156" t="s">
        <v>140</v>
      </c>
      <c r="L7" s="156" t="s">
        <v>139</v>
      </c>
      <c r="M7" s="157" t="s">
        <v>135</v>
      </c>
    </row>
    <row r="8" spans="2:13" x14ac:dyDescent="0.2">
      <c r="B8" s="139" t="s">
        <v>169</v>
      </c>
      <c r="C8" s="792" t="s">
        <v>530</v>
      </c>
      <c r="D8" s="158">
        <v>540</v>
      </c>
      <c r="E8" s="792">
        <v>71</v>
      </c>
      <c r="F8" s="163">
        <v>234</v>
      </c>
      <c r="G8" s="208">
        <f>F8/D8</f>
        <v>0.43333333333333335</v>
      </c>
      <c r="H8" s="160">
        <v>176</v>
      </c>
      <c r="I8" s="122">
        <f>H8/D8</f>
        <v>0.32592592592592595</v>
      </c>
      <c r="J8" s="140">
        <v>660</v>
      </c>
      <c r="K8" s="140">
        <v>40</v>
      </c>
      <c r="L8" s="142">
        <f>J8/K8</f>
        <v>16.5</v>
      </c>
      <c r="M8" s="120">
        <f>K8/H8</f>
        <v>0.22727272727272727</v>
      </c>
    </row>
    <row r="9" spans="2:13" ht="13.5" thickBot="1" x14ac:dyDescent="0.25">
      <c r="B9" s="66" t="s">
        <v>99</v>
      </c>
      <c r="C9" s="793" t="s">
        <v>531</v>
      </c>
      <c r="D9" s="159">
        <v>183</v>
      </c>
      <c r="E9" s="793">
        <v>24</v>
      </c>
      <c r="F9" s="164"/>
      <c r="G9" s="165"/>
      <c r="H9" s="161" t="s">
        <v>141</v>
      </c>
      <c r="I9" s="121" t="s">
        <v>141</v>
      </c>
      <c r="J9" s="61">
        <v>570</v>
      </c>
      <c r="K9" s="61">
        <v>30</v>
      </c>
      <c r="L9" s="117">
        <f>J9/K9</f>
        <v>19</v>
      </c>
      <c r="M9" s="119" t="s">
        <v>141</v>
      </c>
    </row>
    <row r="10" spans="2:13" ht="13.5" thickBot="1" x14ac:dyDescent="0.25">
      <c r="B10" s="66" t="s">
        <v>238</v>
      </c>
      <c r="C10" s="793"/>
      <c r="D10" s="159">
        <v>415</v>
      </c>
      <c r="E10" s="793"/>
      <c r="F10" s="164">
        <v>180</v>
      </c>
      <c r="G10" s="208">
        <f>F10/D10</f>
        <v>0.43373493975903615</v>
      </c>
      <c r="H10" s="161">
        <v>83</v>
      </c>
      <c r="I10" s="122">
        <f>H10/D10</f>
        <v>0.2</v>
      </c>
      <c r="J10" s="61">
        <v>968</v>
      </c>
      <c r="K10" s="61">
        <v>44</v>
      </c>
      <c r="L10" s="117">
        <f>J10/K10</f>
        <v>22</v>
      </c>
      <c r="M10" s="120">
        <f>K10/H10</f>
        <v>0.53012048192771088</v>
      </c>
    </row>
    <row r="11" spans="2:13" ht="13.5" thickBot="1" x14ac:dyDescent="0.25">
      <c r="B11" s="66"/>
      <c r="C11" s="793"/>
      <c r="D11" s="159"/>
      <c r="E11" s="793"/>
      <c r="F11" s="164"/>
      <c r="G11" s="208"/>
      <c r="H11" s="162"/>
      <c r="I11" s="122"/>
      <c r="J11" s="61"/>
      <c r="K11" s="61"/>
      <c r="L11" s="117"/>
      <c r="M11" s="120"/>
    </row>
    <row r="12" spans="2:13" ht="13.5" thickBot="1" x14ac:dyDescent="0.25">
      <c r="B12" s="66"/>
      <c r="C12" s="793"/>
      <c r="D12" s="159"/>
      <c r="E12" s="793"/>
      <c r="F12" s="164"/>
      <c r="G12" s="208"/>
      <c r="H12" s="162"/>
      <c r="I12" s="122"/>
      <c r="J12" s="61"/>
      <c r="K12" s="61"/>
      <c r="L12" s="295">
        <v>30.5</v>
      </c>
      <c r="M12" s="120"/>
    </row>
    <row r="13" spans="2:13" ht="13.5" thickBot="1" x14ac:dyDescent="0.25">
      <c r="B13" s="66"/>
      <c r="C13" s="793"/>
      <c r="D13" s="159"/>
      <c r="E13" s="793"/>
      <c r="F13" s="164"/>
      <c r="G13" s="208"/>
      <c r="H13" s="162"/>
      <c r="I13" s="122"/>
      <c r="J13" s="61"/>
      <c r="K13" s="61"/>
      <c r="L13" s="117"/>
      <c r="M13" s="120"/>
    </row>
    <row r="14" spans="2:13" ht="13.5" thickBot="1" x14ac:dyDescent="0.25">
      <c r="B14" s="66"/>
      <c r="C14" s="793"/>
      <c r="D14" s="159"/>
      <c r="E14" s="793"/>
      <c r="F14" s="164"/>
      <c r="G14" s="208"/>
      <c r="H14" s="162"/>
      <c r="I14" s="122"/>
      <c r="J14" s="61"/>
      <c r="K14" s="61"/>
      <c r="L14" s="117"/>
      <c r="M14" s="120"/>
    </row>
    <row r="15" spans="2:13" ht="13.5" thickBot="1" x14ac:dyDescent="0.25">
      <c r="B15" s="66"/>
      <c r="C15" s="793"/>
      <c r="D15" s="159"/>
      <c r="E15" s="793"/>
      <c r="F15" s="164"/>
      <c r="G15" s="208"/>
      <c r="H15" s="162"/>
      <c r="I15" s="122"/>
      <c r="J15" s="61"/>
      <c r="K15" s="61"/>
      <c r="L15" s="117"/>
      <c r="M15" s="120"/>
    </row>
    <row r="16" spans="2:13" ht="13.5" thickBot="1" x14ac:dyDescent="0.25">
      <c r="B16" s="66"/>
      <c r="C16" s="793"/>
      <c r="D16" s="159"/>
      <c r="E16" s="793"/>
      <c r="F16" s="164"/>
      <c r="G16" s="208"/>
      <c r="H16" s="162"/>
      <c r="I16" s="122"/>
      <c r="J16" s="61"/>
      <c r="K16" s="61"/>
      <c r="L16" s="117"/>
      <c r="M16" s="120"/>
    </row>
    <row r="17" spans="2:13" ht="13.5" thickBot="1" x14ac:dyDescent="0.25">
      <c r="B17" s="66"/>
      <c r="C17" s="793"/>
      <c r="D17" s="159"/>
      <c r="E17" s="793"/>
      <c r="F17" s="164"/>
      <c r="G17" s="208"/>
      <c r="H17" s="162"/>
      <c r="I17" s="122"/>
      <c r="J17" s="61"/>
      <c r="K17" s="61"/>
      <c r="L17" s="117"/>
      <c r="M17" s="120"/>
    </row>
    <row r="18" spans="2:13" ht="13.5" thickBot="1" x14ac:dyDescent="0.25">
      <c r="B18" s="66"/>
      <c r="C18" s="793"/>
      <c r="D18" s="159"/>
      <c r="E18" s="793"/>
      <c r="F18" s="164"/>
      <c r="G18" s="208"/>
      <c r="H18" s="162"/>
      <c r="I18" s="122"/>
      <c r="J18" s="61"/>
      <c r="K18" s="61"/>
      <c r="L18" s="117"/>
      <c r="M18" s="120"/>
    </row>
    <row r="19" spans="2:13" ht="13.5" thickBot="1" x14ac:dyDescent="0.25">
      <c r="B19" s="66"/>
      <c r="C19" s="793"/>
      <c r="D19" s="159"/>
      <c r="E19" s="793"/>
      <c r="F19" s="164"/>
      <c r="G19" s="208"/>
      <c r="H19" s="162"/>
      <c r="I19" s="122"/>
      <c r="J19" s="61"/>
      <c r="K19" s="61"/>
      <c r="L19" s="117"/>
      <c r="M19" s="120"/>
    </row>
    <row r="20" spans="2:13" ht="13.5" thickBot="1" x14ac:dyDescent="0.25">
      <c r="B20" s="66"/>
      <c r="C20" s="793"/>
      <c r="D20" s="159"/>
      <c r="E20" s="793"/>
      <c r="F20" s="164"/>
      <c r="G20" s="208"/>
      <c r="H20" s="162"/>
      <c r="I20" s="122"/>
      <c r="J20" s="61"/>
      <c r="K20" s="61"/>
      <c r="L20" s="117"/>
      <c r="M20" s="120"/>
    </row>
    <row r="21" spans="2:13" ht="13.5" thickBot="1" x14ac:dyDescent="0.25">
      <c r="B21" s="66"/>
      <c r="C21" s="793"/>
      <c r="D21" s="159"/>
      <c r="E21" s="793"/>
      <c r="F21" s="164"/>
      <c r="G21" s="208"/>
      <c r="H21" s="162"/>
      <c r="I21" s="122"/>
      <c r="J21" s="61"/>
      <c r="K21" s="61"/>
      <c r="L21" s="117"/>
      <c r="M21" s="120"/>
    </row>
    <row r="22" spans="2:13" ht="13.5" thickBot="1" x14ac:dyDescent="0.25">
      <c r="B22" s="66"/>
      <c r="C22" s="793"/>
      <c r="D22" s="159"/>
      <c r="E22" s="793"/>
      <c r="F22" s="164"/>
      <c r="G22" s="208"/>
      <c r="H22" s="162"/>
      <c r="I22" s="122"/>
      <c r="J22" s="61"/>
      <c r="K22" s="61"/>
      <c r="L22" s="117"/>
      <c r="M22" s="119"/>
    </row>
    <row r="23" spans="2:13" ht="13.5" thickBot="1" x14ac:dyDescent="0.25">
      <c r="B23" s="66"/>
      <c r="C23" s="793"/>
      <c r="D23" s="159"/>
      <c r="E23" s="793"/>
      <c r="F23" s="164"/>
      <c r="G23" s="208"/>
      <c r="H23" s="162"/>
      <c r="I23" s="122"/>
      <c r="J23" s="61"/>
      <c r="K23" s="61"/>
      <c r="L23" s="117"/>
      <c r="M23" s="119"/>
    </row>
    <row r="24" spans="2:13" ht="13.5" thickBot="1" x14ac:dyDescent="0.25">
      <c r="B24" s="66"/>
      <c r="C24" s="793"/>
      <c r="D24" s="159"/>
      <c r="E24" s="793"/>
      <c r="F24" s="164"/>
      <c r="G24" s="208"/>
      <c r="H24" s="162"/>
      <c r="I24" s="122"/>
      <c r="J24" s="61"/>
      <c r="K24" s="61"/>
      <c r="L24" s="117"/>
      <c r="M24" s="119"/>
    </row>
    <row r="25" spans="2:13" ht="13.5" thickBot="1" x14ac:dyDescent="0.25">
      <c r="B25" s="66"/>
      <c r="C25" s="793"/>
      <c r="D25" s="159"/>
      <c r="E25" s="793"/>
      <c r="F25" s="164"/>
      <c r="G25" s="208"/>
      <c r="H25" s="162"/>
      <c r="I25" s="122"/>
      <c r="J25" s="61"/>
      <c r="K25" s="61"/>
      <c r="L25" s="117"/>
      <c r="M25" s="120"/>
    </row>
    <row r="26" spans="2:13" ht="13.5" thickBot="1" x14ac:dyDescent="0.25">
      <c r="B26" s="66"/>
      <c r="C26" s="793"/>
      <c r="D26" s="159"/>
      <c r="E26" s="793"/>
      <c r="F26" s="164"/>
      <c r="G26" s="208"/>
      <c r="H26" s="162"/>
      <c r="I26" s="122"/>
      <c r="J26" s="61"/>
      <c r="K26" s="192"/>
      <c r="L26" s="117"/>
      <c r="M26" s="120"/>
    </row>
    <row r="27" spans="2:13" ht="13.5" thickBot="1" x14ac:dyDescent="0.25">
      <c r="B27" s="66"/>
      <c r="C27" s="793"/>
      <c r="D27" s="159"/>
      <c r="E27" s="793"/>
      <c r="F27" s="164"/>
      <c r="G27" s="208"/>
      <c r="H27" s="162"/>
      <c r="I27" s="122"/>
      <c r="J27" s="61"/>
      <c r="K27" s="61"/>
      <c r="L27" s="117"/>
      <c r="M27" s="120"/>
    </row>
    <row r="28" spans="2:13" ht="13.5" thickBot="1" x14ac:dyDescent="0.25">
      <c r="B28" s="66"/>
      <c r="C28" s="793"/>
      <c r="D28" s="159"/>
      <c r="E28" s="794"/>
      <c r="F28" s="166"/>
      <c r="G28" s="208"/>
      <c r="H28" s="162"/>
      <c r="I28" s="122"/>
      <c r="J28" s="61"/>
      <c r="K28" s="61"/>
      <c r="L28" s="117"/>
      <c r="M28" s="120"/>
    </row>
    <row r="29" spans="2:13" ht="13.5" thickBot="1" x14ac:dyDescent="0.25">
      <c r="B29" s="67" t="s">
        <v>148</v>
      </c>
      <c r="C29" s="797"/>
      <c r="D29" s="167"/>
      <c r="E29" s="75">
        <v>0.13150000000000001</v>
      </c>
      <c r="F29" s="169"/>
      <c r="G29" s="75">
        <f>AVERAGE(G8:G20)</f>
        <v>0.43353413654618478</v>
      </c>
      <c r="H29" s="168"/>
      <c r="I29" s="75">
        <f>AVERAGE(I8:I20)</f>
        <v>0.26296296296296295</v>
      </c>
      <c r="J29" s="68"/>
      <c r="K29" s="68"/>
      <c r="L29" s="294">
        <f>AVERAGE(L8:L28)</f>
        <v>22</v>
      </c>
      <c r="M29" s="76">
        <f>AVERAGE(AVERAGE(M8:M28))</f>
        <v>0.37869660460021909</v>
      </c>
    </row>
    <row r="32" spans="2:13" x14ac:dyDescent="0.2">
      <c r="B32" s="103" t="s">
        <v>159</v>
      </c>
      <c r="C32" s="798"/>
      <c r="L32" s="103">
        <v>19.170000000000002</v>
      </c>
    </row>
    <row r="38" spans="3:19" s="191" customFormat="1" ht="18" customHeight="1" x14ac:dyDescent="0.3">
      <c r="C38" s="799"/>
      <c r="O38" s="4" t="s">
        <v>17</v>
      </c>
      <c r="P38" s="4"/>
      <c r="Q38" s="4"/>
      <c r="R38" s="4"/>
      <c r="S38" s="4"/>
    </row>
    <row r="39" spans="3:19" ht="18.75" x14ac:dyDescent="0.3">
      <c r="O39" s="4" t="s">
        <v>168</v>
      </c>
      <c r="P39" s="3"/>
      <c r="Q39" s="3"/>
      <c r="R39" s="3"/>
      <c r="S39" s="3"/>
    </row>
    <row r="40" spans="3:19" s="103" customFormat="1" ht="18.75" x14ac:dyDescent="0.3">
      <c r="C40" s="798"/>
      <c r="O40" s="112" t="s">
        <v>8</v>
      </c>
      <c r="P40" s="113"/>
      <c r="Q40" s="113"/>
      <c r="R40" s="113"/>
      <c r="S40" s="113"/>
    </row>
    <row r="41" spans="3:19" ht="13.5" thickBot="1" x14ac:dyDescent="0.25">
      <c r="O41" s="5"/>
      <c r="P41" s="5"/>
      <c r="Q41" s="5"/>
      <c r="R41" s="5"/>
      <c r="S41" s="5"/>
    </row>
    <row r="42" spans="3:19" x14ac:dyDescent="0.2">
      <c r="O42" s="6" t="s">
        <v>19</v>
      </c>
      <c r="P42" s="7" t="s">
        <v>169</v>
      </c>
      <c r="Q42" s="8"/>
      <c r="R42" s="8"/>
      <c r="S42" s="9"/>
    </row>
    <row r="43" spans="3:19" x14ac:dyDescent="0.2">
      <c r="O43" s="10" t="s">
        <v>21</v>
      </c>
      <c r="P43" s="11" t="s">
        <v>173</v>
      </c>
      <c r="Q43" s="12"/>
      <c r="R43" s="12"/>
      <c r="S43" s="13"/>
    </row>
    <row r="44" spans="3:19" x14ac:dyDescent="0.2">
      <c r="O44" s="14" t="s">
        <v>23</v>
      </c>
      <c r="P44" s="11" t="s">
        <v>170</v>
      </c>
      <c r="Q44" s="12"/>
      <c r="R44" s="12"/>
      <c r="S44" s="13"/>
    </row>
    <row r="45" spans="3:19" x14ac:dyDescent="0.2">
      <c r="O45" s="16" t="s">
        <v>25</v>
      </c>
      <c r="P45" s="17">
        <v>5</v>
      </c>
      <c r="Q45" s="18"/>
      <c r="R45" s="18"/>
      <c r="S45" s="19"/>
    </row>
    <row r="46" spans="3:19" x14ac:dyDescent="0.2">
      <c r="O46" s="20" t="s">
        <v>26</v>
      </c>
      <c r="P46" s="11">
        <v>540</v>
      </c>
      <c r="Q46" s="12"/>
      <c r="R46" s="12"/>
      <c r="S46" s="13"/>
    </row>
    <row r="47" spans="3:19" x14ac:dyDescent="0.2">
      <c r="O47" s="20" t="s">
        <v>27</v>
      </c>
      <c r="P47" s="17">
        <v>71</v>
      </c>
      <c r="Q47" s="18"/>
      <c r="R47" s="18"/>
      <c r="S47" s="19"/>
    </row>
    <row r="48" spans="3:19" x14ac:dyDescent="0.2">
      <c r="O48" s="20" t="s">
        <v>28</v>
      </c>
      <c r="P48" s="11">
        <v>0</v>
      </c>
      <c r="Q48" s="12"/>
      <c r="R48" s="12"/>
      <c r="S48" s="13"/>
    </row>
    <row r="49" spans="15:19" x14ac:dyDescent="0.2">
      <c r="O49" s="20" t="s">
        <v>29</v>
      </c>
      <c r="P49" s="11">
        <v>0</v>
      </c>
      <c r="Q49" s="12"/>
      <c r="R49" s="12"/>
      <c r="S49" s="13"/>
    </row>
    <row r="50" spans="15:19" ht="13.5" thickBot="1" x14ac:dyDescent="0.25">
      <c r="O50" s="53" t="s">
        <v>30</v>
      </c>
      <c r="P50" s="17" t="s">
        <v>171</v>
      </c>
      <c r="Q50" s="18"/>
      <c r="R50" s="18"/>
      <c r="S50" s="19"/>
    </row>
    <row r="51" spans="15:19" ht="13.5" thickBot="1" x14ac:dyDescent="0.25">
      <c r="O51" s="21"/>
      <c r="P51" s="22" t="s">
        <v>32</v>
      </c>
      <c r="Q51" s="23"/>
      <c r="R51" s="24" t="s">
        <v>33</v>
      </c>
      <c r="S51" s="25"/>
    </row>
    <row r="52" spans="15:19" x14ac:dyDescent="0.2">
      <c r="O52" s="10" t="s">
        <v>34</v>
      </c>
      <c r="P52" s="32">
        <v>234</v>
      </c>
      <c r="Q52" s="38">
        <f>SUM(P52/P46)</f>
        <v>0.43333333333333335</v>
      </c>
      <c r="R52" s="35">
        <v>176</v>
      </c>
      <c r="S52" s="39">
        <f>SUM(R52/P46)</f>
        <v>0.32592592592592595</v>
      </c>
    </row>
    <row r="53" spans="15:19" x14ac:dyDescent="0.2">
      <c r="O53" s="14" t="s">
        <v>35</v>
      </c>
      <c r="P53" s="33" t="s">
        <v>172</v>
      </c>
      <c r="Q53" s="26"/>
      <c r="R53" s="36" t="s">
        <v>37</v>
      </c>
      <c r="S53" s="27"/>
    </row>
    <row r="54" spans="15:19" x14ac:dyDescent="0.2">
      <c r="O54" s="28" t="s">
        <v>38</v>
      </c>
      <c r="P54" s="33" t="s">
        <v>39</v>
      </c>
      <c r="Q54" s="26"/>
      <c r="R54" s="36" t="s">
        <v>40</v>
      </c>
      <c r="S54" s="27"/>
    </row>
    <row r="55" spans="15:19" ht="13.5" thickBot="1" x14ac:dyDescent="0.25">
      <c r="O55" s="29" t="s">
        <v>41</v>
      </c>
      <c r="P55" s="34">
        <v>9</v>
      </c>
      <c r="Q55" s="30"/>
      <c r="R55" s="37">
        <v>27</v>
      </c>
      <c r="S55" s="31"/>
    </row>
    <row r="56" spans="15:19" ht="13.5" thickBot="1" x14ac:dyDescent="0.25"/>
    <row r="57" spans="15:19" x14ac:dyDescent="0.2">
      <c r="O57" s="6" t="s">
        <v>19</v>
      </c>
      <c r="P57" s="7" t="s">
        <v>99</v>
      </c>
      <c r="Q57" s="8"/>
      <c r="R57" s="8"/>
      <c r="S57" s="9"/>
    </row>
    <row r="58" spans="15:19" x14ac:dyDescent="0.2">
      <c r="O58" s="10" t="s">
        <v>21</v>
      </c>
      <c r="P58" s="270"/>
      <c r="Q58" s="81" t="s">
        <v>100</v>
      </c>
      <c r="R58" s="12"/>
      <c r="S58" s="13"/>
    </row>
    <row r="59" spans="15:19" x14ac:dyDescent="0.2">
      <c r="O59" s="14" t="s">
        <v>23</v>
      </c>
      <c r="P59" s="270"/>
      <c r="Q59" s="83" t="s">
        <v>79</v>
      </c>
      <c r="R59" s="12"/>
      <c r="S59" s="13"/>
    </row>
    <row r="60" spans="15:19" x14ac:dyDescent="0.2">
      <c r="O60" s="16" t="s">
        <v>25</v>
      </c>
      <c r="P60" s="271"/>
      <c r="Q60" s="81">
        <v>8</v>
      </c>
      <c r="R60" s="18"/>
      <c r="S60" s="19"/>
    </row>
    <row r="61" spans="15:19" x14ac:dyDescent="0.2">
      <c r="O61" s="20" t="s">
        <v>26</v>
      </c>
      <c r="P61" s="270"/>
      <c r="Q61" s="83">
        <v>183</v>
      </c>
      <c r="R61" s="12"/>
      <c r="S61" s="13"/>
    </row>
    <row r="62" spans="15:19" x14ac:dyDescent="0.2">
      <c r="O62" s="607" t="s">
        <v>334</v>
      </c>
      <c r="P62" s="271"/>
      <c r="Q62" s="81">
        <v>24</v>
      </c>
      <c r="R62" s="18"/>
      <c r="S62" s="19"/>
    </row>
    <row r="63" spans="15:19" x14ac:dyDescent="0.2">
      <c r="O63" s="20" t="s">
        <v>28</v>
      </c>
      <c r="P63" s="270"/>
      <c r="Q63" s="83" t="s">
        <v>101</v>
      </c>
      <c r="R63" s="12"/>
      <c r="S63" s="13"/>
    </row>
    <row r="64" spans="15:19" x14ac:dyDescent="0.2">
      <c r="O64" s="20" t="s">
        <v>29</v>
      </c>
      <c r="P64" s="270"/>
      <c r="Q64" s="81" t="s">
        <v>102</v>
      </c>
      <c r="R64" s="12"/>
      <c r="S64" s="13"/>
    </row>
    <row r="65" spans="15:19" ht="13.5" thickBot="1" x14ac:dyDescent="0.25">
      <c r="O65" s="53" t="s">
        <v>30</v>
      </c>
      <c r="P65" s="17"/>
      <c r="Q65" s="18"/>
      <c r="R65" s="18"/>
      <c r="S65" s="19"/>
    </row>
    <row r="66" spans="15:19" ht="13.5" thickBot="1" x14ac:dyDescent="0.25">
      <c r="O66" s="21"/>
      <c r="P66" s="22" t="s">
        <v>32</v>
      </c>
      <c r="Q66" s="23"/>
      <c r="R66" s="24" t="s">
        <v>33</v>
      </c>
      <c r="S66" s="25"/>
    </row>
    <row r="67" spans="15:19" x14ac:dyDescent="0.2">
      <c r="O67" s="10" t="s">
        <v>34</v>
      </c>
      <c r="P67" s="40"/>
      <c r="Q67" s="38"/>
      <c r="R67" s="42"/>
      <c r="S67" s="39"/>
    </row>
    <row r="68" spans="15:19" x14ac:dyDescent="0.2">
      <c r="O68" s="14" t="s">
        <v>35</v>
      </c>
      <c r="P68" s="33">
        <v>80</v>
      </c>
      <c r="Q68" s="26"/>
      <c r="R68" s="36">
        <v>305</v>
      </c>
      <c r="S68" s="27"/>
    </row>
    <row r="69" spans="15:19" x14ac:dyDescent="0.2">
      <c r="O69" s="14" t="s">
        <v>38</v>
      </c>
      <c r="P69" s="33">
        <v>140</v>
      </c>
      <c r="Q69" s="26"/>
      <c r="R69" s="36">
        <v>570</v>
      </c>
      <c r="S69" s="27"/>
    </row>
    <row r="70" spans="15:19" ht="13.5" thickBot="1" x14ac:dyDescent="0.25">
      <c r="O70" s="52" t="s">
        <v>41</v>
      </c>
      <c r="P70" s="34">
        <v>7</v>
      </c>
      <c r="Q70" s="30"/>
      <c r="R70" s="37">
        <v>30</v>
      </c>
      <c r="S70" s="31"/>
    </row>
  </sheetData>
  <phoneticPr fontId="29"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42"/>
  <sheetViews>
    <sheetView topLeftCell="F1" zoomScale="90" zoomScaleNormal="90" workbookViewId="0">
      <selection activeCell="C3" sqref="C3"/>
    </sheetView>
  </sheetViews>
  <sheetFormatPr defaultRowHeight="12.75" x14ac:dyDescent="0.2"/>
  <cols>
    <col min="1" max="1" width="27.42578125" style="452" customWidth="1"/>
    <col min="2" max="4" width="9.7109375" style="453" customWidth="1"/>
    <col min="5" max="5" width="11.7109375" style="453" customWidth="1"/>
    <col min="6" max="19" width="9.7109375" style="453" customWidth="1"/>
    <col min="20" max="20" width="9.7109375" style="456" customWidth="1"/>
    <col min="21" max="21" width="9.7109375" style="455" customWidth="1"/>
  </cols>
  <sheetData>
    <row r="1" spans="1:25" ht="25.5" customHeight="1" x14ac:dyDescent="0.2">
      <c r="L1" s="1022" t="s">
        <v>32</v>
      </c>
      <c r="M1" s="1022"/>
      <c r="N1" s="1022"/>
      <c r="O1" s="1022"/>
      <c r="P1" s="1021" t="s">
        <v>33</v>
      </c>
      <c r="Q1" s="1021"/>
      <c r="R1" s="1021"/>
      <c r="S1" s="1021"/>
      <c r="T1" s="1019" t="s">
        <v>483</v>
      </c>
      <c r="U1" s="1020"/>
      <c r="V1" s="1020"/>
      <c r="W1" s="1020"/>
      <c r="X1" s="482"/>
    </row>
    <row r="2" spans="1:25" s="459" customFormat="1" ht="27.75" customHeight="1" x14ac:dyDescent="0.2">
      <c r="A2" s="460" t="s">
        <v>19</v>
      </c>
      <c r="B2" s="461" t="s">
        <v>451</v>
      </c>
      <c r="C2" s="460" t="s">
        <v>21</v>
      </c>
      <c r="D2" s="461" t="s">
        <v>460</v>
      </c>
      <c r="E2" s="462" t="s">
        <v>448</v>
      </c>
      <c r="F2" s="461" t="s">
        <v>449</v>
      </c>
      <c r="G2" s="461" t="s">
        <v>26</v>
      </c>
      <c r="H2" s="461" t="s">
        <v>335</v>
      </c>
      <c r="I2" s="461" t="s">
        <v>179</v>
      </c>
      <c r="J2" s="461" t="s">
        <v>29</v>
      </c>
      <c r="K2" s="461" t="s">
        <v>30</v>
      </c>
      <c r="L2" s="457" t="s">
        <v>131</v>
      </c>
      <c r="M2" s="457" t="s">
        <v>453</v>
      </c>
      <c r="N2" s="457" t="s">
        <v>450</v>
      </c>
      <c r="O2" s="457" t="s">
        <v>454</v>
      </c>
      <c r="P2" s="465" t="s">
        <v>131</v>
      </c>
      <c r="Q2" s="465" t="s">
        <v>453</v>
      </c>
      <c r="R2" s="465" t="s">
        <v>450</v>
      </c>
      <c r="S2" s="465" t="s">
        <v>454</v>
      </c>
      <c r="T2" s="481" t="s">
        <v>455</v>
      </c>
      <c r="U2" s="481" t="s">
        <v>456</v>
      </c>
      <c r="V2" s="481" t="s">
        <v>458</v>
      </c>
      <c r="W2" s="481" t="s">
        <v>457</v>
      </c>
      <c r="X2" s="481" t="s">
        <v>482</v>
      </c>
    </row>
    <row r="3" spans="1:25" x14ac:dyDescent="0.2">
      <c r="A3" s="470" t="s">
        <v>20</v>
      </c>
      <c r="B3" s="471" t="s">
        <v>452</v>
      </c>
      <c r="C3" s="471" t="s">
        <v>459</v>
      </c>
      <c r="D3" s="471" t="s">
        <v>461</v>
      </c>
      <c r="E3" s="476" t="s">
        <v>24</v>
      </c>
      <c r="F3" s="472">
        <v>8</v>
      </c>
      <c r="G3" s="472">
        <v>450</v>
      </c>
      <c r="H3" s="472">
        <v>70</v>
      </c>
      <c r="I3" s="472">
        <v>6</v>
      </c>
      <c r="J3" s="472">
        <v>3</v>
      </c>
      <c r="K3" s="472">
        <v>8</v>
      </c>
      <c r="L3" s="466">
        <v>189</v>
      </c>
      <c r="M3" s="466">
        <v>100</v>
      </c>
      <c r="N3" s="466">
        <v>180</v>
      </c>
      <c r="O3" s="466">
        <v>9</v>
      </c>
      <c r="P3" s="467">
        <v>68</v>
      </c>
      <c r="Q3" s="467">
        <v>360</v>
      </c>
      <c r="R3" s="467">
        <v>540</v>
      </c>
      <c r="S3" s="467">
        <v>27</v>
      </c>
      <c r="T3" s="468">
        <f>SUM(N3/O3)</f>
        <v>20</v>
      </c>
      <c r="U3" s="468">
        <f>SUM(R3/S3)</f>
        <v>20</v>
      </c>
      <c r="V3" s="469">
        <f>SUM(L3/G3)</f>
        <v>0.42</v>
      </c>
      <c r="W3" s="469">
        <f>SUM(P3/G3)</f>
        <v>0.15111111111111111</v>
      </c>
      <c r="X3" s="469">
        <f>SUM(S3/P3)</f>
        <v>0.39705882352941174</v>
      </c>
    </row>
    <row r="4" spans="1:25" x14ac:dyDescent="0.2">
      <c r="A4" s="470" t="s">
        <v>464</v>
      </c>
      <c r="B4" s="471" t="s">
        <v>462</v>
      </c>
      <c r="C4" s="472" t="s">
        <v>459</v>
      </c>
      <c r="D4" s="472" t="s">
        <v>469</v>
      </c>
      <c r="E4" s="476" t="s">
        <v>471</v>
      </c>
      <c r="F4" s="477">
        <v>12</v>
      </c>
      <c r="G4" s="140">
        <v>895</v>
      </c>
      <c r="H4" s="140">
        <v>91</v>
      </c>
      <c r="I4" s="472">
        <v>0</v>
      </c>
      <c r="J4" s="472">
        <v>0</v>
      </c>
      <c r="K4" s="472">
        <v>20</v>
      </c>
      <c r="L4" s="466">
        <v>496</v>
      </c>
      <c r="M4" s="466"/>
      <c r="N4" s="458"/>
      <c r="O4" s="458">
        <v>78</v>
      </c>
      <c r="P4" s="467">
        <v>396</v>
      </c>
      <c r="Q4" s="467"/>
      <c r="R4" s="467">
        <v>3808</v>
      </c>
      <c r="S4" s="467">
        <v>176</v>
      </c>
      <c r="T4" s="468">
        <f t="shared" ref="T4:T30" si="0">SUM(N4/O4)</f>
        <v>0</v>
      </c>
      <c r="U4" s="468">
        <f t="shared" ref="U4:U30" si="1">SUM(R4/S4)</f>
        <v>21.636363636363637</v>
      </c>
      <c r="V4" s="469">
        <f t="shared" ref="V4:V30" si="2">SUM(L4/G4)</f>
        <v>0.55418994413407818</v>
      </c>
      <c r="W4" s="469">
        <f t="shared" ref="W4:W30" si="3">SUM(P4/G4)</f>
        <v>0.4424581005586592</v>
      </c>
      <c r="X4" s="469">
        <f t="shared" ref="X4:X30" si="4">SUM(S4/P4)</f>
        <v>0.44444444444444442</v>
      </c>
    </row>
    <row r="5" spans="1:25" x14ac:dyDescent="0.2">
      <c r="A5" s="470" t="s">
        <v>465</v>
      </c>
      <c r="B5" s="471" t="s">
        <v>462</v>
      </c>
      <c r="C5" s="471" t="s">
        <v>10</v>
      </c>
      <c r="D5" s="475" t="s">
        <v>470</v>
      </c>
      <c r="E5" s="474" t="s">
        <v>472</v>
      </c>
      <c r="F5" s="478">
        <v>5</v>
      </c>
      <c r="G5" s="61">
        <v>353</v>
      </c>
      <c r="H5" s="472">
        <v>34</v>
      </c>
      <c r="I5" s="472">
        <v>0</v>
      </c>
      <c r="J5" s="472">
        <v>0</v>
      </c>
      <c r="K5" s="472">
        <v>14</v>
      </c>
      <c r="L5" s="466"/>
      <c r="M5" s="466"/>
      <c r="N5" s="466"/>
      <c r="O5" s="466"/>
      <c r="P5" s="467">
        <v>150</v>
      </c>
      <c r="Q5" s="467"/>
      <c r="R5" s="467">
        <v>1562</v>
      </c>
      <c r="S5" s="467">
        <v>66</v>
      </c>
      <c r="T5" s="468" t="e">
        <f t="shared" si="0"/>
        <v>#DIV/0!</v>
      </c>
      <c r="U5" s="468">
        <f t="shared" si="1"/>
        <v>23.666666666666668</v>
      </c>
      <c r="V5" s="469">
        <f t="shared" si="2"/>
        <v>0</v>
      </c>
      <c r="W5" s="469">
        <f t="shared" si="3"/>
        <v>0.42492917847025496</v>
      </c>
      <c r="X5" s="469">
        <f t="shared" si="4"/>
        <v>0.44</v>
      </c>
    </row>
    <row r="6" spans="1:25" x14ac:dyDescent="0.2">
      <c r="A6" s="470" t="s">
        <v>466</v>
      </c>
      <c r="B6" s="471" t="s">
        <v>462</v>
      </c>
      <c r="C6" s="472" t="s">
        <v>459</v>
      </c>
      <c r="D6" s="475" t="s">
        <v>469</v>
      </c>
      <c r="E6" s="474" t="s">
        <v>473</v>
      </c>
      <c r="F6" s="478">
        <v>10</v>
      </c>
      <c r="G6" s="61">
        <v>404</v>
      </c>
      <c r="H6" s="479">
        <v>35</v>
      </c>
      <c r="I6" s="472">
        <v>0</v>
      </c>
      <c r="J6" s="472">
        <v>0</v>
      </c>
      <c r="K6" s="472">
        <v>6</v>
      </c>
      <c r="L6" s="466"/>
      <c r="M6" s="466"/>
      <c r="N6" s="466"/>
      <c r="O6" s="466"/>
      <c r="P6" s="467">
        <v>207</v>
      </c>
      <c r="Q6" s="467"/>
      <c r="R6" s="467">
        <v>1551</v>
      </c>
      <c r="S6" s="467">
        <v>70</v>
      </c>
      <c r="T6" s="468" t="e">
        <f t="shared" si="0"/>
        <v>#DIV/0!</v>
      </c>
      <c r="U6" s="468">
        <f t="shared" si="1"/>
        <v>22.157142857142858</v>
      </c>
      <c r="V6" s="469">
        <f t="shared" si="2"/>
        <v>0</v>
      </c>
      <c r="W6" s="469">
        <f t="shared" si="3"/>
        <v>0.51237623762376239</v>
      </c>
      <c r="X6" s="469">
        <f t="shared" si="4"/>
        <v>0.33816425120772947</v>
      </c>
    </row>
    <row r="7" spans="1:25" x14ac:dyDescent="0.2">
      <c r="A7" s="470" t="s">
        <v>463</v>
      </c>
      <c r="B7" s="471" t="s">
        <v>462</v>
      </c>
      <c r="C7" s="471" t="s">
        <v>459</v>
      </c>
      <c r="D7" s="475" t="s">
        <v>469</v>
      </c>
      <c r="E7" s="474" t="s">
        <v>472</v>
      </c>
      <c r="F7" s="478">
        <v>5</v>
      </c>
      <c r="G7" s="61">
        <v>560</v>
      </c>
      <c r="H7" s="61">
        <v>38</v>
      </c>
      <c r="I7" s="472">
        <v>0</v>
      </c>
      <c r="J7" s="472">
        <v>0</v>
      </c>
      <c r="K7" s="472">
        <v>6</v>
      </c>
      <c r="L7" s="466">
        <v>322</v>
      </c>
      <c r="M7" s="466"/>
      <c r="N7" s="466"/>
      <c r="O7" s="466"/>
      <c r="P7" s="467">
        <v>174</v>
      </c>
      <c r="Q7" s="467"/>
      <c r="R7" s="467">
        <v>1945</v>
      </c>
      <c r="S7" s="467">
        <v>80</v>
      </c>
      <c r="T7" s="468" t="e">
        <f t="shared" si="0"/>
        <v>#DIV/0!</v>
      </c>
      <c r="U7" s="468">
        <f t="shared" si="1"/>
        <v>24.3125</v>
      </c>
      <c r="V7" s="469">
        <f t="shared" si="2"/>
        <v>0.57499999999999996</v>
      </c>
      <c r="W7" s="469">
        <f t="shared" si="3"/>
        <v>0.31071428571428572</v>
      </c>
      <c r="X7" s="469">
        <f t="shared" si="4"/>
        <v>0.45977011494252873</v>
      </c>
    </row>
    <row r="8" spans="1:25" x14ac:dyDescent="0.2">
      <c r="A8" s="470" t="s">
        <v>467</v>
      </c>
      <c r="B8" s="471" t="s">
        <v>462</v>
      </c>
      <c r="C8" s="472" t="s">
        <v>459</v>
      </c>
      <c r="D8" s="475" t="s">
        <v>469</v>
      </c>
      <c r="E8" s="474" t="s">
        <v>471</v>
      </c>
      <c r="F8" s="478">
        <v>12</v>
      </c>
      <c r="G8" s="61">
        <v>895</v>
      </c>
      <c r="H8" s="61">
        <v>91</v>
      </c>
      <c r="I8" s="472">
        <v>0</v>
      </c>
      <c r="J8" s="472">
        <v>0</v>
      </c>
      <c r="K8" s="472">
        <v>20</v>
      </c>
      <c r="L8" s="466">
        <v>481</v>
      </c>
      <c r="M8" s="466"/>
      <c r="N8" s="466"/>
      <c r="O8" s="466"/>
      <c r="P8" s="467">
        <v>260</v>
      </c>
      <c r="Q8" s="467"/>
      <c r="R8" s="467"/>
      <c r="S8" s="467">
        <v>110</v>
      </c>
      <c r="T8" s="468" t="e">
        <f t="shared" si="0"/>
        <v>#DIV/0!</v>
      </c>
      <c r="U8" s="468">
        <f t="shared" si="1"/>
        <v>0</v>
      </c>
      <c r="V8" s="469">
        <f t="shared" si="2"/>
        <v>0.53743016759776541</v>
      </c>
      <c r="W8" s="469">
        <f t="shared" si="3"/>
        <v>0.29050279329608941</v>
      </c>
      <c r="X8" s="469">
        <f t="shared" si="4"/>
        <v>0.42307692307692307</v>
      </c>
      <c r="Y8">
        <f>AVERAGE(U4:U7,U10)</f>
        <v>22.828953236685795</v>
      </c>
    </row>
    <row r="9" spans="1:25" x14ac:dyDescent="0.2">
      <c r="A9" s="470" t="s">
        <v>468</v>
      </c>
      <c r="B9" s="471" t="s">
        <v>462</v>
      </c>
      <c r="C9" s="471" t="s">
        <v>459</v>
      </c>
      <c r="D9" s="475" t="s">
        <v>469</v>
      </c>
      <c r="E9" s="474" t="s">
        <v>474</v>
      </c>
      <c r="F9" s="478">
        <v>10</v>
      </c>
      <c r="G9" s="61">
        <v>886</v>
      </c>
      <c r="H9" s="472">
        <v>55</v>
      </c>
      <c r="I9" s="472">
        <v>0</v>
      </c>
      <c r="J9" s="472">
        <v>0</v>
      </c>
      <c r="K9" s="472"/>
      <c r="L9" s="466">
        <v>506</v>
      </c>
      <c r="M9" s="466"/>
      <c r="N9" s="466"/>
      <c r="O9" s="466"/>
      <c r="P9" s="467">
        <v>326</v>
      </c>
      <c r="Q9" s="467"/>
      <c r="R9" s="467"/>
      <c r="S9" s="467">
        <v>137</v>
      </c>
      <c r="T9" s="468" t="e">
        <f t="shared" si="0"/>
        <v>#DIV/0!</v>
      </c>
      <c r="U9" s="468">
        <f t="shared" si="1"/>
        <v>0</v>
      </c>
      <c r="V9" s="469">
        <f t="shared" si="2"/>
        <v>0.57110609480812646</v>
      </c>
      <c r="W9" s="469">
        <f t="shared" si="3"/>
        <v>0.36794582392776526</v>
      </c>
      <c r="X9" s="469">
        <f t="shared" si="4"/>
        <v>0.42024539877300615</v>
      </c>
    </row>
    <row r="10" spans="1:25" x14ac:dyDescent="0.2">
      <c r="A10" s="470" t="s">
        <v>475</v>
      </c>
      <c r="B10" s="471" t="s">
        <v>462</v>
      </c>
      <c r="C10" s="471" t="s">
        <v>10</v>
      </c>
      <c r="D10" s="475" t="s">
        <v>470</v>
      </c>
      <c r="E10" s="474" t="s">
        <v>472</v>
      </c>
      <c r="F10" s="478">
        <v>5</v>
      </c>
      <c r="G10" s="61">
        <v>353</v>
      </c>
      <c r="H10" s="472">
        <v>34</v>
      </c>
      <c r="I10" s="472">
        <v>0</v>
      </c>
      <c r="J10" s="472">
        <v>0</v>
      </c>
      <c r="K10" s="472">
        <v>14</v>
      </c>
      <c r="L10" s="466"/>
      <c r="M10" s="466"/>
      <c r="N10" s="466"/>
      <c r="O10" s="466"/>
      <c r="P10" s="467">
        <v>188</v>
      </c>
      <c r="Q10" s="467"/>
      <c r="R10" s="467">
        <v>1924</v>
      </c>
      <c r="S10" s="467">
        <v>86</v>
      </c>
      <c r="T10" s="468" t="e">
        <f t="shared" si="0"/>
        <v>#DIV/0!</v>
      </c>
      <c r="U10" s="468">
        <f t="shared" si="1"/>
        <v>22.372093023255815</v>
      </c>
      <c r="V10" s="469">
        <f t="shared" si="2"/>
        <v>0</v>
      </c>
      <c r="W10" s="469">
        <f t="shared" si="3"/>
        <v>0.53257790368271951</v>
      </c>
      <c r="X10" s="469">
        <f t="shared" si="4"/>
        <v>0.45744680851063829</v>
      </c>
    </row>
    <row r="11" spans="1:25" x14ac:dyDescent="0.2">
      <c r="A11" s="473"/>
      <c r="B11" s="471"/>
      <c r="C11" s="472"/>
      <c r="D11" s="475"/>
      <c r="E11" s="472"/>
      <c r="F11" s="472"/>
      <c r="G11" s="472"/>
      <c r="H11" s="472"/>
      <c r="I11" s="472"/>
      <c r="J11" s="472"/>
      <c r="K11" s="472"/>
      <c r="L11" s="466"/>
      <c r="M11" s="466"/>
      <c r="N11" s="466"/>
      <c r="O11" s="466"/>
      <c r="P11" s="467"/>
      <c r="Q11" s="467"/>
      <c r="R11" s="467"/>
      <c r="S11" s="467"/>
      <c r="T11" s="468" t="e">
        <f t="shared" si="0"/>
        <v>#DIV/0!</v>
      </c>
      <c r="U11" s="468" t="e">
        <f t="shared" si="1"/>
        <v>#DIV/0!</v>
      </c>
      <c r="V11" s="469" t="e">
        <f t="shared" si="2"/>
        <v>#DIV/0!</v>
      </c>
      <c r="W11" s="469" t="e">
        <f t="shared" si="3"/>
        <v>#DIV/0!</v>
      </c>
      <c r="X11" s="469" t="e">
        <f t="shared" si="4"/>
        <v>#DIV/0!</v>
      </c>
    </row>
    <row r="12" spans="1:25" x14ac:dyDescent="0.2">
      <c r="A12" s="473"/>
      <c r="B12" s="471"/>
      <c r="C12" s="472"/>
      <c r="D12" s="475"/>
      <c r="E12" s="472"/>
      <c r="F12" s="472"/>
      <c r="G12" s="472"/>
      <c r="H12" s="472"/>
      <c r="I12" s="472"/>
      <c r="J12" s="472"/>
      <c r="K12" s="472"/>
      <c r="L12" s="466"/>
      <c r="M12" s="466"/>
      <c r="N12" s="466"/>
      <c r="O12" s="466"/>
      <c r="P12" s="467"/>
      <c r="Q12" s="467"/>
      <c r="R12" s="467"/>
      <c r="S12" s="467"/>
      <c r="T12" s="468" t="e">
        <f t="shared" si="0"/>
        <v>#DIV/0!</v>
      </c>
      <c r="U12" s="468" t="e">
        <f t="shared" si="1"/>
        <v>#DIV/0!</v>
      </c>
      <c r="V12" s="469" t="e">
        <f t="shared" si="2"/>
        <v>#DIV/0!</v>
      </c>
      <c r="W12" s="469" t="e">
        <f t="shared" si="3"/>
        <v>#DIV/0!</v>
      </c>
      <c r="X12" s="469" t="e">
        <f t="shared" si="4"/>
        <v>#DIV/0!</v>
      </c>
    </row>
    <row r="13" spans="1:25" x14ac:dyDescent="0.2">
      <c r="A13" s="473"/>
      <c r="B13" s="471"/>
      <c r="C13" s="472"/>
      <c r="D13" s="475"/>
      <c r="E13" s="472"/>
      <c r="F13" s="472"/>
      <c r="G13" s="472"/>
      <c r="H13" s="472"/>
      <c r="I13" s="472"/>
      <c r="J13" s="472"/>
      <c r="K13" s="472"/>
      <c r="L13" s="466"/>
      <c r="M13" s="466"/>
      <c r="N13" s="466"/>
      <c r="O13" s="466"/>
      <c r="P13" s="467"/>
      <c r="Q13" s="467"/>
      <c r="R13" s="467"/>
      <c r="S13" s="467"/>
      <c r="T13" s="468" t="e">
        <f t="shared" si="0"/>
        <v>#DIV/0!</v>
      </c>
      <c r="U13" s="468" t="e">
        <f t="shared" si="1"/>
        <v>#DIV/0!</v>
      </c>
      <c r="V13" s="469" t="e">
        <f t="shared" si="2"/>
        <v>#DIV/0!</v>
      </c>
      <c r="W13" s="469" t="e">
        <f t="shared" si="3"/>
        <v>#DIV/0!</v>
      </c>
      <c r="X13" s="469" t="e">
        <f t="shared" si="4"/>
        <v>#DIV/0!</v>
      </c>
    </row>
    <row r="14" spans="1:25" x14ac:dyDescent="0.2">
      <c r="A14" s="473"/>
      <c r="B14" s="471"/>
      <c r="C14" s="472"/>
      <c r="D14" s="475"/>
      <c r="E14" s="472"/>
      <c r="F14" s="472"/>
      <c r="G14" s="472"/>
      <c r="H14" s="472"/>
      <c r="I14" s="472"/>
      <c r="J14" s="472"/>
      <c r="K14" s="472"/>
      <c r="L14" s="466"/>
      <c r="M14" s="466"/>
      <c r="N14" s="466"/>
      <c r="O14" s="466"/>
      <c r="P14" s="467"/>
      <c r="Q14" s="467"/>
      <c r="R14" s="467"/>
      <c r="S14" s="467"/>
      <c r="T14" s="468" t="e">
        <f t="shared" si="0"/>
        <v>#DIV/0!</v>
      </c>
      <c r="U14" s="468" t="e">
        <f t="shared" si="1"/>
        <v>#DIV/0!</v>
      </c>
      <c r="V14" s="469" t="e">
        <f t="shared" si="2"/>
        <v>#DIV/0!</v>
      </c>
      <c r="W14" s="469" t="e">
        <f t="shared" si="3"/>
        <v>#DIV/0!</v>
      </c>
      <c r="X14" s="469" t="e">
        <f t="shared" si="4"/>
        <v>#DIV/0!</v>
      </c>
    </row>
    <row r="15" spans="1:25" x14ac:dyDescent="0.2">
      <c r="A15" s="473"/>
      <c r="B15" s="471"/>
      <c r="C15" s="472"/>
      <c r="D15" s="475"/>
      <c r="E15" s="472"/>
      <c r="F15" s="472"/>
      <c r="G15" s="472"/>
      <c r="H15" s="472"/>
      <c r="I15" s="472"/>
      <c r="J15" s="472"/>
      <c r="K15" s="472"/>
      <c r="L15" s="466"/>
      <c r="M15" s="466"/>
      <c r="N15" s="466"/>
      <c r="O15" s="466"/>
      <c r="P15" s="467"/>
      <c r="Q15" s="467"/>
      <c r="R15" s="467"/>
      <c r="S15" s="467"/>
      <c r="T15" s="468" t="e">
        <f t="shared" si="0"/>
        <v>#DIV/0!</v>
      </c>
      <c r="U15" s="468" t="e">
        <f t="shared" si="1"/>
        <v>#DIV/0!</v>
      </c>
      <c r="V15" s="469" t="e">
        <f t="shared" si="2"/>
        <v>#DIV/0!</v>
      </c>
      <c r="W15" s="469" t="e">
        <f t="shared" si="3"/>
        <v>#DIV/0!</v>
      </c>
      <c r="X15" s="469" t="e">
        <f t="shared" si="4"/>
        <v>#DIV/0!</v>
      </c>
    </row>
    <row r="16" spans="1:25" x14ac:dyDescent="0.2">
      <c r="A16" s="473"/>
      <c r="B16" s="471"/>
      <c r="C16" s="472"/>
      <c r="D16" s="475"/>
      <c r="E16" s="472"/>
      <c r="F16" s="472"/>
      <c r="G16" s="472"/>
      <c r="H16" s="472"/>
      <c r="I16" s="472"/>
      <c r="J16" s="472"/>
      <c r="K16" s="472"/>
      <c r="L16" s="466"/>
      <c r="M16" s="466"/>
      <c r="N16" s="466"/>
      <c r="O16" s="466"/>
      <c r="P16" s="467"/>
      <c r="Q16" s="467"/>
      <c r="R16" s="467"/>
      <c r="S16" s="467"/>
      <c r="T16" s="468" t="e">
        <f t="shared" si="0"/>
        <v>#DIV/0!</v>
      </c>
      <c r="U16" s="468" t="e">
        <f t="shared" si="1"/>
        <v>#DIV/0!</v>
      </c>
      <c r="V16" s="469" t="e">
        <f t="shared" si="2"/>
        <v>#DIV/0!</v>
      </c>
      <c r="W16" s="469" t="e">
        <f t="shared" si="3"/>
        <v>#DIV/0!</v>
      </c>
      <c r="X16" s="469" t="e">
        <f t="shared" si="4"/>
        <v>#DIV/0!</v>
      </c>
    </row>
    <row r="17" spans="1:24" x14ac:dyDescent="0.2">
      <c r="A17" s="473"/>
      <c r="B17" s="471"/>
      <c r="C17" s="472"/>
      <c r="D17" s="475"/>
      <c r="E17" s="472"/>
      <c r="F17" s="472"/>
      <c r="G17" s="472"/>
      <c r="H17" s="472"/>
      <c r="I17" s="472"/>
      <c r="J17" s="472"/>
      <c r="K17" s="472"/>
      <c r="L17" s="466"/>
      <c r="M17" s="466"/>
      <c r="N17" s="466"/>
      <c r="O17" s="466"/>
      <c r="P17" s="467"/>
      <c r="Q17" s="467"/>
      <c r="R17" s="467"/>
      <c r="S17" s="467"/>
      <c r="T17" s="468" t="e">
        <f t="shared" si="0"/>
        <v>#DIV/0!</v>
      </c>
      <c r="U17" s="468" t="e">
        <f t="shared" si="1"/>
        <v>#DIV/0!</v>
      </c>
      <c r="V17" s="469" t="e">
        <f t="shared" si="2"/>
        <v>#DIV/0!</v>
      </c>
      <c r="W17" s="469" t="e">
        <f t="shared" si="3"/>
        <v>#DIV/0!</v>
      </c>
      <c r="X17" s="469" t="e">
        <f t="shared" si="4"/>
        <v>#DIV/0!</v>
      </c>
    </row>
    <row r="18" spans="1:24" x14ac:dyDescent="0.2">
      <c r="A18" s="473"/>
      <c r="B18" s="471"/>
      <c r="C18" s="472"/>
      <c r="D18" s="475"/>
      <c r="E18" s="472"/>
      <c r="F18" s="472"/>
      <c r="G18" s="472"/>
      <c r="H18" s="472"/>
      <c r="I18" s="472"/>
      <c r="J18" s="472"/>
      <c r="K18" s="472"/>
      <c r="L18" s="466"/>
      <c r="M18" s="466"/>
      <c r="N18" s="466"/>
      <c r="O18" s="466"/>
      <c r="P18" s="467"/>
      <c r="Q18" s="467"/>
      <c r="R18" s="467"/>
      <c r="S18" s="467"/>
      <c r="T18" s="468" t="e">
        <f t="shared" si="0"/>
        <v>#DIV/0!</v>
      </c>
      <c r="U18" s="468" t="e">
        <f t="shared" si="1"/>
        <v>#DIV/0!</v>
      </c>
      <c r="V18" s="469" t="e">
        <f t="shared" si="2"/>
        <v>#DIV/0!</v>
      </c>
      <c r="W18" s="469" t="e">
        <f t="shared" si="3"/>
        <v>#DIV/0!</v>
      </c>
      <c r="X18" s="469" t="e">
        <f t="shared" si="4"/>
        <v>#DIV/0!</v>
      </c>
    </row>
    <row r="19" spans="1:24" x14ac:dyDescent="0.2">
      <c r="A19" s="473"/>
      <c r="B19" s="471"/>
      <c r="C19" s="472"/>
      <c r="D19" s="475"/>
      <c r="E19" s="472"/>
      <c r="F19" s="472"/>
      <c r="G19" s="472"/>
      <c r="H19" s="472"/>
      <c r="I19" s="472"/>
      <c r="J19" s="472"/>
      <c r="K19" s="472"/>
      <c r="L19" s="466"/>
      <c r="M19" s="466"/>
      <c r="N19" s="466"/>
      <c r="O19" s="466"/>
      <c r="P19" s="467"/>
      <c r="Q19" s="467"/>
      <c r="R19" s="467"/>
      <c r="S19" s="467"/>
      <c r="T19" s="468" t="e">
        <f t="shared" si="0"/>
        <v>#DIV/0!</v>
      </c>
      <c r="U19" s="468" t="e">
        <f t="shared" si="1"/>
        <v>#DIV/0!</v>
      </c>
      <c r="V19" s="469" t="e">
        <f t="shared" si="2"/>
        <v>#DIV/0!</v>
      </c>
      <c r="W19" s="469" t="e">
        <f t="shared" si="3"/>
        <v>#DIV/0!</v>
      </c>
      <c r="X19" s="469" t="e">
        <f t="shared" si="4"/>
        <v>#DIV/0!</v>
      </c>
    </row>
    <row r="20" spans="1:24" x14ac:dyDescent="0.2">
      <c r="A20" s="473"/>
      <c r="B20" s="471"/>
      <c r="C20" s="472"/>
      <c r="D20" s="475"/>
      <c r="E20" s="472"/>
      <c r="F20" s="472"/>
      <c r="G20" s="472"/>
      <c r="H20" s="472"/>
      <c r="I20" s="472"/>
      <c r="J20" s="472"/>
      <c r="K20" s="472"/>
      <c r="L20" s="466"/>
      <c r="M20" s="466"/>
      <c r="N20" s="466"/>
      <c r="O20" s="466"/>
      <c r="P20" s="467"/>
      <c r="Q20" s="467"/>
      <c r="R20" s="467"/>
      <c r="S20" s="467"/>
      <c r="T20" s="468" t="e">
        <f t="shared" si="0"/>
        <v>#DIV/0!</v>
      </c>
      <c r="U20" s="468" t="e">
        <f t="shared" si="1"/>
        <v>#DIV/0!</v>
      </c>
      <c r="V20" s="469" t="e">
        <f t="shared" si="2"/>
        <v>#DIV/0!</v>
      </c>
      <c r="W20" s="469" t="e">
        <f t="shared" si="3"/>
        <v>#DIV/0!</v>
      </c>
      <c r="X20" s="469" t="e">
        <f t="shared" si="4"/>
        <v>#DIV/0!</v>
      </c>
    </row>
    <row r="21" spans="1:24" x14ac:dyDescent="0.2">
      <c r="A21" s="473"/>
      <c r="B21" s="471"/>
      <c r="C21" s="472"/>
      <c r="D21" s="475"/>
      <c r="E21" s="472"/>
      <c r="F21" s="472"/>
      <c r="G21" s="472"/>
      <c r="H21" s="472"/>
      <c r="I21" s="472"/>
      <c r="J21" s="472"/>
      <c r="K21" s="472"/>
      <c r="L21" s="466"/>
      <c r="M21" s="466"/>
      <c r="N21" s="466"/>
      <c r="O21" s="466"/>
      <c r="P21" s="467"/>
      <c r="Q21" s="467"/>
      <c r="R21" s="467"/>
      <c r="S21" s="467"/>
      <c r="T21" s="468" t="e">
        <f t="shared" si="0"/>
        <v>#DIV/0!</v>
      </c>
      <c r="U21" s="468" t="e">
        <f t="shared" si="1"/>
        <v>#DIV/0!</v>
      </c>
      <c r="V21" s="469" t="e">
        <f t="shared" si="2"/>
        <v>#DIV/0!</v>
      </c>
      <c r="W21" s="469" t="e">
        <f t="shared" si="3"/>
        <v>#DIV/0!</v>
      </c>
      <c r="X21" s="469" t="e">
        <f>SUM(S21/P21)</f>
        <v>#DIV/0!</v>
      </c>
    </row>
    <row r="22" spans="1:24" x14ac:dyDescent="0.2">
      <c r="A22" s="473"/>
      <c r="B22" s="471"/>
      <c r="C22" s="472"/>
      <c r="D22" s="475"/>
      <c r="E22" s="472"/>
      <c r="F22" s="472"/>
      <c r="G22" s="472"/>
      <c r="H22" s="472"/>
      <c r="I22" s="472"/>
      <c r="J22" s="472"/>
      <c r="K22" s="472"/>
      <c r="L22" s="466"/>
      <c r="M22" s="466"/>
      <c r="N22" s="466"/>
      <c r="O22" s="466"/>
      <c r="P22" s="467"/>
      <c r="Q22" s="467"/>
      <c r="R22" s="467"/>
      <c r="S22" s="467"/>
      <c r="T22" s="468" t="e">
        <f t="shared" si="0"/>
        <v>#DIV/0!</v>
      </c>
      <c r="U22" s="468" t="e">
        <f t="shared" si="1"/>
        <v>#DIV/0!</v>
      </c>
      <c r="V22" s="469" t="e">
        <f t="shared" si="2"/>
        <v>#DIV/0!</v>
      </c>
      <c r="W22" s="469" t="e">
        <f t="shared" si="3"/>
        <v>#DIV/0!</v>
      </c>
      <c r="X22" s="469" t="e">
        <f t="shared" si="4"/>
        <v>#DIV/0!</v>
      </c>
    </row>
    <row r="23" spans="1:24" x14ac:dyDescent="0.2">
      <c r="A23" s="473"/>
      <c r="B23" s="471"/>
      <c r="C23" s="472"/>
      <c r="D23" s="475"/>
      <c r="E23" s="472"/>
      <c r="F23" s="472"/>
      <c r="G23" s="472"/>
      <c r="H23" s="472"/>
      <c r="I23" s="472"/>
      <c r="J23" s="472"/>
      <c r="K23" s="472"/>
      <c r="L23" s="466"/>
      <c r="M23" s="466"/>
      <c r="N23" s="466"/>
      <c r="O23" s="466"/>
      <c r="P23" s="467"/>
      <c r="Q23" s="467"/>
      <c r="R23" s="467"/>
      <c r="S23" s="467"/>
      <c r="T23" s="468" t="e">
        <f t="shared" si="0"/>
        <v>#DIV/0!</v>
      </c>
      <c r="U23" s="468" t="e">
        <f t="shared" si="1"/>
        <v>#DIV/0!</v>
      </c>
      <c r="V23" s="469" t="e">
        <f t="shared" si="2"/>
        <v>#DIV/0!</v>
      </c>
      <c r="W23" s="469" t="e">
        <f t="shared" si="3"/>
        <v>#DIV/0!</v>
      </c>
      <c r="X23" s="469" t="e">
        <f t="shared" si="4"/>
        <v>#DIV/0!</v>
      </c>
    </row>
    <row r="24" spans="1:24" x14ac:dyDescent="0.2">
      <c r="A24" s="473"/>
      <c r="B24" s="471"/>
      <c r="C24" s="472"/>
      <c r="D24" s="475"/>
      <c r="E24" s="472"/>
      <c r="F24" s="472"/>
      <c r="G24" s="472"/>
      <c r="H24" s="472"/>
      <c r="I24" s="472"/>
      <c r="J24" s="472"/>
      <c r="K24" s="472"/>
      <c r="L24" s="466"/>
      <c r="M24" s="466"/>
      <c r="N24" s="466"/>
      <c r="O24" s="466"/>
      <c r="P24" s="467"/>
      <c r="Q24" s="467"/>
      <c r="R24" s="467"/>
      <c r="S24" s="467"/>
      <c r="T24" s="468" t="e">
        <f t="shared" si="0"/>
        <v>#DIV/0!</v>
      </c>
      <c r="U24" s="468" t="e">
        <f t="shared" si="1"/>
        <v>#DIV/0!</v>
      </c>
      <c r="V24" s="469" t="e">
        <f t="shared" si="2"/>
        <v>#DIV/0!</v>
      </c>
      <c r="W24" s="469" t="e">
        <f t="shared" si="3"/>
        <v>#DIV/0!</v>
      </c>
      <c r="X24" s="469" t="e">
        <f t="shared" si="4"/>
        <v>#DIV/0!</v>
      </c>
    </row>
    <row r="25" spans="1:24" x14ac:dyDescent="0.2">
      <c r="A25" s="473"/>
      <c r="B25" s="471"/>
      <c r="C25" s="472"/>
      <c r="D25" s="475"/>
      <c r="E25" s="472"/>
      <c r="F25" s="472"/>
      <c r="G25" s="472"/>
      <c r="H25" s="472"/>
      <c r="I25" s="472"/>
      <c r="J25" s="472"/>
      <c r="K25" s="472"/>
      <c r="L25" s="466"/>
      <c r="M25" s="466"/>
      <c r="N25" s="466"/>
      <c r="O25" s="466"/>
      <c r="P25" s="467"/>
      <c r="Q25" s="467"/>
      <c r="R25" s="467"/>
      <c r="S25" s="467"/>
      <c r="T25" s="468" t="e">
        <f t="shared" si="0"/>
        <v>#DIV/0!</v>
      </c>
      <c r="U25" s="468" t="e">
        <f t="shared" si="1"/>
        <v>#DIV/0!</v>
      </c>
      <c r="V25" s="469" t="e">
        <f t="shared" si="2"/>
        <v>#DIV/0!</v>
      </c>
      <c r="W25" s="469" t="e">
        <f t="shared" si="3"/>
        <v>#DIV/0!</v>
      </c>
      <c r="X25" s="469" t="e">
        <f t="shared" si="4"/>
        <v>#DIV/0!</v>
      </c>
    </row>
    <row r="26" spans="1:24" x14ac:dyDescent="0.2">
      <c r="A26" s="473"/>
      <c r="B26" s="471"/>
      <c r="C26" s="472"/>
      <c r="D26" s="475"/>
      <c r="E26" s="472"/>
      <c r="F26" s="472"/>
      <c r="G26" s="472"/>
      <c r="H26" s="472"/>
      <c r="I26" s="472"/>
      <c r="J26" s="472"/>
      <c r="K26" s="472"/>
      <c r="L26" s="466"/>
      <c r="M26" s="466"/>
      <c r="N26" s="466"/>
      <c r="O26" s="466"/>
      <c r="P26" s="467"/>
      <c r="Q26" s="467"/>
      <c r="R26" s="467"/>
      <c r="S26" s="467"/>
      <c r="T26" s="468" t="e">
        <f t="shared" si="0"/>
        <v>#DIV/0!</v>
      </c>
      <c r="U26" s="468" t="e">
        <f t="shared" si="1"/>
        <v>#DIV/0!</v>
      </c>
      <c r="V26" s="469" t="e">
        <f t="shared" si="2"/>
        <v>#DIV/0!</v>
      </c>
      <c r="W26" s="469" t="e">
        <f t="shared" si="3"/>
        <v>#DIV/0!</v>
      </c>
      <c r="X26" s="469" t="e">
        <f t="shared" si="4"/>
        <v>#DIV/0!</v>
      </c>
    </row>
    <row r="27" spans="1:24" x14ac:dyDescent="0.2">
      <c r="A27" s="473"/>
      <c r="B27" s="471"/>
      <c r="C27" s="472"/>
      <c r="D27" s="475"/>
      <c r="E27" s="472"/>
      <c r="F27" s="472"/>
      <c r="G27" s="472"/>
      <c r="H27" s="472"/>
      <c r="I27" s="472"/>
      <c r="J27" s="472"/>
      <c r="K27" s="472"/>
      <c r="L27" s="466"/>
      <c r="M27" s="466"/>
      <c r="N27" s="466"/>
      <c r="O27" s="466"/>
      <c r="P27" s="467"/>
      <c r="Q27" s="467"/>
      <c r="R27" s="467"/>
      <c r="S27" s="467"/>
      <c r="T27" s="468" t="e">
        <f t="shared" si="0"/>
        <v>#DIV/0!</v>
      </c>
      <c r="U27" s="468" t="e">
        <f t="shared" si="1"/>
        <v>#DIV/0!</v>
      </c>
      <c r="V27" s="469" t="e">
        <f t="shared" si="2"/>
        <v>#DIV/0!</v>
      </c>
      <c r="W27" s="469" t="e">
        <f t="shared" si="3"/>
        <v>#DIV/0!</v>
      </c>
      <c r="X27" s="469" t="e">
        <f t="shared" si="4"/>
        <v>#DIV/0!</v>
      </c>
    </row>
    <row r="28" spans="1:24" x14ac:dyDescent="0.2">
      <c r="A28" s="473"/>
      <c r="B28" s="471"/>
      <c r="C28" s="472"/>
      <c r="D28" s="475"/>
      <c r="E28" s="472"/>
      <c r="F28" s="472"/>
      <c r="G28" s="472"/>
      <c r="H28" s="472"/>
      <c r="I28" s="472"/>
      <c r="J28" s="472"/>
      <c r="K28" s="472"/>
      <c r="L28" s="466"/>
      <c r="M28" s="466"/>
      <c r="N28" s="466"/>
      <c r="O28" s="466"/>
      <c r="P28" s="467"/>
      <c r="Q28" s="467"/>
      <c r="R28" s="467"/>
      <c r="S28" s="467"/>
      <c r="T28" s="468" t="e">
        <f t="shared" si="0"/>
        <v>#DIV/0!</v>
      </c>
      <c r="U28" s="468" t="e">
        <f t="shared" si="1"/>
        <v>#DIV/0!</v>
      </c>
      <c r="V28" s="469" t="e">
        <f t="shared" si="2"/>
        <v>#DIV/0!</v>
      </c>
      <c r="W28" s="469" t="e">
        <f t="shared" si="3"/>
        <v>#DIV/0!</v>
      </c>
      <c r="X28" s="469" t="e">
        <f t="shared" si="4"/>
        <v>#DIV/0!</v>
      </c>
    </row>
    <row r="29" spans="1:24" x14ac:dyDescent="0.2">
      <c r="A29" s="473"/>
      <c r="B29" s="471"/>
      <c r="C29" s="472"/>
      <c r="D29" s="475"/>
      <c r="E29" s="472"/>
      <c r="F29" s="472"/>
      <c r="G29" s="472"/>
      <c r="H29" s="472"/>
      <c r="I29" s="472"/>
      <c r="J29" s="472"/>
      <c r="K29" s="472"/>
      <c r="L29" s="466"/>
      <c r="M29" s="466"/>
      <c r="N29" s="466"/>
      <c r="O29" s="466"/>
      <c r="P29" s="467"/>
      <c r="Q29" s="467"/>
      <c r="R29" s="467"/>
      <c r="S29" s="467"/>
      <c r="T29" s="468" t="e">
        <f t="shared" si="0"/>
        <v>#DIV/0!</v>
      </c>
      <c r="U29" s="468" t="e">
        <f t="shared" si="1"/>
        <v>#DIV/0!</v>
      </c>
      <c r="V29" s="469" t="e">
        <f t="shared" si="2"/>
        <v>#DIV/0!</v>
      </c>
      <c r="W29" s="469" t="e">
        <f t="shared" si="3"/>
        <v>#DIV/0!</v>
      </c>
      <c r="X29" s="469" t="e">
        <f t="shared" si="4"/>
        <v>#DIV/0!</v>
      </c>
    </row>
    <row r="30" spans="1:24" x14ac:dyDescent="0.2">
      <c r="A30" s="473"/>
      <c r="B30" s="471"/>
      <c r="C30" s="472"/>
      <c r="D30" s="475"/>
      <c r="E30" s="472"/>
      <c r="F30" s="472"/>
      <c r="G30" s="472"/>
      <c r="H30" s="472"/>
      <c r="I30" s="472"/>
      <c r="J30" s="472"/>
      <c r="K30" s="472"/>
      <c r="L30" s="466"/>
      <c r="M30" s="466"/>
      <c r="N30" s="466"/>
      <c r="O30" s="466"/>
      <c r="P30" s="467"/>
      <c r="Q30" s="467"/>
      <c r="R30" s="467"/>
      <c r="S30" s="467"/>
      <c r="T30" s="468" t="e">
        <f t="shared" si="0"/>
        <v>#DIV/0!</v>
      </c>
      <c r="U30" s="468" t="e">
        <f t="shared" si="1"/>
        <v>#DIV/0!</v>
      </c>
      <c r="V30" s="469" t="e">
        <f t="shared" si="2"/>
        <v>#DIV/0!</v>
      </c>
      <c r="W30" s="469" t="e">
        <f t="shared" si="3"/>
        <v>#DIV/0!</v>
      </c>
      <c r="X30" s="469" t="e">
        <f t="shared" si="4"/>
        <v>#DIV/0!</v>
      </c>
    </row>
    <row r="40" spans="2:2" x14ac:dyDescent="0.2">
      <c r="B40" s="454" t="s">
        <v>452</v>
      </c>
    </row>
    <row r="41" spans="2:2" x14ac:dyDescent="0.2">
      <c r="B41" s="454" t="s">
        <v>240</v>
      </c>
    </row>
    <row r="42" spans="2:2" x14ac:dyDescent="0.2">
      <c r="B42" s="454" t="s">
        <v>462</v>
      </c>
    </row>
  </sheetData>
  <mergeCells count="3">
    <mergeCell ref="T1:W1"/>
    <mergeCell ref="P1:S1"/>
    <mergeCell ref="L1:O1"/>
  </mergeCells>
  <dataValidations count="1">
    <dataValidation type="list" allowBlank="1" showInputMessage="1" showErrorMessage="1" sqref="B3:B30" xr:uid="{00000000-0002-0000-0F00-000000000000}">
      <formula1>SchoolType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CF295"/>
  <sheetViews>
    <sheetView showGridLines="0" showRowColHeaders="0" tabSelected="1" zoomScale="112" zoomScaleNormal="112" workbookViewId="0">
      <selection activeCell="B5" sqref="B5:D5"/>
    </sheetView>
  </sheetViews>
  <sheetFormatPr defaultRowHeight="12.75" x14ac:dyDescent="0.2"/>
  <cols>
    <col min="1" max="1" width="4.28515625" style="396" customWidth="1"/>
    <col min="2" max="2" width="3.7109375" customWidth="1"/>
    <col min="3" max="3" width="60.7109375" customWidth="1"/>
    <col min="4" max="4" width="60.7109375" style="396" customWidth="1"/>
    <col min="5" max="84" width="9.140625" style="396"/>
  </cols>
  <sheetData>
    <row r="1" spans="1:84" ht="23.25" customHeight="1" x14ac:dyDescent="0.3">
      <c r="A1" s="397"/>
      <c r="B1" s="911" t="s">
        <v>387</v>
      </c>
      <c r="C1" s="911"/>
      <c r="D1" s="911"/>
      <c r="E1" s="397"/>
      <c r="F1" s="397"/>
    </row>
    <row r="2" spans="1:84" ht="23.25" customHeight="1" x14ac:dyDescent="0.3">
      <c r="A2" s="397"/>
      <c r="B2" s="911" t="s">
        <v>388</v>
      </c>
      <c r="C2" s="911"/>
      <c r="D2" s="911"/>
      <c r="E2" s="397"/>
      <c r="F2" s="397"/>
    </row>
    <row r="3" spans="1:84" ht="15.75" x14ac:dyDescent="0.25">
      <c r="A3" s="397"/>
      <c r="B3" s="915" t="s">
        <v>434</v>
      </c>
      <c r="C3" s="915"/>
      <c r="D3" s="915"/>
      <c r="E3" s="397"/>
      <c r="F3" s="397"/>
    </row>
    <row r="4" spans="1:84" s="395" customFormat="1" ht="82.5" customHeight="1" x14ac:dyDescent="0.2">
      <c r="A4" s="397"/>
      <c r="B4" s="918" t="s">
        <v>422</v>
      </c>
      <c r="C4" s="918"/>
      <c r="D4" s="918"/>
      <c r="E4" s="397"/>
      <c r="F4" s="397"/>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row>
    <row r="5" spans="1:84" ht="69" customHeight="1" x14ac:dyDescent="0.2">
      <c r="A5" s="397"/>
      <c r="B5" s="912" t="s">
        <v>436</v>
      </c>
      <c r="C5" s="912"/>
      <c r="D5" s="912"/>
      <c r="E5" s="397"/>
      <c r="F5" s="397"/>
    </row>
    <row r="6" spans="1:84" ht="36" customHeight="1" x14ac:dyDescent="0.2">
      <c r="A6" s="397"/>
      <c r="B6" s="912" t="s">
        <v>435</v>
      </c>
      <c r="C6" s="912"/>
      <c r="D6" s="912"/>
      <c r="E6" s="397"/>
      <c r="F6" s="397"/>
    </row>
    <row r="7" spans="1:84" ht="15" customHeight="1" x14ac:dyDescent="0.2">
      <c r="A7" s="397"/>
      <c r="B7" s="916" t="s">
        <v>438</v>
      </c>
      <c r="C7" s="916"/>
      <c r="D7" s="916"/>
      <c r="E7" s="397"/>
      <c r="F7" s="397"/>
    </row>
    <row r="8" spans="1:84" ht="125.25" customHeight="1" x14ac:dyDescent="0.2">
      <c r="A8" s="397"/>
      <c r="C8" s="434" t="s">
        <v>616</v>
      </c>
      <c r="D8" s="435" t="s">
        <v>602</v>
      </c>
      <c r="E8" s="397"/>
      <c r="F8" s="397"/>
    </row>
    <row r="9" spans="1:84" ht="56.25" customHeight="1" x14ac:dyDescent="0.2">
      <c r="A9" s="397"/>
      <c r="B9" s="916" t="s">
        <v>437</v>
      </c>
      <c r="C9" s="916"/>
      <c r="D9" s="916"/>
      <c r="E9" s="397"/>
      <c r="F9" s="397"/>
    </row>
    <row r="10" spans="1:84" s="428" customFormat="1" ht="21.75" customHeight="1" x14ac:dyDescent="0.2">
      <c r="A10" s="426"/>
      <c r="B10" s="913" t="s">
        <v>488</v>
      </c>
      <c r="C10" s="914"/>
      <c r="D10" s="914"/>
      <c r="E10" s="426"/>
      <c r="F10" s="426"/>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427"/>
      <c r="BS10" s="427"/>
      <c r="BT10" s="427"/>
      <c r="BU10" s="427"/>
      <c r="BV10" s="427"/>
      <c r="BW10" s="427"/>
      <c r="BX10" s="427"/>
      <c r="BY10" s="427"/>
      <c r="BZ10" s="427"/>
      <c r="CA10" s="427"/>
      <c r="CB10" s="427"/>
      <c r="CC10" s="427"/>
      <c r="CD10" s="427"/>
      <c r="CE10" s="427"/>
      <c r="CF10" s="427"/>
    </row>
    <row r="11" spans="1:84" ht="85.5" customHeight="1" x14ac:dyDescent="0.2">
      <c r="A11" s="397"/>
      <c r="B11" s="398">
        <v>1</v>
      </c>
      <c r="C11" s="917" t="s">
        <v>421</v>
      </c>
      <c r="D11" s="917"/>
      <c r="E11" s="397"/>
      <c r="F11" s="397"/>
    </row>
    <row r="12" spans="1:84" ht="101.25" customHeight="1" x14ac:dyDescent="0.2">
      <c r="A12" s="397"/>
      <c r="B12" s="398">
        <v>2</v>
      </c>
      <c r="C12" s="912" t="s">
        <v>613</v>
      </c>
      <c r="D12" s="912"/>
      <c r="E12" s="397"/>
      <c r="F12" s="397"/>
    </row>
    <row r="13" spans="1:84" ht="88.5" customHeight="1" x14ac:dyDescent="0.2">
      <c r="A13" s="397"/>
      <c r="B13" s="398">
        <v>3</v>
      </c>
      <c r="C13" s="912" t="s">
        <v>601</v>
      </c>
      <c r="D13" s="912"/>
      <c r="E13" s="397"/>
      <c r="F13" s="397"/>
    </row>
    <row r="14" spans="1:84" ht="55.5" customHeight="1" x14ac:dyDescent="0.2">
      <c r="A14" s="397"/>
      <c r="B14" s="1028" t="s">
        <v>614</v>
      </c>
      <c r="C14" s="1028"/>
      <c r="D14" s="1028"/>
      <c r="E14" s="397"/>
      <c r="F14" s="397"/>
    </row>
    <row r="15" spans="1:84" s="396" customFormat="1" ht="77.25" customHeight="1" x14ac:dyDescent="0.2">
      <c r="A15" s="397"/>
      <c r="B15" s="1023" t="s">
        <v>615</v>
      </c>
      <c r="C15" s="1023"/>
      <c r="D15" s="1023"/>
      <c r="E15" s="397"/>
      <c r="F15" s="397"/>
    </row>
    <row r="16" spans="1:84" s="1027" customFormat="1" ht="33.75" customHeight="1" x14ac:dyDescent="0.2">
      <c r="A16" s="1024"/>
      <c r="B16" s="1025" t="s">
        <v>612</v>
      </c>
      <c r="C16" s="1026"/>
      <c r="D16" s="1026"/>
      <c r="E16" s="1024"/>
      <c r="F16" s="1024"/>
    </row>
    <row r="17" spans="1:6" s="396" customFormat="1" x14ac:dyDescent="0.2">
      <c r="A17" s="397"/>
      <c r="B17" s="397"/>
      <c r="C17" s="397"/>
      <c r="D17" s="397"/>
      <c r="E17" s="397"/>
      <c r="F17" s="397"/>
    </row>
    <row r="18" spans="1:6" s="396" customFormat="1" x14ac:dyDescent="0.2">
      <c r="A18" s="397"/>
      <c r="B18" s="397"/>
      <c r="C18" s="397"/>
      <c r="D18" s="397"/>
      <c r="E18" s="397"/>
      <c r="F18" s="397"/>
    </row>
    <row r="19" spans="1:6" s="396" customFormat="1" x14ac:dyDescent="0.2">
      <c r="A19" s="397"/>
      <c r="B19" s="397"/>
      <c r="C19" s="397"/>
      <c r="D19" s="397"/>
      <c r="E19" s="397"/>
      <c r="F19" s="397"/>
    </row>
    <row r="20" spans="1:6" s="396" customFormat="1" x14ac:dyDescent="0.2">
      <c r="A20" s="397"/>
      <c r="B20" s="397"/>
      <c r="C20" s="397"/>
      <c r="D20" s="397"/>
      <c r="E20" s="397"/>
      <c r="F20" s="397"/>
    </row>
    <row r="21" spans="1:6" s="396" customFormat="1" x14ac:dyDescent="0.2">
      <c r="A21" s="397"/>
      <c r="B21" s="397"/>
      <c r="C21" s="397"/>
      <c r="D21" s="397"/>
      <c r="E21" s="397"/>
      <c r="F21" s="397"/>
    </row>
    <row r="22" spans="1:6" s="396" customFormat="1" x14ac:dyDescent="0.2"/>
    <row r="23" spans="1:6" s="396" customFormat="1" x14ac:dyDescent="0.2"/>
    <row r="24" spans="1:6" s="396" customFormat="1" x14ac:dyDescent="0.2"/>
    <row r="25" spans="1:6" s="396" customFormat="1" x14ac:dyDescent="0.2"/>
    <row r="26" spans="1:6" s="396" customFormat="1" x14ac:dyDescent="0.2"/>
    <row r="27" spans="1:6" s="396" customFormat="1" x14ac:dyDescent="0.2"/>
    <row r="28" spans="1:6" s="396" customFormat="1" x14ac:dyDescent="0.2"/>
    <row r="29" spans="1:6" s="396" customFormat="1" x14ac:dyDescent="0.2"/>
    <row r="30" spans="1:6" s="396" customFormat="1" x14ac:dyDescent="0.2"/>
    <row r="31" spans="1:6" s="396" customFormat="1" x14ac:dyDescent="0.2"/>
    <row r="32" spans="1:6" s="396" customFormat="1" x14ac:dyDescent="0.2"/>
    <row r="33" s="396" customFormat="1" x14ac:dyDescent="0.2"/>
    <row r="34" s="396" customFormat="1" x14ac:dyDescent="0.2"/>
    <row r="35" s="396" customFormat="1" x14ac:dyDescent="0.2"/>
    <row r="36" s="396" customFormat="1" x14ac:dyDescent="0.2"/>
    <row r="37" s="396" customFormat="1" x14ac:dyDescent="0.2"/>
    <row r="38" s="396" customFormat="1" x14ac:dyDescent="0.2"/>
    <row r="39" s="396" customFormat="1" x14ac:dyDescent="0.2"/>
    <row r="40" s="396" customFormat="1" x14ac:dyDescent="0.2"/>
    <row r="41" s="396" customFormat="1" x14ac:dyDescent="0.2"/>
    <row r="42" s="396" customFormat="1" x14ac:dyDescent="0.2"/>
    <row r="43" s="396" customFormat="1" x14ac:dyDescent="0.2"/>
    <row r="44" s="396" customFormat="1" x14ac:dyDescent="0.2"/>
    <row r="45" s="396" customFormat="1" x14ac:dyDescent="0.2"/>
    <row r="46" s="396" customFormat="1" x14ac:dyDescent="0.2"/>
    <row r="47" s="396" customFormat="1" x14ac:dyDescent="0.2"/>
    <row r="48" s="396" customFormat="1" x14ac:dyDescent="0.2"/>
    <row r="49" s="396" customFormat="1" x14ac:dyDescent="0.2"/>
    <row r="50" s="396" customFormat="1" x14ac:dyDescent="0.2"/>
    <row r="51" s="396" customFormat="1" x14ac:dyDescent="0.2"/>
    <row r="52" s="396" customFormat="1" x14ac:dyDescent="0.2"/>
    <row r="53" s="396" customFormat="1" x14ac:dyDescent="0.2"/>
    <row r="54" s="396" customFormat="1" x14ac:dyDescent="0.2"/>
    <row r="55" s="396" customFormat="1" x14ac:dyDescent="0.2"/>
    <row r="56" s="396" customFormat="1" x14ac:dyDescent="0.2"/>
    <row r="57" s="396" customFormat="1" x14ac:dyDescent="0.2"/>
    <row r="58" s="396" customFormat="1" x14ac:dyDescent="0.2"/>
    <row r="59" s="396" customFormat="1" x14ac:dyDescent="0.2"/>
    <row r="60" s="396" customFormat="1" x14ac:dyDescent="0.2"/>
    <row r="61" s="396" customFormat="1" x14ac:dyDescent="0.2"/>
    <row r="62" s="396" customFormat="1" x14ac:dyDescent="0.2"/>
    <row r="63" s="396" customFormat="1" x14ac:dyDescent="0.2"/>
    <row r="64" s="396" customFormat="1" x14ac:dyDescent="0.2"/>
    <row r="65" s="396" customFormat="1" x14ac:dyDescent="0.2"/>
    <row r="66" s="396" customFormat="1" x14ac:dyDescent="0.2"/>
    <row r="67" s="396" customFormat="1" x14ac:dyDescent="0.2"/>
    <row r="68" s="396" customFormat="1" x14ac:dyDescent="0.2"/>
    <row r="69" s="396" customFormat="1" x14ac:dyDescent="0.2"/>
    <row r="70" s="396" customFormat="1" x14ac:dyDescent="0.2"/>
    <row r="71" s="396" customFormat="1" x14ac:dyDescent="0.2"/>
    <row r="72" s="396" customFormat="1" x14ac:dyDescent="0.2"/>
    <row r="73" s="396" customFormat="1" x14ac:dyDescent="0.2"/>
    <row r="74" s="396" customFormat="1" x14ac:dyDescent="0.2"/>
    <row r="75" s="396" customFormat="1" x14ac:dyDescent="0.2"/>
    <row r="76" s="396" customFormat="1" x14ac:dyDescent="0.2"/>
    <row r="77" s="396" customFormat="1" x14ac:dyDescent="0.2"/>
    <row r="78" s="396" customFormat="1" x14ac:dyDescent="0.2"/>
    <row r="79" s="396" customFormat="1" x14ac:dyDescent="0.2"/>
    <row r="80" s="396" customFormat="1" x14ac:dyDescent="0.2"/>
    <row r="81" s="396" customFormat="1" x14ac:dyDescent="0.2"/>
    <row r="82" s="396" customFormat="1" x14ac:dyDescent="0.2"/>
    <row r="83" s="396" customFormat="1" x14ac:dyDescent="0.2"/>
    <row r="84" s="396" customFormat="1" x14ac:dyDescent="0.2"/>
    <row r="85" s="396" customFormat="1" x14ac:dyDescent="0.2"/>
    <row r="86" s="396" customFormat="1" x14ac:dyDescent="0.2"/>
    <row r="87" s="396" customFormat="1" x14ac:dyDescent="0.2"/>
    <row r="88" s="396" customFormat="1" x14ac:dyDescent="0.2"/>
    <row r="89" s="396" customFormat="1" x14ac:dyDescent="0.2"/>
    <row r="90" s="396" customFormat="1" x14ac:dyDescent="0.2"/>
    <row r="91" s="396" customFormat="1" x14ac:dyDescent="0.2"/>
    <row r="92" s="396" customFormat="1" x14ac:dyDescent="0.2"/>
    <row r="93" s="396" customFormat="1" x14ac:dyDescent="0.2"/>
    <row r="94" s="396" customFormat="1" x14ac:dyDescent="0.2"/>
    <row r="95" s="396" customFormat="1" x14ac:dyDescent="0.2"/>
    <row r="96" s="396" customFormat="1" x14ac:dyDescent="0.2"/>
    <row r="97" s="396" customFormat="1" x14ac:dyDescent="0.2"/>
    <row r="98" s="396" customFormat="1" x14ac:dyDescent="0.2"/>
    <row r="99" s="396" customFormat="1" x14ac:dyDescent="0.2"/>
    <row r="100" s="396" customFormat="1" x14ac:dyDescent="0.2"/>
    <row r="101" s="396" customFormat="1" x14ac:dyDescent="0.2"/>
    <row r="102" s="396" customFormat="1" x14ac:dyDescent="0.2"/>
    <row r="103" s="396" customFormat="1" x14ac:dyDescent="0.2"/>
    <row r="104" s="396" customFormat="1" x14ac:dyDescent="0.2"/>
    <row r="105" s="396" customFormat="1" x14ac:dyDescent="0.2"/>
    <row r="106" s="396" customFormat="1" x14ac:dyDescent="0.2"/>
    <row r="107" s="396" customFormat="1" x14ac:dyDescent="0.2"/>
    <row r="108" s="396" customFormat="1" x14ac:dyDescent="0.2"/>
    <row r="109" s="396" customFormat="1" x14ac:dyDescent="0.2"/>
    <row r="110" s="396" customFormat="1" x14ac:dyDescent="0.2"/>
    <row r="111" s="396" customFormat="1" x14ac:dyDescent="0.2"/>
    <row r="112" s="396" customFormat="1" x14ac:dyDescent="0.2"/>
    <row r="113" s="396" customFormat="1" x14ac:dyDescent="0.2"/>
    <row r="114" s="396" customFormat="1" x14ac:dyDescent="0.2"/>
    <row r="115" s="396" customFormat="1" x14ac:dyDescent="0.2"/>
    <row r="116" s="396" customFormat="1" x14ac:dyDescent="0.2"/>
    <row r="117" s="396" customFormat="1" x14ac:dyDescent="0.2"/>
    <row r="118" s="396" customFormat="1" x14ac:dyDescent="0.2"/>
    <row r="119" s="396" customFormat="1" x14ac:dyDescent="0.2"/>
    <row r="120" s="396" customFormat="1" x14ac:dyDescent="0.2"/>
    <row r="121" s="396" customFormat="1" x14ac:dyDescent="0.2"/>
    <row r="122" s="396" customFormat="1" x14ac:dyDescent="0.2"/>
    <row r="123" s="396" customFormat="1" x14ac:dyDescent="0.2"/>
    <row r="124" s="396" customFormat="1" x14ac:dyDescent="0.2"/>
    <row r="125" s="396" customFormat="1" x14ac:dyDescent="0.2"/>
    <row r="126" s="396" customFormat="1" x14ac:dyDescent="0.2"/>
    <row r="127" s="396" customFormat="1" x14ac:dyDescent="0.2"/>
    <row r="128" s="396" customFormat="1" x14ac:dyDescent="0.2"/>
    <row r="129" s="396" customFormat="1" x14ac:dyDescent="0.2"/>
    <row r="130" s="396" customFormat="1" x14ac:dyDescent="0.2"/>
    <row r="131" s="396" customFormat="1" x14ac:dyDescent="0.2"/>
    <row r="132" s="396" customFormat="1" x14ac:dyDescent="0.2"/>
    <row r="133" s="396" customFormat="1" x14ac:dyDescent="0.2"/>
    <row r="134" s="396" customFormat="1" x14ac:dyDescent="0.2"/>
    <row r="135" s="396" customFormat="1" x14ac:dyDescent="0.2"/>
    <row r="136" s="396" customFormat="1" x14ac:dyDescent="0.2"/>
    <row r="137" s="396" customFormat="1" x14ac:dyDescent="0.2"/>
    <row r="138" s="396" customFormat="1" x14ac:dyDescent="0.2"/>
    <row r="139" s="396" customFormat="1" x14ac:dyDescent="0.2"/>
    <row r="140" s="396" customFormat="1" x14ac:dyDescent="0.2"/>
    <row r="141" s="396" customFormat="1" x14ac:dyDescent="0.2"/>
    <row r="142" s="396" customFormat="1" x14ac:dyDescent="0.2"/>
    <row r="143" s="396" customFormat="1" x14ac:dyDescent="0.2"/>
    <row r="144" s="396" customFormat="1" x14ac:dyDescent="0.2"/>
    <row r="145" s="396" customFormat="1" x14ac:dyDescent="0.2"/>
    <row r="146" s="396" customFormat="1" x14ac:dyDescent="0.2"/>
    <row r="147" s="396" customFormat="1" x14ac:dyDescent="0.2"/>
    <row r="148" s="396" customFormat="1" x14ac:dyDescent="0.2"/>
    <row r="149" s="396" customFormat="1" x14ac:dyDescent="0.2"/>
    <row r="150" s="396" customFormat="1" x14ac:dyDescent="0.2"/>
    <row r="151" s="396" customFormat="1" x14ac:dyDescent="0.2"/>
    <row r="152" s="396" customFormat="1" x14ac:dyDescent="0.2"/>
    <row r="153" s="396" customFormat="1" x14ac:dyDescent="0.2"/>
    <row r="154" s="396" customFormat="1" x14ac:dyDescent="0.2"/>
    <row r="155" s="396" customFormat="1" x14ac:dyDescent="0.2"/>
    <row r="156" s="396" customFormat="1" x14ac:dyDescent="0.2"/>
    <row r="157" s="396" customFormat="1" x14ac:dyDescent="0.2"/>
    <row r="158" s="396" customFormat="1" x14ac:dyDescent="0.2"/>
    <row r="159" s="396" customFormat="1" x14ac:dyDescent="0.2"/>
    <row r="160" s="396" customFormat="1" x14ac:dyDescent="0.2"/>
    <row r="161" s="396" customFormat="1" x14ac:dyDescent="0.2"/>
    <row r="162" s="396" customFormat="1" x14ac:dyDescent="0.2"/>
    <row r="163" s="396" customFormat="1" x14ac:dyDescent="0.2"/>
    <row r="164" s="396" customFormat="1" x14ac:dyDescent="0.2"/>
    <row r="165" s="396" customFormat="1" x14ac:dyDescent="0.2"/>
    <row r="166" s="396" customFormat="1" x14ac:dyDescent="0.2"/>
    <row r="167" s="396" customFormat="1" x14ac:dyDescent="0.2"/>
    <row r="168" s="396" customFormat="1" x14ac:dyDescent="0.2"/>
    <row r="169" s="396" customFormat="1" x14ac:dyDescent="0.2"/>
    <row r="170" s="396" customFormat="1" x14ac:dyDescent="0.2"/>
    <row r="171" s="396" customFormat="1" x14ac:dyDescent="0.2"/>
    <row r="172" s="396" customFormat="1" x14ac:dyDescent="0.2"/>
    <row r="173" s="396" customFormat="1" x14ac:dyDescent="0.2"/>
    <row r="174" s="396" customFormat="1" x14ac:dyDescent="0.2"/>
    <row r="175" s="396" customFormat="1" x14ac:dyDescent="0.2"/>
    <row r="176" s="396" customFormat="1" x14ac:dyDescent="0.2"/>
    <row r="177" s="396" customFormat="1" x14ac:dyDescent="0.2"/>
    <row r="178" s="396" customFormat="1" x14ac:dyDescent="0.2"/>
    <row r="179" s="396" customFormat="1" x14ac:dyDescent="0.2"/>
    <row r="180" s="396" customFormat="1" x14ac:dyDescent="0.2"/>
    <row r="181" s="396" customFormat="1" x14ac:dyDescent="0.2"/>
    <row r="182" s="396" customFormat="1" x14ac:dyDescent="0.2"/>
    <row r="183" s="396" customFormat="1" x14ac:dyDescent="0.2"/>
    <row r="184" s="396" customFormat="1" x14ac:dyDescent="0.2"/>
    <row r="185" s="396" customFormat="1" x14ac:dyDescent="0.2"/>
    <row r="186" s="396" customFormat="1" x14ac:dyDescent="0.2"/>
    <row r="187" s="396" customFormat="1" x14ac:dyDescent="0.2"/>
    <row r="188" s="396" customFormat="1" x14ac:dyDescent="0.2"/>
    <row r="189" s="396" customFormat="1" x14ac:dyDescent="0.2"/>
    <row r="190" s="396" customFormat="1" x14ac:dyDescent="0.2"/>
    <row r="191" s="396" customFormat="1" x14ac:dyDescent="0.2"/>
    <row r="192" s="396" customFormat="1" x14ac:dyDescent="0.2"/>
    <row r="193" s="396" customFormat="1" x14ac:dyDescent="0.2"/>
    <row r="194" s="396" customFormat="1" x14ac:dyDescent="0.2"/>
    <row r="195" s="396" customFormat="1" x14ac:dyDescent="0.2"/>
    <row r="196" s="396" customFormat="1" x14ac:dyDescent="0.2"/>
    <row r="197" s="396" customFormat="1" x14ac:dyDescent="0.2"/>
    <row r="198" s="396" customFormat="1" x14ac:dyDescent="0.2"/>
    <row r="199" s="396" customFormat="1" x14ac:dyDescent="0.2"/>
    <row r="200" s="396" customFormat="1" x14ac:dyDescent="0.2"/>
    <row r="201" s="396" customFormat="1" x14ac:dyDescent="0.2"/>
    <row r="202" s="396" customFormat="1" x14ac:dyDescent="0.2"/>
    <row r="203" s="396" customFormat="1" x14ac:dyDescent="0.2"/>
    <row r="204" s="396" customFormat="1" x14ac:dyDescent="0.2"/>
    <row r="205" s="396" customFormat="1" x14ac:dyDescent="0.2"/>
    <row r="206" s="396" customFormat="1" x14ac:dyDescent="0.2"/>
    <row r="207" s="396" customFormat="1" x14ac:dyDescent="0.2"/>
    <row r="208" s="396" customFormat="1" x14ac:dyDescent="0.2"/>
    <row r="209" s="396" customFormat="1" x14ac:dyDescent="0.2"/>
    <row r="210" s="396" customFormat="1" x14ac:dyDescent="0.2"/>
    <row r="211" s="396" customFormat="1" x14ac:dyDescent="0.2"/>
    <row r="212" s="396" customFormat="1" x14ac:dyDescent="0.2"/>
    <row r="213" s="396" customFormat="1" x14ac:dyDescent="0.2"/>
    <row r="214" s="396" customFormat="1" x14ac:dyDescent="0.2"/>
    <row r="215" s="396" customFormat="1" x14ac:dyDescent="0.2"/>
    <row r="216" s="396" customFormat="1" x14ac:dyDescent="0.2"/>
    <row r="217" s="396" customFormat="1" x14ac:dyDescent="0.2"/>
    <row r="218" s="396" customFormat="1" x14ac:dyDescent="0.2"/>
    <row r="219" s="396" customFormat="1" x14ac:dyDescent="0.2"/>
    <row r="220" s="396" customFormat="1" x14ac:dyDescent="0.2"/>
    <row r="221" s="396" customFormat="1" x14ac:dyDescent="0.2"/>
    <row r="222" s="396" customFormat="1" x14ac:dyDescent="0.2"/>
    <row r="223" s="396" customFormat="1" x14ac:dyDescent="0.2"/>
    <row r="224" s="396" customFormat="1" x14ac:dyDescent="0.2"/>
    <row r="225" s="396" customFormat="1" x14ac:dyDescent="0.2"/>
    <row r="226" s="396" customFormat="1" x14ac:dyDescent="0.2"/>
    <row r="227" s="396" customFormat="1" x14ac:dyDescent="0.2"/>
    <row r="228" s="396" customFormat="1" x14ac:dyDescent="0.2"/>
    <row r="229" s="396" customFormat="1" x14ac:dyDescent="0.2"/>
    <row r="230" s="396" customFormat="1" x14ac:dyDescent="0.2"/>
    <row r="231" s="396" customFormat="1" x14ac:dyDescent="0.2"/>
    <row r="232" s="396" customFormat="1" x14ac:dyDescent="0.2"/>
    <row r="233" s="396" customFormat="1" x14ac:dyDescent="0.2"/>
    <row r="234" s="396" customFormat="1" x14ac:dyDescent="0.2"/>
    <row r="235" s="396" customFormat="1" x14ac:dyDescent="0.2"/>
    <row r="236" s="396" customFormat="1" x14ac:dyDescent="0.2"/>
    <row r="237" s="396" customFormat="1" x14ac:dyDescent="0.2"/>
    <row r="238" s="396" customFormat="1" x14ac:dyDescent="0.2"/>
    <row r="239" s="396" customFormat="1" x14ac:dyDescent="0.2"/>
    <row r="240" s="396" customFormat="1" x14ac:dyDescent="0.2"/>
    <row r="241" s="396" customFormat="1" x14ac:dyDescent="0.2"/>
    <row r="242" s="396" customFormat="1" x14ac:dyDescent="0.2"/>
    <row r="243" s="396" customFormat="1" x14ac:dyDescent="0.2"/>
    <row r="244" s="396" customFormat="1" x14ac:dyDescent="0.2"/>
    <row r="245" s="396" customFormat="1" x14ac:dyDescent="0.2"/>
    <row r="246" s="396" customFormat="1" x14ac:dyDescent="0.2"/>
    <row r="247" s="396" customFormat="1" x14ac:dyDescent="0.2"/>
    <row r="248" s="396" customFormat="1" x14ac:dyDescent="0.2"/>
    <row r="249" s="396" customFormat="1" x14ac:dyDescent="0.2"/>
    <row r="250" s="396" customFormat="1" x14ac:dyDescent="0.2"/>
    <row r="251" s="396" customFormat="1" x14ac:dyDescent="0.2"/>
    <row r="252" s="396" customFormat="1" x14ac:dyDescent="0.2"/>
    <row r="253" s="396" customFormat="1" x14ac:dyDescent="0.2"/>
    <row r="254" s="396" customFormat="1" x14ac:dyDescent="0.2"/>
    <row r="255" s="396" customFormat="1" x14ac:dyDescent="0.2"/>
    <row r="256" s="396" customFormat="1" x14ac:dyDescent="0.2"/>
    <row r="257" s="396" customFormat="1" x14ac:dyDescent="0.2"/>
    <row r="258" s="396" customFormat="1" x14ac:dyDescent="0.2"/>
    <row r="259" s="396" customFormat="1" x14ac:dyDescent="0.2"/>
    <row r="260" s="396" customFormat="1" x14ac:dyDescent="0.2"/>
    <row r="261" s="396" customFormat="1" x14ac:dyDescent="0.2"/>
    <row r="262" s="396" customFormat="1" x14ac:dyDescent="0.2"/>
    <row r="263" s="396" customFormat="1" x14ac:dyDescent="0.2"/>
    <row r="264" s="396" customFormat="1" x14ac:dyDescent="0.2"/>
    <row r="265" s="396" customFormat="1" x14ac:dyDescent="0.2"/>
    <row r="266" s="396" customFormat="1" x14ac:dyDescent="0.2"/>
    <row r="267" s="396" customFormat="1" x14ac:dyDescent="0.2"/>
    <row r="268" s="396" customFormat="1" x14ac:dyDescent="0.2"/>
    <row r="269" s="396" customFormat="1" x14ac:dyDescent="0.2"/>
    <row r="270" s="396" customFormat="1" x14ac:dyDescent="0.2"/>
    <row r="271" s="396" customFormat="1" x14ac:dyDescent="0.2"/>
    <row r="272" s="396" customFormat="1" x14ac:dyDescent="0.2"/>
    <row r="273" s="396" customFormat="1" x14ac:dyDescent="0.2"/>
    <row r="274" s="396" customFormat="1" x14ac:dyDescent="0.2"/>
    <row r="275" s="396" customFormat="1" x14ac:dyDescent="0.2"/>
    <row r="276" s="396" customFormat="1" x14ac:dyDescent="0.2"/>
    <row r="277" s="396" customFormat="1" x14ac:dyDescent="0.2"/>
    <row r="278" s="396" customFormat="1" x14ac:dyDescent="0.2"/>
    <row r="279" s="396" customFormat="1" x14ac:dyDescent="0.2"/>
    <row r="280" s="396" customFormat="1" x14ac:dyDescent="0.2"/>
    <row r="281" s="396" customFormat="1" x14ac:dyDescent="0.2"/>
    <row r="282" s="396" customFormat="1" x14ac:dyDescent="0.2"/>
    <row r="283" s="396" customFormat="1" x14ac:dyDescent="0.2"/>
    <row r="284" s="396" customFormat="1" x14ac:dyDescent="0.2"/>
    <row r="285" s="396" customFormat="1" x14ac:dyDescent="0.2"/>
    <row r="286" s="396" customFormat="1" x14ac:dyDescent="0.2"/>
    <row r="287" s="396" customFormat="1" x14ac:dyDescent="0.2"/>
    <row r="288" s="396" customFormat="1" x14ac:dyDescent="0.2"/>
    <row r="289" s="396" customFormat="1" x14ac:dyDescent="0.2"/>
    <row r="290" s="396" customFormat="1" x14ac:dyDescent="0.2"/>
    <row r="291" s="396" customFormat="1" x14ac:dyDescent="0.2"/>
    <row r="292" s="396" customFormat="1" x14ac:dyDescent="0.2"/>
    <row r="293" s="396" customFormat="1" x14ac:dyDescent="0.2"/>
    <row r="294" s="396" customFormat="1" x14ac:dyDescent="0.2"/>
    <row r="295" s="396" customFormat="1" x14ac:dyDescent="0.2"/>
  </sheetData>
  <sheetProtection algorithmName="SHA-512" hashValue="ndRxe5hp3B3bR6XGBjjkG+x2p8XdiAWh/aoIhUKgBsnYIhLewqAigHoxAYw+zpBDLaLjgh2zvQizWtczbqpqGA==" saltValue="AdECPjE+hgUjj+hz+aFggw==" spinCount="100000" sheet="1" objects="1" scenarios="1"/>
  <mergeCells count="15">
    <mergeCell ref="B15:D15"/>
    <mergeCell ref="B16:D16"/>
    <mergeCell ref="B1:D1"/>
    <mergeCell ref="B2:D2"/>
    <mergeCell ref="C13:D13"/>
    <mergeCell ref="B14:D14"/>
    <mergeCell ref="B10:D10"/>
    <mergeCell ref="B3:D3"/>
    <mergeCell ref="B7:D7"/>
    <mergeCell ref="B9:D9"/>
    <mergeCell ref="C11:D11"/>
    <mergeCell ref="C12:D12"/>
    <mergeCell ref="B4:D4"/>
    <mergeCell ref="B5:D5"/>
    <mergeCell ref="B6:D6"/>
  </mergeCells>
  <pageMargins left="0.7" right="0.7" top="0.75" bottom="0.75" header="0.3" footer="0.3"/>
  <pageSetup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AA1519"/>
  <sheetViews>
    <sheetView showGridLines="0" showRowColHeaders="0" zoomScale="94" zoomScaleNormal="94" workbookViewId="0">
      <selection activeCell="B61" sqref="B61:C61"/>
    </sheetView>
  </sheetViews>
  <sheetFormatPr defaultRowHeight="12.75" x14ac:dyDescent="0.2"/>
  <cols>
    <col min="1" max="1" width="2.28515625" customWidth="1"/>
    <col min="2" max="2" width="4.140625" customWidth="1"/>
    <col min="3" max="3" width="106.7109375" customWidth="1"/>
    <col min="4" max="4" width="2.5703125" customWidth="1"/>
  </cols>
  <sheetData>
    <row r="1" spans="1:27" x14ac:dyDescent="0.2">
      <c r="A1" s="415"/>
      <c r="B1" s="919"/>
      <c r="C1" s="920"/>
      <c r="D1" s="312"/>
      <c r="E1" s="312"/>
      <c r="F1" s="312"/>
      <c r="G1" s="312"/>
      <c r="H1" s="312"/>
      <c r="I1" s="312"/>
      <c r="J1" s="312"/>
      <c r="K1" s="312"/>
      <c r="L1" s="312"/>
      <c r="M1" s="312"/>
      <c r="N1" s="312"/>
      <c r="O1" s="312"/>
      <c r="P1" s="312"/>
      <c r="Q1" s="312"/>
      <c r="R1" s="312"/>
      <c r="S1" s="312"/>
      <c r="T1" s="312"/>
      <c r="U1" s="312"/>
      <c r="V1" s="312"/>
      <c r="W1" s="312"/>
      <c r="X1" s="312"/>
      <c r="Y1" s="312"/>
      <c r="Z1" s="312"/>
      <c r="AA1" s="312"/>
    </row>
    <row r="2" spans="1:27" s="191" customFormat="1" ht="18" x14ac:dyDescent="0.25">
      <c r="A2" s="416"/>
      <c r="B2" s="921" t="s">
        <v>336</v>
      </c>
      <c r="C2" s="922"/>
      <c r="D2" s="315"/>
      <c r="E2" s="315"/>
      <c r="F2" s="315"/>
      <c r="G2" s="315"/>
      <c r="H2" s="315"/>
      <c r="I2" s="315"/>
      <c r="J2" s="315"/>
      <c r="K2" s="315"/>
      <c r="L2" s="315"/>
      <c r="M2" s="315"/>
      <c r="N2" s="315"/>
      <c r="O2" s="315"/>
      <c r="P2" s="315"/>
      <c r="Q2" s="315"/>
      <c r="R2" s="315"/>
      <c r="S2" s="315"/>
      <c r="T2" s="315"/>
      <c r="U2" s="315"/>
      <c r="V2" s="315"/>
      <c r="W2" s="315"/>
      <c r="X2" s="315"/>
      <c r="Y2" s="315"/>
      <c r="Z2" s="315"/>
      <c r="AA2" s="315"/>
    </row>
    <row r="3" spans="1:27" s="191" customFormat="1" ht="18" x14ac:dyDescent="0.25">
      <c r="A3" s="416"/>
      <c r="B3" s="921" t="s">
        <v>337</v>
      </c>
      <c r="C3" s="922"/>
      <c r="D3" s="315"/>
      <c r="E3" s="315"/>
      <c r="F3" s="315"/>
      <c r="G3" s="315"/>
      <c r="H3" s="315"/>
      <c r="I3" s="315"/>
      <c r="J3" s="315"/>
      <c r="K3" s="315"/>
      <c r="L3" s="315"/>
      <c r="M3" s="315"/>
      <c r="N3" s="315"/>
      <c r="O3" s="315"/>
      <c r="P3" s="315"/>
      <c r="Q3" s="315"/>
      <c r="R3" s="315"/>
      <c r="S3" s="315"/>
      <c r="T3" s="315"/>
      <c r="U3" s="315"/>
      <c r="V3" s="315"/>
      <c r="W3" s="315"/>
      <c r="X3" s="315"/>
      <c r="Y3" s="315"/>
      <c r="Z3" s="315"/>
      <c r="AA3" s="315"/>
    </row>
    <row r="4" spans="1:27" x14ac:dyDescent="0.2">
      <c r="A4" s="410"/>
      <c r="B4" s="923"/>
      <c r="C4" s="924"/>
      <c r="D4" s="312"/>
      <c r="E4" s="312"/>
      <c r="F4" s="312"/>
      <c r="G4" s="312"/>
      <c r="H4" s="312"/>
      <c r="I4" s="312"/>
      <c r="J4" s="312"/>
      <c r="K4" s="312"/>
      <c r="L4" s="312"/>
      <c r="M4" s="312"/>
      <c r="N4" s="312"/>
      <c r="O4" s="312"/>
      <c r="P4" s="312"/>
      <c r="Q4" s="312"/>
      <c r="R4" s="312"/>
      <c r="S4" s="312"/>
      <c r="T4" s="312"/>
      <c r="U4" s="312"/>
      <c r="V4" s="312"/>
      <c r="W4" s="312"/>
      <c r="X4" s="312"/>
      <c r="Y4" s="312"/>
      <c r="Z4" s="312"/>
      <c r="AA4" s="312"/>
    </row>
    <row r="5" spans="1:27" x14ac:dyDescent="0.2">
      <c r="A5" s="410"/>
      <c r="B5" s="925" t="s">
        <v>338</v>
      </c>
      <c r="C5" s="926"/>
      <c r="D5" s="312"/>
      <c r="E5" s="312"/>
      <c r="F5" s="312"/>
      <c r="G5" s="312"/>
      <c r="H5" s="312"/>
      <c r="I5" s="312"/>
      <c r="J5" s="312"/>
      <c r="K5" s="312"/>
      <c r="L5" s="312"/>
      <c r="M5" s="312"/>
      <c r="N5" s="312"/>
      <c r="O5" s="312"/>
      <c r="P5" s="312"/>
      <c r="Q5" s="312"/>
      <c r="R5" s="312"/>
      <c r="S5" s="312"/>
      <c r="T5" s="312"/>
      <c r="U5" s="312"/>
      <c r="V5" s="312"/>
      <c r="W5" s="312"/>
      <c r="X5" s="312"/>
      <c r="Y5" s="312"/>
      <c r="Z5" s="312"/>
      <c r="AA5" s="312"/>
    </row>
    <row r="6" spans="1:27" ht="13.15" customHeight="1" x14ac:dyDescent="0.2">
      <c r="A6" s="410"/>
      <c r="B6" s="424"/>
      <c r="C6" s="400" t="s">
        <v>348</v>
      </c>
      <c r="D6" s="312"/>
      <c r="E6" s="312"/>
      <c r="F6" s="312"/>
      <c r="G6" s="312"/>
      <c r="H6" s="312"/>
      <c r="I6" s="312"/>
      <c r="J6" s="312"/>
      <c r="K6" s="312"/>
      <c r="L6" s="312"/>
      <c r="M6" s="312"/>
      <c r="N6" s="312"/>
      <c r="O6" s="312"/>
      <c r="P6" s="312"/>
      <c r="Q6" s="312"/>
      <c r="R6" s="312"/>
      <c r="S6" s="312"/>
      <c r="T6" s="312"/>
      <c r="U6" s="312"/>
      <c r="V6" s="312"/>
      <c r="W6" s="312"/>
      <c r="X6" s="312"/>
      <c r="Y6" s="312"/>
      <c r="Z6" s="312"/>
      <c r="AA6" s="312"/>
    </row>
    <row r="7" spans="1:27" x14ac:dyDescent="0.2">
      <c r="A7" s="410"/>
      <c r="B7" s="399"/>
      <c r="C7" s="401" t="s">
        <v>559</v>
      </c>
      <c r="D7" s="312"/>
      <c r="E7" s="312"/>
      <c r="F7" s="312"/>
      <c r="G7" s="312"/>
      <c r="H7" s="312"/>
      <c r="I7" s="312"/>
      <c r="J7" s="312"/>
      <c r="K7" s="312"/>
      <c r="L7" s="312"/>
      <c r="M7" s="312"/>
      <c r="N7" s="312"/>
      <c r="O7" s="312"/>
      <c r="P7" s="312"/>
      <c r="Q7" s="312"/>
      <c r="R7" s="312"/>
      <c r="S7" s="312"/>
      <c r="T7" s="312"/>
      <c r="U7" s="312"/>
      <c r="V7" s="312"/>
      <c r="W7" s="312"/>
      <c r="X7" s="312"/>
      <c r="Y7" s="312"/>
      <c r="Z7" s="312"/>
      <c r="AA7" s="312"/>
    </row>
    <row r="8" spans="1:27" ht="13.15" customHeight="1" x14ac:dyDescent="0.2">
      <c r="A8" s="410"/>
      <c r="B8" s="399"/>
      <c r="C8" s="401" t="s">
        <v>489</v>
      </c>
      <c r="D8" s="312"/>
      <c r="E8" s="312"/>
      <c r="F8" s="312"/>
      <c r="G8" s="312"/>
      <c r="H8" s="312"/>
      <c r="I8" s="312"/>
      <c r="J8" s="312"/>
      <c r="K8" s="312"/>
      <c r="L8" s="312"/>
      <c r="M8" s="312"/>
      <c r="N8" s="312"/>
      <c r="O8" s="312"/>
      <c r="P8" s="312"/>
      <c r="Q8" s="312"/>
      <c r="R8" s="312"/>
      <c r="S8" s="312"/>
      <c r="T8" s="312"/>
      <c r="U8" s="312"/>
      <c r="V8" s="312"/>
      <c r="W8" s="312"/>
      <c r="X8" s="312"/>
      <c r="Y8" s="312"/>
      <c r="Z8" s="312"/>
      <c r="AA8" s="312"/>
    </row>
    <row r="9" spans="1:27" ht="13.15" customHeight="1" x14ac:dyDescent="0.2">
      <c r="A9" s="410"/>
      <c r="B9" s="399"/>
      <c r="C9" s="401" t="s">
        <v>349</v>
      </c>
      <c r="D9" s="312"/>
      <c r="E9" s="312"/>
      <c r="F9" s="312"/>
      <c r="G9" s="312"/>
      <c r="H9" s="312"/>
      <c r="I9" s="312"/>
      <c r="J9" s="312"/>
      <c r="K9" s="312"/>
      <c r="L9" s="312"/>
      <c r="M9" s="312"/>
      <c r="N9" s="312"/>
      <c r="O9" s="312"/>
      <c r="P9" s="312"/>
      <c r="Q9" s="312"/>
      <c r="R9" s="312"/>
      <c r="S9" s="312"/>
      <c r="T9" s="312"/>
      <c r="U9" s="312"/>
      <c r="V9" s="312"/>
      <c r="W9" s="312"/>
      <c r="X9" s="312"/>
      <c r="Y9" s="312"/>
      <c r="Z9" s="312"/>
      <c r="AA9" s="312"/>
    </row>
    <row r="10" spans="1:27" x14ac:dyDescent="0.2">
      <c r="A10" s="410"/>
      <c r="B10" s="399"/>
      <c r="C10" s="401" t="s">
        <v>491</v>
      </c>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row>
    <row r="11" spans="1:27" s="328" customFormat="1" ht="13.15" customHeight="1" x14ac:dyDescent="0.2">
      <c r="A11" s="420"/>
      <c r="B11" s="399"/>
      <c r="C11" s="401" t="s">
        <v>350</v>
      </c>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row>
    <row r="12" spans="1:27" ht="13.15" customHeight="1" x14ac:dyDescent="0.2">
      <c r="A12" s="410"/>
      <c r="B12" s="399"/>
      <c r="C12" s="407" t="s">
        <v>490</v>
      </c>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row>
    <row r="13" spans="1:27" ht="13.15" customHeight="1" x14ac:dyDescent="0.2">
      <c r="A13" s="410"/>
      <c r="B13" s="399"/>
      <c r="C13" s="402" t="s">
        <v>420</v>
      </c>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row>
    <row r="14" spans="1:27" ht="13.15" customHeight="1" x14ac:dyDescent="0.2">
      <c r="A14" s="410"/>
      <c r="B14" s="399"/>
      <c r="C14" s="402" t="s">
        <v>560</v>
      </c>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row>
    <row r="15" spans="1:27" ht="13.15" customHeight="1" x14ac:dyDescent="0.2">
      <c r="A15" s="410"/>
      <c r="B15" s="399"/>
      <c r="C15" s="402" t="s">
        <v>395</v>
      </c>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row>
    <row r="16" spans="1:27" ht="13.15" customHeight="1" x14ac:dyDescent="0.2">
      <c r="A16" s="410"/>
      <c r="B16" s="399"/>
      <c r="C16" s="858" t="s">
        <v>603</v>
      </c>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row>
    <row r="17" spans="1:27" x14ac:dyDescent="0.2">
      <c r="A17" s="410"/>
      <c r="B17" s="419"/>
      <c r="C17" s="842" t="s">
        <v>604</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row>
    <row r="18" spans="1:27" x14ac:dyDescent="0.2">
      <c r="A18" s="410"/>
      <c r="B18" s="929" t="s">
        <v>394</v>
      </c>
      <c r="C18" s="926"/>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row>
    <row r="19" spans="1:27" x14ac:dyDescent="0.2">
      <c r="A19" s="410"/>
      <c r="B19" s="399"/>
      <c r="C19" s="403" t="s">
        <v>360</v>
      </c>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row>
    <row r="20" spans="1:27" ht="26.25" customHeight="1" x14ac:dyDescent="0.2">
      <c r="A20" s="410"/>
      <c r="B20" s="399"/>
      <c r="C20" s="414" t="s">
        <v>495</v>
      </c>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row>
    <row r="21" spans="1:27" ht="12.75" customHeight="1" x14ac:dyDescent="0.2">
      <c r="A21" s="410"/>
      <c r="B21" s="399"/>
      <c r="C21" s="414" t="s">
        <v>492</v>
      </c>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row>
    <row r="22" spans="1:27" ht="40.15" customHeight="1" x14ac:dyDescent="0.2">
      <c r="A22" s="410"/>
      <c r="B22" s="399"/>
      <c r="C22" s="414" t="s">
        <v>405</v>
      </c>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row>
    <row r="23" spans="1:27" ht="12.75" customHeight="1" x14ac:dyDescent="0.2">
      <c r="A23" s="410"/>
      <c r="B23" s="399"/>
      <c r="C23" s="414" t="s">
        <v>496</v>
      </c>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row>
    <row r="24" spans="1:27" ht="12.75" customHeight="1" x14ac:dyDescent="0.2">
      <c r="A24" s="410"/>
      <c r="B24" s="399"/>
      <c r="C24" s="414" t="s">
        <v>419</v>
      </c>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row>
    <row r="25" spans="1:27" ht="12.75" customHeight="1" x14ac:dyDescent="0.2">
      <c r="A25" s="410"/>
      <c r="B25" s="399"/>
      <c r="C25" s="414" t="s">
        <v>487</v>
      </c>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row>
    <row r="26" spans="1:27" x14ac:dyDescent="0.2">
      <c r="A26" s="410"/>
      <c r="B26" s="405"/>
      <c r="C26" s="406"/>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row>
    <row r="27" spans="1:27" ht="12.75" customHeight="1" x14ac:dyDescent="0.2">
      <c r="A27" s="410"/>
      <c r="B27" s="925" t="s">
        <v>339</v>
      </c>
      <c r="C27" s="926"/>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row>
    <row r="28" spans="1:27" ht="13.15" customHeight="1" x14ac:dyDescent="0.2">
      <c r="A28" s="410"/>
      <c r="B28" s="399"/>
      <c r="C28" s="423" t="s">
        <v>493</v>
      </c>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row>
    <row r="29" spans="1:27" s="314" customFormat="1" ht="12.75" customHeight="1" x14ac:dyDescent="0.2">
      <c r="A29" s="410"/>
      <c r="B29" s="408"/>
      <c r="C29" s="409" t="s">
        <v>396</v>
      </c>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row>
    <row r="30" spans="1:27" ht="25.5" customHeight="1" x14ac:dyDescent="0.2">
      <c r="A30" s="410"/>
      <c r="B30" s="399"/>
      <c r="C30" s="414" t="s">
        <v>389</v>
      </c>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row>
    <row r="31" spans="1:27" s="314" customFormat="1" ht="12.75" customHeight="1" x14ac:dyDescent="0.2">
      <c r="A31" s="410"/>
      <c r="B31" s="408"/>
      <c r="C31" s="409" t="s">
        <v>401</v>
      </c>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row>
    <row r="32" spans="1:27" ht="13.15" customHeight="1" x14ac:dyDescent="0.2">
      <c r="A32" s="410"/>
      <c r="B32" s="399"/>
      <c r="C32" s="404" t="s">
        <v>497</v>
      </c>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row>
    <row r="33" spans="1:27" ht="13.15" customHeight="1" x14ac:dyDescent="0.2">
      <c r="A33" s="410"/>
      <c r="B33" s="399"/>
      <c r="C33" s="404" t="s">
        <v>397</v>
      </c>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row>
    <row r="34" spans="1:27" ht="26.45" customHeight="1" x14ac:dyDescent="0.2">
      <c r="A34" s="410"/>
      <c r="B34" s="399"/>
      <c r="C34" s="414" t="s">
        <v>390</v>
      </c>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row>
    <row r="35" spans="1:27" ht="13.15" customHeight="1" x14ac:dyDescent="0.2">
      <c r="A35" s="410"/>
      <c r="B35" s="399"/>
      <c r="C35" s="407" t="s">
        <v>351</v>
      </c>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row>
    <row r="36" spans="1:27" ht="25.5" customHeight="1" x14ac:dyDescent="0.2">
      <c r="A36" s="410"/>
      <c r="B36" s="399"/>
      <c r="C36" s="414" t="s">
        <v>406</v>
      </c>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row>
    <row r="37" spans="1:27" ht="12.75" customHeight="1" x14ac:dyDescent="0.2">
      <c r="A37" s="410"/>
      <c r="B37" s="399"/>
      <c r="C37" s="404" t="s">
        <v>494</v>
      </c>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row>
    <row r="38" spans="1:27" ht="12.75" customHeight="1" x14ac:dyDescent="0.2">
      <c r="A38" s="410"/>
      <c r="B38" s="399"/>
      <c r="C38" s="407" t="s">
        <v>356</v>
      </c>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row>
    <row r="39" spans="1:27" ht="13.15" customHeight="1" x14ac:dyDescent="0.2">
      <c r="A39" s="410"/>
      <c r="B39" s="399"/>
      <c r="C39" s="407" t="s">
        <v>357</v>
      </c>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row>
    <row r="40" spans="1:27" x14ac:dyDescent="0.2">
      <c r="A40" s="410"/>
      <c r="B40" s="405"/>
      <c r="C40" s="407"/>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row>
    <row r="41" spans="1:27" ht="12.75" customHeight="1" x14ac:dyDescent="0.2">
      <c r="A41" s="410"/>
      <c r="B41" s="925" t="s">
        <v>340</v>
      </c>
      <c r="C41" s="926"/>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row>
    <row r="42" spans="1:27" ht="13.15" customHeight="1" x14ac:dyDescent="0.2">
      <c r="A42" s="410"/>
      <c r="B42" s="399"/>
      <c r="C42" s="400" t="s">
        <v>352</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row>
    <row r="43" spans="1:27" ht="13.15" customHeight="1" x14ac:dyDescent="0.2">
      <c r="A43" s="410"/>
      <c r="B43" s="399"/>
      <c r="C43" s="407" t="s">
        <v>361</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row>
    <row r="44" spans="1:27" ht="27" customHeight="1" x14ac:dyDescent="0.2">
      <c r="A44" s="410"/>
      <c r="B44" s="399"/>
      <c r="C44" s="414" t="s">
        <v>498</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row>
    <row r="45" spans="1:27" ht="13.15" customHeight="1" x14ac:dyDescent="0.2">
      <c r="A45" s="410"/>
      <c r="B45" s="399"/>
      <c r="C45" s="407" t="s">
        <v>353</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row>
    <row r="46" spans="1:27" ht="13.15" customHeight="1" x14ac:dyDescent="0.2">
      <c r="A46" s="410"/>
      <c r="B46" s="399"/>
      <c r="C46" s="404" t="s">
        <v>412</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row>
    <row r="47" spans="1:27" ht="13.15" customHeight="1" x14ac:dyDescent="0.2">
      <c r="A47" s="410"/>
      <c r="B47" s="399"/>
      <c r="C47" s="404" t="s">
        <v>408</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row>
    <row r="48" spans="1:27" x14ac:dyDescent="0.2">
      <c r="A48" s="410"/>
      <c r="B48" s="927"/>
      <c r="C48" s="928"/>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row>
    <row r="49" spans="1:27" ht="12.75" customHeight="1" x14ac:dyDescent="0.2">
      <c r="A49" s="410"/>
      <c r="B49" s="925" t="s">
        <v>341</v>
      </c>
      <c r="C49" s="926"/>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row>
    <row r="50" spans="1:27" ht="13.15" customHeight="1" x14ac:dyDescent="0.2">
      <c r="A50" s="410"/>
      <c r="B50" s="399"/>
      <c r="C50" s="400" t="s">
        <v>398</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row>
    <row r="51" spans="1:27" ht="13.15" customHeight="1" x14ac:dyDescent="0.2">
      <c r="A51" s="410"/>
      <c r="B51" s="399"/>
      <c r="C51" s="404" t="s">
        <v>400</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row>
    <row r="52" spans="1:27" ht="13.15" customHeight="1" x14ac:dyDescent="0.2">
      <c r="A52" s="410"/>
      <c r="B52" s="399"/>
      <c r="C52" s="404" t="s">
        <v>407</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row>
    <row r="53" spans="1:27" ht="13.15" customHeight="1" x14ac:dyDescent="0.2">
      <c r="A53" s="410"/>
      <c r="B53" s="399"/>
      <c r="C53" s="407" t="s">
        <v>354</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row>
    <row r="54" spans="1:27" ht="13.15" customHeight="1" x14ac:dyDescent="0.2">
      <c r="A54" s="410"/>
      <c r="B54" s="399"/>
      <c r="C54" s="407" t="s">
        <v>399</v>
      </c>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row>
    <row r="55" spans="1:27" ht="13.15" customHeight="1" x14ac:dyDescent="0.2">
      <c r="A55" s="410"/>
      <c r="B55" s="399"/>
      <c r="C55" s="407" t="s">
        <v>355</v>
      </c>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row>
    <row r="56" spans="1:27" ht="13.15" customHeight="1" x14ac:dyDescent="0.2">
      <c r="A56" s="410"/>
      <c r="B56" s="399"/>
      <c r="C56" s="417"/>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row>
    <row r="57" spans="1:27" ht="13.9" customHeight="1" x14ac:dyDescent="0.2">
      <c r="A57" s="410"/>
      <c r="B57" s="399"/>
      <c r="C57" s="860" t="s">
        <v>347</v>
      </c>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row>
    <row r="58" spans="1:27" ht="10.5" customHeight="1" x14ac:dyDescent="0.2">
      <c r="A58" s="412"/>
      <c r="B58" s="418"/>
      <c r="C58" s="861" t="s">
        <v>605</v>
      </c>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row>
    <row r="59" spans="1:27" x14ac:dyDescent="0.2">
      <c r="A59" s="312"/>
      <c r="B59" s="410"/>
      <c r="C59" s="411"/>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row>
    <row r="60" spans="1:27" x14ac:dyDescent="0.2">
      <c r="A60" s="312"/>
      <c r="B60" s="412"/>
      <c r="C60" s="413"/>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row>
    <row r="61" spans="1:27" ht="24.95" customHeight="1" x14ac:dyDescent="0.2">
      <c r="A61" s="312"/>
      <c r="B61" s="938" t="s">
        <v>342</v>
      </c>
      <c r="C61" s="939"/>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row>
    <row r="62" spans="1:27" ht="79.900000000000006" customHeight="1" x14ac:dyDescent="0.2">
      <c r="A62" s="312"/>
      <c r="B62" s="940" t="s">
        <v>343</v>
      </c>
      <c r="C62" s="941"/>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row>
    <row r="63" spans="1:27" x14ac:dyDescent="0.2">
      <c r="A63" s="312"/>
      <c r="B63" s="932"/>
      <c r="C63" s="933"/>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row>
    <row r="64" spans="1:27" ht="63.75" customHeight="1" x14ac:dyDescent="0.2">
      <c r="A64" s="312"/>
      <c r="B64" s="934" t="s">
        <v>344</v>
      </c>
      <c r="C64" s="935"/>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row>
    <row r="65" spans="1:27" x14ac:dyDescent="0.2">
      <c r="A65" s="312"/>
      <c r="B65" s="932"/>
      <c r="C65" s="933"/>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row>
    <row r="66" spans="1:27" ht="76.5" customHeight="1" x14ac:dyDescent="0.2">
      <c r="A66" s="312"/>
      <c r="B66" s="934" t="s">
        <v>345</v>
      </c>
      <c r="C66" s="935"/>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row>
    <row r="67" spans="1:27" x14ac:dyDescent="0.2">
      <c r="A67" s="312"/>
      <c r="B67" s="936"/>
      <c r="C67" s="937"/>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row>
    <row r="68" spans="1:27" ht="38.25" customHeight="1" x14ac:dyDescent="0.2">
      <c r="A68" s="312"/>
      <c r="B68" s="930" t="s">
        <v>346</v>
      </c>
      <c r="C68" s="931"/>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row>
    <row r="69" spans="1:27" x14ac:dyDescent="0.2">
      <c r="A69" s="312"/>
      <c r="B69" s="312"/>
      <c r="C69" s="313"/>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row>
    <row r="70" spans="1:27" x14ac:dyDescent="0.2">
      <c r="A70" s="312"/>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row>
    <row r="71" spans="1:27" x14ac:dyDescent="0.2">
      <c r="A71" s="312"/>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row>
    <row r="72" spans="1:27" x14ac:dyDescent="0.2">
      <c r="A72" s="312"/>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row>
    <row r="73" spans="1:27" x14ac:dyDescent="0.2">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row>
    <row r="74" spans="1:27" x14ac:dyDescent="0.2">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row>
    <row r="75" spans="1:27" x14ac:dyDescent="0.2">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row>
    <row r="76" spans="1:27" x14ac:dyDescent="0.2">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row>
    <row r="77" spans="1:27" x14ac:dyDescent="0.2">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row>
    <row r="78" spans="1:27" x14ac:dyDescent="0.2">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row>
    <row r="79" spans="1:27" x14ac:dyDescent="0.2">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row>
    <row r="80" spans="1:27" x14ac:dyDescent="0.2">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row>
    <row r="81" spans="1:27" x14ac:dyDescent="0.2">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row>
    <row r="82" spans="1:27" x14ac:dyDescent="0.2">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row>
    <row r="83" spans="1:27" x14ac:dyDescent="0.2">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row>
    <row r="84" spans="1:27" x14ac:dyDescent="0.2">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row>
    <row r="85" spans="1:27" x14ac:dyDescent="0.2">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row>
    <row r="86" spans="1:27" x14ac:dyDescent="0.2">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row>
    <row r="87" spans="1:27" x14ac:dyDescent="0.2">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row>
    <row r="88" spans="1:27" x14ac:dyDescent="0.2">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row>
    <row r="89" spans="1:27" x14ac:dyDescent="0.2">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row>
    <row r="90" spans="1:27" x14ac:dyDescent="0.2">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row>
    <row r="91" spans="1:27" x14ac:dyDescent="0.2">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row>
    <row r="92" spans="1:27" x14ac:dyDescent="0.2">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row>
    <row r="93" spans="1:27" x14ac:dyDescent="0.2">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row>
    <row r="94" spans="1:27" x14ac:dyDescent="0.2">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row>
    <row r="95" spans="1:27" x14ac:dyDescent="0.2">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row>
    <row r="96" spans="1:27" x14ac:dyDescent="0.2">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row>
    <row r="97" spans="1:27" x14ac:dyDescent="0.2">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row>
    <row r="98" spans="1:27" x14ac:dyDescent="0.2">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row>
    <row r="99" spans="1:27" x14ac:dyDescent="0.2">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row>
    <row r="100" spans="1:27" x14ac:dyDescent="0.2">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row>
    <row r="101" spans="1:27" x14ac:dyDescent="0.2">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row>
    <row r="102" spans="1:27" x14ac:dyDescent="0.2">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row>
    <row r="103" spans="1:27" x14ac:dyDescent="0.2">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row>
    <row r="104" spans="1:27" x14ac:dyDescent="0.2">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row>
    <row r="105" spans="1:27" x14ac:dyDescent="0.2">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row>
    <row r="106" spans="1:27" x14ac:dyDescent="0.2">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row>
    <row r="107" spans="1:27" x14ac:dyDescent="0.2">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row>
    <row r="108" spans="1:27" x14ac:dyDescent="0.2">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row>
    <row r="109" spans="1:27" x14ac:dyDescent="0.2">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row>
    <row r="110" spans="1:27" x14ac:dyDescent="0.2">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row>
    <row r="111" spans="1:27" x14ac:dyDescent="0.2">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row>
    <row r="112" spans="1:27" x14ac:dyDescent="0.2">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row>
    <row r="113" spans="1:27" x14ac:dyDescent="0.2">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row>
    <row r="114" spans="1:27" x14ac:dyDescent="0.2">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row>
    <row r="115" spans="1:27" x14ac:dyDescent="0.2">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row>
    <row r="116" spans="1:27" x14ac:dyDescent="0.2">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row>
    <row r="117" spans="1:27" x14ac:dyDescent="0.2">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row>
    <row r="118" spans="1:27" x14ac:dyDescent="0.2">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row>
    <row r="119" spans="1:27" x14ac:dyDescent="0.2">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row>
    <row r="120" spans="1:27" x14ac:dyDescent="0.2">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row>
    <row r="121" spans="1:27" x14ac:dyDescent="0.2">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row>
    <row r="122" spans="1:27" x14ac:dyDescent="0.2">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row>
    <row r="123" spans="1:27" x14ac:dyDescent="0.2">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row>
    <row r="124" spans="1:27" x14ac:dyDescent="0.2">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row>
    <row r="125" spans="1:27" x14ac:dyDescent="0.2">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row>
    <row r="126" spans="1:27" x14ac:dyDescent="0.2">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row>
    <row r="127" spans="1:27" x14ac:dyDescent="0.2">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row>
    <row r="128" spans="1:27" x14ac:dyDescent="0.2">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row>
    <row r="129" spans="1:27" x14ac:dyDescent="0.2">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row>
    <row r="130" spans="1:27" x14ac:dyDescent="0.2">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row>
    <row r="131" spans="1:27" x14ac:dyDescent="0.2">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row>
    <row r="132" spans="1:27" x14ac:dyDescent="0.2">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row>
    <row r="133" spans="1:27" x14ac:dyDescent="0.2">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row>
    <row r="134" spans="1:27" x14ac:dyDescent="0.2">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c r="AA134" s="312"/>
    </row>
    <row r="135" spans="1:27" x14ac:dyDescent="0.2">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row>
    <row r="136" spans="1:27" x14ac:dyDescent="0.2">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c r="AA136" s="312"/>
    </row>
    <row r="137" spans="1:27" x14ac:dyDescent="0.2">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row>
    <row r="138" spans="1:27" x14ac:dyDescent="0.2">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c r="AA138" s="312"/>
    </row>
    <row r="139" spans="1:27" x14ac:dyDescent="0.2">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c r="AA139" s="312"/>
    </row>
    <row r="140" spans="1:27" x14ac:dyDescent="0.2">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row>
    <row r="141" spans="1:27" x14ac:dyDescent="0.2">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row>
    <row r="142" spans="1:27" x14ac:dyDescent="0.2">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row>
    <row r="143" spans="1:27" x14ac:dyDescent="0.2">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row>
    <row r="144" spans="1:27" x14ac:dyDescent="0.2">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row>
    <row r="145" spans="1:27" x14ac:dyDescent="0.2">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row>
    <row r="146" spans="1:27" x14ac:dyDescent="0.2">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row>
    <row r="147" spans="1:27" x14ac:dyDescent="0.2">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row>
    <row r="148" spans="1:27" x14ac:dyDescent="0.2">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row>
    <row r="149" spans="1:27" x14ac:dyDescent="0.2">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row>
    <row r="150" spans="1:27" x14ac:dyDescent="0.2">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row>
    <row r="151" spans="1:27" x14ac:dyDescent="0.2">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c r="AA151" s="312"/>
    </row>
    <row r="152" spans="1:27" x14ac:dyDescent="0.2">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c r="AA152" s="312"/>
    </row>
    <row r="153" spans="1:27" x14ac:dyDescent="0.2">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c r="AA153" s="312"/>
    </row>
    <row r="154" spans="1:27" x14ac:dyDescent="0.2">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c r="AA154" s="312"/>
    </row>
    <row r="155" spans="1:27" x14ac:dyDescent="0.2">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row>
    <row r="156" spans="1:27" x14ac:dyDescent="0.2">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row>
    <row r="157" spans="1:27" x14ac:dyDescent="0.2">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row>
    <row r="158" spans="1:27" x14ac:dyDescent="0.2">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c r="AA158" s="312"/>
    </row>
    <row r="159" spans="1:27" x14ac:dyDescent="0.2">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c r="AA159" s="312"/>
    </row>
    <row r="160" spans="1:27" x14ac:dyDescent="0.2">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row>
    <row r="161" spans="1:27" x14ac:dyDescent="0.2">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c r="AA161" s="312"/>
    </row>
    <row r="162" spans="1:27" x14ac:dyDescent="0.2">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row>
    <row r="163" spans="1:27" x14ac:dyDescent="0.2">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row>
    <row r="164" spans="1:27" x14ac:dyDescent="0.2">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A164" s="312"/>
    </row>
    <row r="165" spans="1:27" x14ac:dyDescent="0.2">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row>
    <row r="166" spans="1:27" x14ac:dyDescent="0.2">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row>
    <row r="167" spans="1:27" x14ac:dyDescent="0.2">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row>
    <row r="168" spans="1:27" x14ac:dyDescent="0.2">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row>
    <row r="169" spans="1:27" x14ac:dyDescent="0.2">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A169" s="312"/>
    </row>
    <row r="170" spans="1:27" x14ac:dyDescent="0.2">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row>
    <row r="171" spans="1:27" x14ac:dyDescent="0.2">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c r="AA171" s="312"/>
    </row>
    <row r="172" spans="1:27" x14ac:dyDescent="0.2">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row>
    <row r="173" spans="1:27" x14ac:dyDescent="0.2">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c r="AA173" s="312"/>
    </row>
    <row r="174" spans="1:27" x14ac:dyDescent="0.2">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c r="AA174" s="312"/>
    </row>
    <row r="175" spans="1:27" x14ac:dyDescent="0.2">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row>
    <row r="176" spans="1:27" x14ac:dyDescent="0.2">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row>
    <row r="177" spans="1:27" x14ac:dyDescent="0.2">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row>
    <row r="178" spans="1:27" x14ac:dyDescent="0.2">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row>
    <row r="179" spans="1:27" x14ac:dyDescent="0.2">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row>
    <row r="180" spans="1:27" x14ac:dyDescent="0.2">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row>
    <row r="181" spans="1:27" x14ac:dyDescent="0.2">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c r="AA181" s="312"/>
    </row>
    <row r="182" spans="1:27" x14ac:dyDescent="0.2">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row>
    <row r="183" spans="1:27" x14ac:dyDescent="0.2">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row>
    <row r="184" spans="1:27" x14ac:dyDescent="0.2">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c r="AA184" s="312"/>
    </row>
    <row r="185" spans="1:27" x14ac:dyDescent="0.2">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c r="AA185" s="312"/>
    </row>
    <row r="186" spans="1:27" x14ac:dyDescent="0.2">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c r="AA186" s="312"/>
    </row>
    <row r="187" spans="1:27" x14ac:dyDescent="0.2">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c r="AA187" s="312"/>
    </row>
    <row r="188" spans="1:27" x14ac:dyDescent="0.2">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c r="AA188" s="312"/>
    </row>
    <row r="189" spans="1:27" x14ac:dyDescent="0.2">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row>
    <row r="190" spans="1:27" x14ac:dyDescent="0.2">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row>
    <row r="191" spans="1:27" x14ac:dyDescent="0.2">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row>
    <row r="192" spans="1:27" x14ac:dyDescent="0.2">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c r="AA192" s="312"/>
    </row>
    <row r="193" spans="1:27" x14ac:dyDescent="0.2">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row>
    <row r="194" spans="1:27" x14ac:dyDescent="0.2">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row>
    <row r="195" spans="1:27" x14ac:dyDescent="0.2">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row>
    <row r="196" spans="1:27" x14ac:dyDescent="0.2">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row>
    <row r="197" spans="1:27" x14ac:dyDescent="0.2">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c r="AA197" s="312"/>
    </row>
    <row r="198" spans="1:27" x14ac:dyDescent="0.2">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c r="AA198" s="312"/>
    </row>
    <row r="199" spans="1:27" x14ac:dyDescent="0.2">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c r="AA199" s="312"/>
    </row>
    <row r="200" spans="1:27" x14ac:dyDescent="0.2">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c r="AA200" s="312"/>
    </row>
    <row r="201" spans="1:27" x14ac:dyDescent="0.2">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c r="AA201" s="312"/>
    </row>
    <row r="202" spans="1:27" x14ac:dyDescent="0.2">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c r="AA202" s="312"/>
    </row>
    <row r="203" spans="1:27" x14ac:dyDescent="0.2">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c r="AA203" s="312"/>
    </row>
    <row r="204" spans="1:27" x14ac:dyDescent="0.2">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c r="AA204" s="312"/>
    </row>
    <row r="205" spans="1:27" x14ac:dyDescent="0.2">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c r="AA205" s="312"/>
    </row>
    <row r="206" spans="1:27" x14ac:dyDescent="0.2">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c r="AA206" s="312"/>
    </row>
    <row r="207" spans="1:27" x14ac:dyDescent="0.2">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c r="AA207" s="312"/>
    </row>
    <row r="208" spans="1:27" x14ac:dyDescent="0.2">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c r="AA208" s="312"/>
    </row>
    <row r="209" spans="1:27" x14ac:dyDescent="0.2">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c r="AA209" s="312"/>
    </row>
    <row r="210" spans="1:27" x14ac:dyDescent="0.2">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c r="AA210" s="312"/>
    </row>
    <row r="211" spans="1:27" x14ac:dyDescent="0.2">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c r="AA211" s="312"/>
    </row>
    <row r="212" spans="1:27" x14ac:dyDescent="0.2">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c r="AA212" s="312"/>
    </row>
    <row r="213" spans="1:27" x14ac:dyDescent="0.2">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c r="AA213" s="312"/>
    </row>
    <row r="214" spans="1:27" x14ac:dyDescent="0.2">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c r="AA214" s="312"/>
    </row>
    <row r="215" spans="1:27" x14ac:dyDescent="0.2">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2"/>
    </row>
    <row r="216" spans="1:27" x14ac:dyDescent="0.2">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c r="AA216" s="312"/>
    </row>
    <row r="217" spans="1:27" x14ac:dyDescent="0.2">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c r="AA217" s="312"/>
    </row>
    <row r="218" spans="1:27" x14ac:dyDescent="0.2">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c r="AA218" s="312"/>
    </row>
    <row r="219" spans="1:27" x14ac:dyDescent="0.2">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c r="AA219" s="312"/>
    </row>
    <row r="220" spans="1:27" x14ac:dyDescent="0.2">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c r="AA220" s="312"/>
    </row>
    <row r="221" spans="1:27" x14ac:dyDescent="0.2">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row>
    <row r="222" spans="1:27" x14ac:dyDescent="0.2">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c r="AA222" s="312"/>
    </row>
    <row r="223" spans="1:27" x14ac:dyDescent="0.2">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c r="AA223" s="312"/>
    </row>
    <row r="224" spans="1:27" x14ac:dyDescent="0.2">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c r="AA224" s="312"/>
    </row>
    <row r="225" spans="1:27" x14ac:dyDescent="0.2">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c r="AA225" s="312"/>
    </row>
    <row r="226" spans="1:27" x14ac:dyDescent="0.2">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c r="AA226" s="312"/>
    </row>
    <row r="227" spans="1:27" x14ac:dyDescent="0.2">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c r="AA227" s="312"/>
    </row>
    <row r="228" spans="1:27" x14ac:dyDescent="0.2">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row>
    <row r="229" spans="1:27" x14ac:dyDescent="0.2">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c r="AA229" s="312"/>
    </row>
    <row r="230" spans="1:27" x14ac:dyDescent="0.2">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c r="AA230" s="312"/>
    </row>
    <row r="231" spans="1:27" x14ac:dyDescent="0.2">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c r="AA231" s="312"/>
    </row>
    <row r="232" spans="1:27" x14ac:dyDescent="0.2">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c r="AA232" s="312"/>
    </row>
    <row r="233" spans="1:27" x14ac:dyDescent="0.2">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c r="AA233" s="312"/>
    </row>
    <row r="234" spans="1:27" x14ac:dyDescent="0.2">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c r="AA234" s="312"/>
    </row>
    <row r="235" spans="1:27" x14ac:dyDescent="0.2">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c r="AA235" s="312"/>
    </row>
    <row r="236" spans="1:27" x14ac:dyDescent="0.2">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c r="AA236" s="312"/>
    </row>
    <row r="237" spans="1:27" x14ac:dyDescent="0.2">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row>
    <row r="238" spans="1:27" x14ac:dyDescent="0.2">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c r="AA238" s="312"/>
    </row>
    <row r="239" spans="1:27" x14ac:dyDescent="0.2">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c r="AA239" s="312"/>
    </row>
    <row r="240" spans="1:27" x14ac:dyDescent="0.2">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c r="AA240" s="312"/>
    </row>
    <row r="241" spans="1:27" x14ac:dyDescent="0.2">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c r="AA241" s="312"/>
    </row>
    <row r="242" spans="1:27" x14ac:dyDescent="0.2">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c r="AA242" s="312"/>
    </row>
    <row r="243" spans="1:27" x14ac:dyDescent="0.2">
      <c r="A243" s="312"/>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c r="AA243" s="312"/>
    </row>
    <row r="244" spans="1:27" x14ac:dyDescent="0.2">
      <c r="A244" s="312"/>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c r="AA244" s="312"/>
    </row>
    <row r="245" spans="1:27" x14ac:dyDescent="0.2">
      <c r="A245" s="312"/>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c r="AA245" s="312"/>
    </row>
    <row r="246" spans="1:27" x14ac:dyDescent="0.2">
      <c r="A246" s="312"/>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c r="AA246" s="312"/>
    </row>
    <row r="247" spans="1:27" x14ac:dyDescent="0.2">
      <c r="A247" s="312"/>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c r="AA247" s="312"/>
    </row>
    <row r="248" spans="1:27" x14ac:dyDescent="0.2">
      <c r="A248" s="312"/>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c r="AA248" s="312"/>
    </row>
    <row r="249" spans="1:27" x14ac:dyDescent="0.2">
      <c r="A249" s="312"/>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c r="AA249" s="312"/>
    </row>
    <row r="250" spans="1:27" x14ac:dyDescent="0.2">
      <c r="A250" s="312"/>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c r="AA250" s="312"/>
    </row>
    <row r="251" spans="1:27" x14ac:dyDescent="0.2">
      <c r="A251" s="312"/>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c r="AA251" s="312"/>
    </row>
    <row r="252" spans="1:27" x14ac:dyDescent="0.2">
      <c r="A252" s="312"/>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c r="AA252" s="312"/>
    </row>
    <row r="253" spans="1:27" x14ac:dyDescent="0.2">
      <c r="A253" s="312"/>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c r="AA253" s="312"/>
    </row>
    <row r="254" spans="1:27" x14ac:dyDescent="0.2">
      <c r="A254" s="312"/>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c r="AA254" s="312"/>
    </row>
    <row r="255" spans="1:27" x14ac:dyDescent="0.2">
      <c r="A255" s="312"/>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c r="AA255" s="312"/>
    </row>
    <row r="256" spans="1:27" x14ac:dyDescent="0.2">
      <c r="A256" s="312"/>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c r="AA256" s="312"/>
    </row>
    <row r="257" spans="1:27" x14ac:dyDescent="0.2">
      <c r="A257" s="312"/>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c r="AA257" s="312"/>
    </row>
    <row r="258" spans="1:27" x14ac:dyDescent="0.2">
      <c r="A258" s="312"/>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c r="AA258" s="312"/>
    </row>
    <row r="259" spans="1:27" x14ac:dyDescent="0.2">
      <c r="A259" s="312"/>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c r="AA259" s="312"/>
    </row>
    <row r="260" spans="1:27" x14ac:dyDescent="0.2">
      <c r="A260" s="312"/>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c r="AA260" s="312"/>
    </row>
    <row r="261" spans="1:27" x14ac:dyDescent="0.2">
      <c r="A261" s="312"/>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c r="AA261" s="312"/>
    </row>
    <row r="262" spans="1:27" x14ac:dyDescent="0.2">
      <c r="A262" s="312"/>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c r="AA262" s="312"/>
    </row>
    <row r="263" spans="1:27" x14ac:dyDescent="0.2">
      <c r="A263" s="312"/>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c r="AA263" s="312"/>
    </row>
    <row r="264" spans="1:27" x14ac:dyDescent="0.2">
      <c r="A264" s="312"/>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c r="AA264" s="312"/>
    </row>
    <row r="265" spans="1:27" x14ac:dyDescent="0.2">
      <c r="A265" s="312"/>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c r="AA265" s="312"/>
    </row>
    <row r="266" spans="1:27" x14ac:dyDescent="0.2">
      <c r="A266" s="312"/>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c r="AA266" s="312"/>
    </row>
    <row r="267" spans="1:27" x14ac:dyDescent="0.2">
      <c r="A267" s="312"/>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c r="AA267" s="312"/>
    </row>
    <row r="268" spans="1:27" x14ac:dyDescent="0.2">
      <c r="A268" s="312"/>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c r="AA268" s="312"/>
    </row>
    <row r="269" spans="1:27" x14ac:dyDescent="0.2">
      <c r="A269" s="312"/>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row>
    <row r="270" spans="1:27" x14ac:dyDescent="0.2">
      <c r="A270" s="312"/>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c r="AA270" s="312"/>
    </row>
    <row r="271" spans="1:27" x14ac:dyDescent="0.2">
      <c r="A271" s="312"/>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c r="AA271" s="312"/>
    </row>
    <row r="272" spans="1:27" x14ac:dyDescent="0.2">
      <c r="A272" s="312"/>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c r="AA272" s="312"/>
    </row>
    <row r="273" spans="1:27" x14ac:dyDescent="0.2">
      <c r="A273" s="312"/>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c r="AA273" s="312"/>
    </row>
    <row r="274" spans="1:27" x14ac:dyDescent="0.2">
      <c r="A274" s="312"/>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c r="AA274" s="312"/>
    </row>
    <row r="275" spans="1:27" x14ac:dyDescent="0.2">
      <c r="A275" s="312"/>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c r="AA275" s="312"/>
    </row>
    <row r="276" spans="1:27" x14ac:dyDescent="0.2">
      <c r="A276" s="312"/>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c r="AA276" s="312"/>
    </row>
    <row r="277" spans="1:27" x14ac:dyDescent="0.2">
      <c r="A277" s="312"/>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c r="AA277" s="312"/>
    </row>
    <row r="278" spans="1:27" x14ac:dyDescent="0.2">
      <c r="A278" s="312"/>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c r="AA278" s="312"/>
    </row>
    <row r="279" spans="1:27" x14ac:dyDescent="0.2">
      <c r="A279" s="312"/>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c r="AA279" s="312"/>
    </row>
    <row r="280" spans="1:27" x14ac:dyDescent="0.2">
      <c r="A280" s="312"/>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c r="AA280" s="312"/>
    </row>
    <row r="281" spans="1:27" x14ac:dyDescent="0.2">
      <c r="A281" s="312"/>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c r="AA281" s="312"/>
    </row>
    <row r="282" spans="1:27" x14ac:dyDescent="0.2">
      <c r="A282" s="312"/>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c r="AA282" s="312"/>
    </row>
    <row r="283" spans="1:27" x14ac:dyDescent="0.2">
      <c r="A283" s="312"/>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c r="AA283" s="312"/>
    </row>
    <row r="284" spans="1:27" x14ac:dyDescent="0.2">
      <c r="A284" s="312"/>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c r="AA284" s="312"/>
    </row>
    <row r="285" spans="1:27" x14ac:dyDescent="0.2">
      <c r="A285" s="312"/>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c r="AA285" s="312"/>
    </row>
    <row r="286" spans="1:27" x14ac:dyDescent="0.2">
      <c r="A286" s="312"/>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c r="AA286" s="312"/>
    </row>
    <row r="287" spans="1:27" x14ac:dyDescent="0.2">
      <c r="A287" s="312"/>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c r="AA287" s="312"/>
    </row>
    <row r="288" spans="1:27" x14ac:dyDescent="0.2">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row>
    <row r="289" spans="1:27" x14ac:dyDescent="0.2">
      <c r="A289" s="312"/>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c r="AA289" s="312"/>
    </row>
    <row r="290" spans="1:27" x14ac:dyDescent="0.2">
      <c r="A290" s="312"/>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c r="AA290" s="312"/>
    </row>
    <row r="291" spans="1:27" x14ac:dyDescent="0.2">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c r="AA291" s="312"/>
    </row>
    <row r="292" spans="1:27" x14ac:dyDescent="0.2">
      <c r="A292" s="312"/>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c r="AA292" s="312"/>
    </row>
    <row r="293" spans="1:27" x14ac:dyDescent="0.2">
      <c r="A293" s="312"/>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c r="AA293" s="312"/>
    </row>
    <row r="294" spans="1:27" x14ac:dyDescent="0.2">
      <c r="A294" s="312"/>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c r="AA294" s="312"/>
    </row>
    <row r="295" spans="1:27" x14ac:dyDescent="0.2">
      <c r="A295" s="312"/>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c r="AA295" s="312"/>
    </row>
    <row r="296" spans="1:27" x14ac:dyDescent="0.2">
      <c r="A296" s="312"/>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c r="AA296" s="312"/>
    </row>
    <row r="297" spans="1:27" x14ac:dyDescent="0.2">
      <c r="A297" s="312"/>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c r="AA297" s="312"/>
    </row>
    <row r="298" spans="1:27" x14ac:dyDescent="0.2">
      <c r="A298" s="312"/>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c r="AA298" s="312"/>
    </row>
    <row r="299" spans="1:27" x14ac:dyDescent="0.2">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row>
    <row r="300" spans="1:27" x14ac:dyDescent="0.2">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row>
    <row r="301" spans="1:27" x14ac:dyDescent="0.2">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c r="AA301" s="312"/>
    </row>
    <row r="302" spans="1:27" x14ac:dyDescent="0.2">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c r="AA302" s="312"/>
    </row>
    <row r="303" spans="1:27" x14ac:dyDescent="0.2">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c r="AA303" s="312"/>
    </row>
    <row r="304" spans="1:27" x14ac:dyDescent="0.2">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c r="AA304" s="312"/>
    </row>
    <row r="305" spans="1:27" x14ac:dyDescent="0.2">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c r="AA305" s="312"/>
    </row>
    <row r="306" spans="1:27" x14ac:dyDescent="0.2">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c r="AA306" s="312"/>
    </row>
    <row r="307" spans="1:27" x14ac:dyDescent="0.2">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c r="AA307" s="312"/>
    </row>
    <row r="308" spans="1:27" x14ac:dyDescent="0.2">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c r="AA308" s="312"/>
    </row>
    <row r="309" spans="1:27" x14ac:dyDescent="0.2">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c r="AA309" s="312"/>
    </row>
    <row r="310" spans="1:27" x14ac:dyDescent="0.2">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c r="AA310" s="312"/>
    </row>
    <row r="311" spans="1:27" x14ac:dyDescent="0.2">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c r="AA311" s="312"/>
    </row>
    <row r="312" spans="1:27" x14ac:dyDescent="0.2">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c r="AA312" s="312"/>
    </row>
    <row r="313" spans="1:27" x14ac:dyDescent="0.2">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c r="AA313" s="312"/>
    </row>
    <row r="314" spans="1:27" x14ac:dyDescent="0.2">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c r="AA314" s="312"/>
    </row>
    <row r="315" spans="1:27" x14ac:dyDescent="0.2">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c r="AA315" s="312"/>
    </row>
    <row r="316" spans="1:27" x14ac:dyDescent="0.2">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c r="AA316" s="312"/>
    </row>
    <row r="317" spans="1:27" x14ac:dyDescent="0.2">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c r="AA317" s="312"/>
    </row>
    <row r="318" spans="1:27" x14ac:dyDescent="0.2">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c r="AA318" s="312"/>
    </row>
    <row r="319" spans="1:27" x14ac:dyDescent="0.2">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c r="AA319" s="312"/>
    </row>
    <row r="320" spans="1:27" x14ac:dyDescent="0.2">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c r="AA320" s="312"/>
    </row>
    <row r="321" spans="1:27" x14ac:dyDescent="0.2">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c r="AA321" s="312"/>
    </row>
    <row r="322" spans="1:27" x14ac:dyDescent="0.2">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c r="AA322" s="312"/>
    </row>
    <row r="323" spans="1:27" x14ac:dyDescent="0.2">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c r="AA323" s="312"/>
    </row>
    <row r="324" spans="1:27" x14ac:dyDescent="0.2">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c r="AA324" s="312"/>
    </row>
    <row r="325" spans="1:27" x14ac:dyDescent="0.2">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c r="AA325" s="312"/>
    </row>
    <row r="326" spans="1:27" x14ac:dyDescent="0.2">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c r="AA326" s="312"/>
    </row>
    <row r="327" spans="1:27" x14ac:dyDescent="0.2">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c r="AA327" s="312"/>
    </row>
    <row r="328" spans="1:27" x14ac:dyDescent="0.2">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row>
    <row r="329" spans="1:27" x14ac:dyDescent="0.2">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c r="AA329" s="312"/>
    </row>
    <row r="330" spans="1:27" x14ac:dyDescent="0.2">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c r="AA330" s="312"/>
    </row>
    <row r="331" spans="1:27" x14ac:dyDescent="0.2">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c r="AA331" s="312"/>
    </row>
    <row r="332" spans="1:27" x14ac:dyDescent="0.2">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c r="AA332" s="312"/>
    </row>
    <row r="333" spans="1:27" x14ac:dyDescent="0.2">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c r="AA333" s="312"/>
    </row>
    <row r="334" spans="1:27" x14ac:dyDescent="0.2">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c r="AA334" s="312"/>
    </row>
    <row r="335" spans="1:27" x14ac:dyDescent="0.2">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c r="AA335" s="312"/>
    </row>
    <row r="336" spans="1:27" x14ac:dyDescent="0.2">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c r="AA336" s="312"/>
    </row>
    <row r="337" spans="1:27" x14ac:dyDescent="0.2">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c r="AA337" s="312"/>
    </row>
    <row r="338" spans="1:27" x14ac:dyDescent="0.2">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c r="AA338" s="312"/>
    </row>
    <row r="339" spans="1:27" x14ac:dyDescent="0.2">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c r="AA339" s="312"/>
    </row>
    <row r="340" spans="1:27" x14ac:dyDescent="0.2">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c r="AA340" s="312"/>
    </row>
    <row r="341" spans="1:27" x14ac:dyDescent="0.2">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c r="AA341" s="312"/>
    </row>
    <row r="342" spans="1:27" x14ac:dyDescent="0.2">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c r="AA342" s="312"/>
    </row>
    <row r="343" spans="1:27" x14ac:dyDescent="0.2">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c r="AA343" s="312"/>
    </row>
    <row r="344" spans="1:27" x14ac:dyDescent="0.2">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c r="AA344" s="312"/>
    </row>
    <row r="345" spans="1:27" x14ac:dyDescent="0.2">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c r="AA345" s="312"/>
    </row>
    <row r="346" spans="1:27" x14ac:dyDescent="0.2">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c r="AA346" s="312"/>
    </row>
    <row r="347" spans="1:27" x14ac:dyDescent="0.2">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c r="AA347" s="312"/>
    </row>
    <row r="348" spans="1:27" x14ac:dyDescent="0.2">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c r="AA348" s="312"/>
    </row>
    <row r="349" spans="1:27" x14ac:dyDescent="0.2">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c r="AA349" s="312"/>
    </row>
    <row r="350" spans="1:27" x14ac:dyDescent="0.2">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c r="AA350" s="312"/>
    </row>
    <row r="351" spans="1:27" x14ac:dyDescent="0.2">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c r="AA351" s="312"/>
    </row>
    <row r="352" spans="1:27" x14ac:dyDescent="0.2">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c r="AA352" s="312"/>
    </row>
    <row r="353" spans="1:27" x14ac:dyDescent="0.2">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c r="AA353" s="312"/>
    </row>
    <row r="354" spans="1:27" x14ac:dyDescent="0.2">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c r="AA354" s="312"/>
    </row>
    <row r="355" spans="1:27" x14ac:dyDescent="0.2">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c r="AA355" s="312"/>
    </row>
    <row r="356" spans="1:27" x14ac:dyDescent="0.2">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c r="AA356" s="312"/>
    </row>
    <row r="357" spans="1:27" x14ac:dyDescent="0.2">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c r="AA357" s="312"/>
    </row>
    <row r="358" spans="1:27" x14ac:dyDescent="0.2">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c r="AA358" s="312"/>
    </row>
    <row r="359" spans="1:27" x14ac:dyDescent="0.2">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c r="AA359" s="312"/>
    </row>
    <row r="360" spans="1:27" x14ac:dyDescent="0.2">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c r="AA360" s="312"/>
    </row>
    <row r="361" spans="1:27" x14ac:dyDescent="0.2">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c r="AA361" s="312"/>
    </row>
    <row r="362" spans="1:27" x14ac:dyDescent="0.2">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c r="AA362" s="312"/>
    </row>
    <row r="363" spans="1:27" x14ac:dyDescent="0.2">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c r="AA363" s="312"/>
    </row>
    <row r="364" spans="1:27" x14ac:dyDescent="0.2">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c r="AA364" s="312"/>
    </row>
    <row r="365" spans="1:27" x14ac:dyDescent="0.2">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c r="AA365" s="312"/>
    </row>
    <row r="366" spans="1:27" x14ac:dyDescent="0.2">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c r="AA366" s="312"/>
    </row>
    <row r="367" spans="1:27" x14ac:dyDescent="0.2">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c r="AA367" s="312"/>
    </row>
    <row r="368" spans="1:27" x14ac:dyDescent="0.2">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c r="AA368" s="312"/>
    </row>
    <row r="369" spans="1:27" x14ac:dyDescent="0.2">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c r="AA369" s="312"/>
    </row>
    <row r="370" spans="1:27" x14ac:dyDescent="0.2">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c r="AA370" s="312"/>
    </row>
    <row r="371" spans="1:27" x14ac:dyDescent="0.2">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c r="AA371" s="312"/>
    </row>
    <row r="372" spans="1:27" x14ac:dyDescent="0.2">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c r="AA372" s="312"/>
    </row>
    <row r="373" spans="1:27" x14ac:dyDescent="0.2">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c r="AA373" s="312"/>
    </row>
    <row r="374" spans="1:27" x14ac:dyDescent="0.2">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c r="AA374" s="312"/>
    </row>
    <row r="375" spans="1:27" x14ac:dyDescent="0.2">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c r="AA375" s="312"/>
    </row>
    <row r="376" spans="1:27" x14ac:dyDescent="0.2">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c r="AA376" s="312"/>
    </row>
    <row r="377" spans="1:27" x14ac:dyDescent="0.2">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c r="AA377" s="312"/>
    </row>
    <row r="378" spans="1:27" x14ac:dyDescent="0.2">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c r="AA378" s="312"/>
    </row>
    <row r="379" spans="1:27" x14ac:dyDescent="0.2">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c r="AA379" s="312"/>
    </row>
    <row r="380" spans="1:27" x14ac:dyDescent="0.2">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c r="AA380" s="312"/>
    </row>
    <row r="381" spans="1:27" x14ac:dyDescent="0.2">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c r="AA381" s="312"/>
    </row>
    <row r="382" spans="1:27" x14ac:dyDescent="0.2">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c r="AA382" s="312"/>
    </row>
    <row r="383" spans="1:27" x14ac:dyDescent="0.2">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c r="AA383" s="312"/>
    </row>
    <row r="384" spans="1:27" x14ac:dyDescent="0.2">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c r="AA384" s="312"/>
    </row>
    <row r="385" spans="1:27" x14ac:dyDescent="0.2">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c r="AA385" s="312"/>
    </row>
    <row r="386" spans="1:27" x14ac:dyDescent="0.2">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c r="AA386" s="312"/>
    </row>
    <row r="387" spans="1:27" x14ac:dyDescent="0.2">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c r="AA387" s="312"/>
    </row>
    <row r="388" spans="1:27" x14ac:dyDescent="0.2">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c r="AA388" s="312"/>
    </row>
    <row r="389" spans="1:27" x14ac:dyDescent="0.2">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c r="AA389" s="312"/>
    </row>
    <row r="390" spans="1:27" x14ac:dyDescent="0.2">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c r="AA390" s="312"/>
    </row>
    <row r="391" spans="1:27" x14ac:dyDescent="0.2">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c r="AA391" s="312"/>
    </row>
    <row r="392" spans="1:27" x14ac:dyDescent="0.2">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c r="AA392" s="312"/>
    </row>
    <row r="393" spans="1:27" x14ac:dyDescent="0.2">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c r="AA393" s="312"/>
    </row>
    <row r="394" spans="1:27" x14ac:dyDescent="0.2">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c r="AA394" s="312"/>
    </row>
    <row r="395" spans="1:27" x14ac:dyDescent="0.2">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c r="AA395" s="312"/>
    </row>
    <row r="396" spans="1:27" x14ac:dyDescent="0.2">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c r="AA396" s="312"/>
    </row>
    <row r="397" spans="1:27" x14ac:dyDescent="0.2">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c r="AA397" s="312"/>
    </row>
    <row r="398" spans="1:27" x14ac:dyDescent="0.2">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c r="AA398" s="312"/>
    </row>
    <row r="399" spans="1:27" x14ac:dyDescent="0.2">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c r="AA399" s="312"/>
    </row>
    <row r="400" spans="1:27" x14ac:dyDescent="0.2">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c r="AA400" s="312"/>
    </row>
    <row r="401" spans="1:27" x14ac:dyDescent="0.2">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c r="AA401" s="312"/>
    </row>
    <row r="402" spans="1:27" x14ac:dyDescent="0.2">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c r="AA402" s="312"/>
    </row>
    <row r="403" spans="1:27" x14ac:dyDescent="0.2">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c r="AA403" s="312"/>
    </row>
    <row r="404" spans="1:27" x14ac:dyDescent="0.2">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c r="AA404" s="312"/>
    </row>
    <row r="405" spans="1:27" x14ac:dyDescent="0.2">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c r="AA405" s="312"/>
    </row>
    <row r="406" spans="1:27" x14ac:dyDescent="0.2">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c r="AA406" s="312"/>
    </row>
    <row r="407" spans="1:27" x14ac:dyDescent="0.2">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c r="AA407" s="312"/>
    </row>
    <row r="408" spans="1:27" x14ac:dyDescent="0.2">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c r="AA408" s="312"/>
    </row>
    <row r="409" spans="1:27" x14ac:dyDescent="0.2">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c r="AA409" s="312"/>
    </row>
    <row r="410" spans="1:27" x14ac:dyDescent="0.2">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c r="AA410" s="312"/>
    </row>
    <row r="411" spans="1:27" x14ac:dyDescent="0.2">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c r="AA411" s="312"/>
    </row>
    <row r="412" spans="1:27" x14ac:dyDescent="0.2">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c r="AA412" s="312"/>
    </row>
    <row r="413" spans="1:27" x14ac:dyDescent="0.2">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c r="AA413" s="312"/>
    </row>
    <row r="414" spans="1:27" x14ac:dyDescent="0.2">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c r="AA414" s="312"/>
    </row>
    <row r="415" spans="1:27" x14ac:dyDescent="0.2">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c r="AA415" s="312"/>
    </row>
    <row r="416" spans="1:27" x14ac:dyDescent="0.2">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c r="AA416" s="312"/>
    </row>
    <row r="417" spans="1:27" x14ac:dyDescent="0.2">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c r="AA417" s="312"/>
    </row>
    <row r="418" spans="1:27" x14ac:dyDescent="0.2">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c r="AA418" s="312"/>
    </row>
    <row r="419" spans="1:27" x14ac:dyDescent="0.2">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c r="AA419" s="312"/>
    </row>
    <row r="420" spans="1:27" x14ac:dyDescent="0.2">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c r="AA420" s="312"/>
    </row>
    <row r="421" spans="1:27" x14ac:dyDescent="0.2">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c r="AA421" s="312"/>
    </row>
    <row r="422" spans="1:27" x14ac:dyDescent="0.2">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c r="AA422" s="312"/>
    </row>
    <row r="423" spans="1:27" x14ac:dyDescent="0.2">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c r="AA423" s="312"/>
    </row>
    <row r="424" spans="1:27" x14ac:dyDescent="0.2">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c r="AA424" s="312"/>
    </row>
    <row r="425" spans="1:27" x14ac:dyDescent="0.2">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c r="AA425" s="312"/>
    </row>
    <row r="426" spans="1:27" x14ac:dyDescent="0.2">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c r="AA426" s="312"/>
    </row>
    <row r="427" spans="1:27" x14ac:dyDescent="0.2">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c r="AA427" s="312"/>
    </row>
    <row r="428" spans="1:27" x14ac:dyDescent="0.2">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c r="AA428" s="312"/>
    </row>
    <row r="429" spans="1:27" x14ac:dyDescent="0.2">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c r="AA429" s="312"/>
    </row>
    <row r="430" spans="1:27" x14ac:dyDescent="0.2">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c r="AA430" s="312"/>
    </row>
    <row r="431" spans="1:27" x14ac:dyDescent="0.2">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c r="AA431" s="312"/>
    </row>
    <row r="432" spans="1:27" x14ac:dyDescent="0.2">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c r="AA432" s="312"/>
    </row>
    <row r="433" spans="1:27" x14ac:dyDescent="0.2">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c r="AA433" s="312"/>
    </row>
    <row r="434" spans="1:27" x14ac:dyDescent="0.2">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c r="AA434" s="312"/>
    </row>
    <row r="435" spans="1:27" x14ac:dyDescent="0.2">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c r="AA435" s="312"/>
    </row>
    <row r="436" spans="1:27" x14ac:dyDescent="0.2">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c r="AA436" s="312"/>
    </row>
    <row r="437" spans="1:27" x14ac:dyDescent="0.2">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c r="AA437" s="312"/>
    </row>
    <row r="438" spans="1:27" x14ac:dyDescent="0.2">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c r="AA438" s="312"/>
    </row>
    <row r="439" spans="1:27" x14ac:dyDescent="0.2">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c r="AA439" s="312"/>
    </row>
    <row r="440" spans="1:27" x14ac:dyDescent="0.2">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c r="AA440" s="312"/>
    </row>
    <row r="441" spans="1:27" x14ac:dyDescent="0.2">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c r="AA441" s="312"/>
    </row>
    <row r="442" spans="1:27" x14ac:dyDescent="0.2">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c r="AA442" s="312"/>
    </row>
    <row r="443" spans="1:27" x14ac:dyDescent="0.2">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c r="AA443" s="312"/>
    </row>
    <row r="444" spans="1:27" x14ac:dyDescent="0.2">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c r="AA444" s="312"/>
    </row>
    <row r="445" spans="1:27" x14ac:dyDescent="0.2">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c r="AA445" s="312"/>
    </row>
    <row r="446" spans="1:27" x14ac:dyDescent="0.2">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c r="AA446" s="312"/>
    </row>
    <row r="447" spans="1:27" x14ac:dyDescent="0.2">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c r="AA447" s="312"/>
    </row>
    <row r="448" spans="1:27" x14ac:dyDescent="0.2">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c r="AA448" s="312"/>
    </row>
    <row r="449" spans="1:27" x14ac:dyDescent="0.2">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c r="AA449" s="312"/>
    </row>
    <row r="450" spans="1:27" x14ac:dyDescent="0.2">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c r="AA450" s="312"/>
    </row>
    <row r="451" spans="1:27" x14ac:dyDescent="0.2">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c r="AA451" s="312"/>
    </row>
    <row r="452" spans="1:27" x14ac:dyDescent="0.2">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c r="AA452" s="312"/>
    </row>
    <row r="453" spans="1:27" x14ac:dyDescent="0.2">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c r="AA453" s="312"/>
    </row>
    <row r="454" spans="1:27" x14ac:dyDescent="0.2">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c r="AA454" s="312"/>
    </row>
    <row r="455" spans="1:27" x14ac:dyDescent="0.2">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c r="AA455" s="312"/>
    </row>
    <row r="456" spans="1:27" x14ac:dyDescent="0.2">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c r="AA456" s="312"/>
    </row>
    <row r="457" spans="1:27" x14ac:dyDescent="0.2">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c r="AA457" s="312"/>
    </row>
    <row r="458" spans="1:27" x14ac:dyDescent="0.2">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c r="AA458" s="312"/>
    </row>
    <row r="459" spans="1:27" x14ac:dyDescent="0.2">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c r="AA459" s="312"/>
    </row>
    <row r="460" spans="1:27" x14ac:dyDescent="0.2">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c r="AA460" s="312"/>
    </row>
    <row r="461" spans="1:27" x14ac:dyDescent="0.2">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c r="AA461" s="312"/>
    </row>
    <row r="462" spans="1:27" x14ac:dyDescent="0.2">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c r="AA462" s="312"/>
    </row>
    <row r="463" spans="1:27" x14ac:dyDescent="0.2">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c r="AA463" s="312"/>
    </row>
    <row r="464" spans="1:27" x14ac:dyDescent="0.2">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c r="AA464" s="312"/>
    </row>
    <row r="465" spans="1:27" x14ac:dyDescent="0.2">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c r="AA465" s="312"/>
    </row>
    <row r="466" spans="1:27" x14ac:dyDescent="0.2">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c r="AA466" s="312"/>
    </row>
    <row r="467" spans="1:27" x14ac:dyDescent="0.2">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c r="AA467" s="312"/>
    </row>
    <row r="468" spans="1:27" x14ac:dyDescent="0.2">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c r="AA468" s="312"/>
    </row>
    <row r="469" spans="1:27" x14ac:dyDescent="0.2">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c r="AA469" s="312"/>
    </row>
    <row r="470" spans="1:27" x14ac:dyDescent="0.2">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c r="AA470" s="312"/>
    </row>
    <row r="471" spans="1:27" x14ac:dyDescent="0.2">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c r="AA471" s="312"/>
    </row>
    <row r="472" spans="1:27" x14ac:dyDescent="0.2">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c r="AA472" s="312"/>
    </row>
    <row r="473" spans="1:27" x14ac:dyDescent="0.2">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c r="AA473" s="312"/>
    </row>
    <row r="474" spans="1:27" x14ac:dyDescent="0.2">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c r="AA474" s="312"/>
    </row>
    <row r="475" spans="1:27" x14ac:dyDescent="0.2">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c r="AA475" s="312"/>
    </row>
    <row r="476" spans="1:27" x14ac:dyDescent="0.2">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c r="AA476" s="312"/>
    </row>
    <row r="477" spans="1:27" x14ac:dyDescent="0.2">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c r="AA477" s="312"/>
    </row>
    <row r="478" spans="1:27" x14ac:dyDescent="0.2">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c r="AA478" s="312"/>
    </row>
    <row r="479" spans="1:27" x14ac:dyDescent="0.2">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c r="AA479" s="312"/>
    </row>
    <row r="480" spans="1:27" x14ac:dyDescent="0.2">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c r="AA480" s="312"/>
    </row>
    <row r="481" spans="1:27" x14ac:dyDescent="0.2">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c r="AA481" s="312"/>
    </row>
    <row r="482" spans="1:27" x14ac:dyDescent="0.2">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c r="AA482" s="312"/>
    </row>
    <row r="483" spans="1:27" x14ac:dyDescent="0.2">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c r="AA483" s="312"/>
    </row>
    <row r="484" spans="1:27" x14ac:dyDescent="0.2">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c r="AA484" s="312"/>
    </row>
    <row r="485" spans="1:27" x14ac:dyDescent="0.2">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c r="AA485" s="312"/>
    </row>
    <row r="486" spans="1:27" x14ac:dyDescent="0.2">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c r="AA486" s="312"/>
    </row>
    <row r="487" spans="1:27" x14ac:dyDescent="0.2">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c r="AA487" s="312"/>
    </row>
    <row r="488" spans="1:27" x14ac:dyDescent="0.2">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c r="AA488" s="312"/>
    </row>
    <row r="489" spans="1:27" x14ac:dyDescent="0.2">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c r="AA489" s="312"/>
    </row>
    <row r="490" spans="1:27" x14ac:dyDescent="0.2">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c r="AA490" s="312"/>
    </row>
    <row r="491" spans="1:27" x14ac:dyDescent="0.2">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c r="AA491" s="312"/>
    </row>
    <row r="492" spans="1:27" x14ac:dyDescent="0.2">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c r="AA492" s="312"/>
    </row>
    <row r="493" spans="1:27" x14ac:dyDescent="0.2">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c r="AA493" s="312"/>
    </row>
    <row r="494" spans="1:27" x14ac:dyDescent="0.2">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c r="AA494" s="312"/>
    </row>
    <row r="495" spans="1:27" x14ac:dyDescent="0.2">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c r="AA495" s="312"/>
    </row>
    <row r="496" spans="1:27" x14ac:dyDescent="0.2">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c r="AA496" s="312"/>
    </row>
    <row r="497" spans="1:27" x14ac:dyDescent="0.2">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c r="AA497" s="312"/>
    </row>
    <row r="498" spans="1:27" x14ac:dyDescent="0.2">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c r="AA498" s="312"/>
    </row>
    <row r="499" spans="1:27" x14ac:dyDescent="0.2">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c r="AA499" s="312"/>
    </row>
    <row r="500" spans="1:27" x14ac:dyDescent="0.2">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c r="AA500" s="312"/>
    </row>
    <row r="501" spans="1:27" x14ac:dyDescent="0.2">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c r="AA501" s="312"/>
    </row>
    <row r="502" spans="1:27" x14ac:dyDescent="0.2">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c r="AA502" s="312"/>
    </row>
    <row r="503" spans="1:27" x14ac:dyDescent="0.2">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c r="AA503" s="312"/>
    </row>
    <row r="504" spans="1:27" x14ac:dyDescent="0.2">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c r="AA504" s="312"/>
    </row>
    <row r="505" spans="1:27" x14ac:dyDescent="0.2">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c r="AA505" s="312"/>
    </row>
    <row r="506" spans="1:27" x14ac:dyDescent="0.2">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c r="AA506" s="312"/>
    </row>
    <row r="507" spans="1:27" x14ac:dyDescent="0.2">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c r="AA507" s="312"/>
    </row>
    <row r="508" spans="1:27" x14ac:dyDescent="0.2">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c r="AA508" s="312"/>
    </row>
    <row r="509" spans="1:27" x14ac:dyDescent="0.2">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c r="AA509" s="312"/>
    </row>
    <row r="510" spans="1:27" x14ac:dyDescent="0.2">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c r="AA510" s="312"/>
    </row>
    <row r="511" spans="1:27" x14ac:dyDescent="0.2">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c r="AA511" s="312"/>
    </row>
    <row r="512" spans="1:27" x14ac:dyDescent="0.2">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c r="AA512" s="312"/>
    </row>
    <row r="513" spans="1:27" x14ac:dyDescent="0.2">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c r="AA513" s="312"/>
    </row>
    <row r="514" spans="1:27" x14ac:dyDescent="0.2">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c r="AA514" s="312"/>
    </row>
    <row r="515" spans="1:27" x14ac:dyDescent="0.2">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c r="AA515" s="312"/>
    </row>
    <row r="516" spans="1:27" x14ac:dyDescent="0.2">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c r="AA516" s="312"/>
    </row>
    <row r="517" spans="1:27" x14ac:dyDescent="0.2">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c r="AA517" s="312"/>
    </row>
    <row r="518" spans="1:27" x14ac:dyDescent="0.2">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c r="AA518" s="312"/>
    </row>
    <row r="519" spans="1:27" x14ac:dyDescent="0.2">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c r="AA519" s="312"/>
    </row>
    <row r="520" spans="1:27" x14ac:dyDescent="0.2">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c r="AA520" s="312"/>
    </row>
    <row r="521" spans="1:27" x14ac:dyDescent="0.2">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c r="AA521" s="312"/>
    </row>
    <row r="522" spans="1:27" x14ac:dyDescent="0.2">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c r="AA522" s="312"/>
    </row>
    <row r="523" spans="1:27" x14ac:dyDescent="0.2">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c r="AA523" s="312"/>
    </row>
    <row r="524" spans="1:27" x14ac:dyDescent="0.2">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c r="AA524" s="312"/>
    </row>
    <row r="525" spans="1:27" x14ac:dyDescent="0.2">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c r="AA525" s="312"/>
    </row>
    <row r="526" spans="1:27" x14ac:dyDescent="0.2">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c r="AA526" s="312"/>
    </row>
    <row r="527" spans="1:27" x14ac:dyDescent="0.2">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c r="AA527" s="312"/>
    </row>
    <row r="528" spans="1:27" x14ac:dyDescent="0.2">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c r="AA528" s="312"/>
    </row>
    <row r="529" spans="1:27" x14ac:dyDescent="0.2">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c r="AA529" s="312"/>
    </row>
    <row r="530" spans="1:27" x14ac:dyDescent="0.2">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c r="AA530" s="312"/>
    </row>
    <row r="531" spans="1:27" x14ac:dyDescent="0.2">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c r="AA531" s="312"/>
    </row>
    <row r="532" spans="1:27" x14ac:dyDescent="0.2">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c r="AA532" s="312"/>
    </row>
    <row r="533" spans="1:27" x14ac:dyDescent="0.2">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c r="AA533" s="312"/>
    </row>
    <row r="534" spans="1:27" x14ac:dyDescent="0.2">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c r="AA534" s="312"/>
    </row>
    <row r="535" spans="1:27" x14ac:dyDescent="0.2">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c r="AA535" s="312"/>
    </row>
    <row r="536" spans="1:27" x14ac:dyDescent="0.2">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c r="AA536" s="312"/>
    </row>
    <row r="537" spans="1:27" x14ac:dyDescent="0.2">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c r="AA537" s="312"/>
    </row>
    <row r="538" spans="1:27" x14ac:dyDescent="0.2">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c r="AA538" s="312"/>
    </row>
    <row r="539" spans="1:27" x14ac:dyDescent="0.2">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c r="AA539" s="312"/>
    </row>
    <row r="540" spans="1:27" x14ac:dyDescent="0.2">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c r="AA540" s="312"/>
    </row>
    <row r="541" spans="1:27" x14ac:dyDescent="0.2">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c r="AA541" s="312"/>
    </row>
    <row r="542" spans="1:27" x14ac:dyDescent="0.2">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c r="AA542" s="312"/>
    </row>
    <row r="543" spans="1:27" x14ac:dyDescent="0.2">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c r="AA543" s="312"/>
    </row>
    <row r="544" spans="1:27" x14ac:dyDescent="0.2">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c r="AA544" s="312"/>
    </row>
    <row r="545" spans="1:27" x14ac:dyDescent="0.2">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c r="AA545" s="312"/>
    </row>
    <row r="546" spans="1:27" x14ac:dyDescent="0.2">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c r="AA546" s="312"/>
    </row>
    <row r="547" spans="1:27" x14ac:dyDescent="0.2">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c r="AA547" s="312"/>
    </row>
    <row r="548" spans="1:27" x14ac:dyDescent="0.2">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c r="AA548" s="312"/>
    </row>
    <row r="549" spans="1:27" x14ac:dyDescent="0.2">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c r="AA549" s="312"/>
    </row>
    <row r="550" spans="1:27" x14ac:dyDescent="0.2">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c r="AA550" s="312"/>
    </row>
    <row r="551" spans="1:27" x14ac:dyDescent="0.2">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c r="AA551" s="312"/>
    </row>
    <row r="552" spans="1:27" x14ac:dyDescent="0.2">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c r="AA552" s="312"/>
    </row>
    <row r="553" spans="1:27" x14ac:dyDescent="0.2">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c r="AA553" s="312"/>
    </row>
    <row r="554" spans="1:27" x14ac:dyDescent="0.2">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c r="AA554" s="312"/>
    </row>
    <row r="555" spans="1:27" x14ac:dyDescent="0.2">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c r="AA555" s="312"/>
    </row>
    <row r="556" spans="1:27" x14ac:dyDescent="0.2">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c r="AA556" s="312"/>
    </row>
    <row r="557" spans="1:27" x14ac:dyDescent="0.2">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c r="AA557" s="312"/>
    </row>
    <row r="558" spans="1:27" x14ac:dyDescent="0.2">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c r="AA558" s="312"/>
    </row>
    <row r="559" spans="1:27" x14ac:dyDescent="0.2">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c r="AA559" s="312"/>
    </row>
    <row r="560" spans="1:27" x14ac:dyDescent="0.2">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c r="AA560" s="312"/>
    </row>
    <row r="561" spans="1:27" x14ac:dyDescent="0.2">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c r="AA561" s="312"/>
    </row>
    <row r="562" spans="1:27" x14ac:dyDescent="0.2">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c r="AA562" s="312"/>
    </row>
    <row r="563" spans="1:27" x14ac:dyDescent="0.2">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c r="AA563" s="312"/>
    </row>
    <row r="564" spans="1:27" x14ac:dyDescent="0.2">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c r="AA564" s="312"/>
    </row>
    <row r="565" spans="1:27" x14ac:dyDescent="0.2">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c r="AA565" s="312"/>
    </row>
    <row r="566" spans="1:27" x14ac:dyDescent="0.2">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c r="AA566" s="312"/>
    </row>
    <row r="567" spans="1:27" x14ac:dyDescent="0.2">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c r="AA567" s="312"/>
    </row>
    <row r="568" spans="1:27" x14ac:dyDescent="0.2">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c r="AA568" s="312"/>
    </row>
    <row r="569" spans="1:27" x14ac:dyDescent="0.2">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c r="AA569" s="312"/>
    </row>
    <row r="570" spans="1:27" x14ac:dyDescent="0.2">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c r="AA570" s="312"/>
    </row>
    <row r="571" spans="1:27" x14ac:dyDescent="0.2">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c r="AA571" s="312"/>
    </row>
    <row r="572" spans="1:27" x14ac:dyDescent="0.2">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c r="AA572" s="312"/>
    </row>
    <row r="573" spans="1:27" x14ac:dyDescent="0.2">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c r="AA573" s="312"/>
    </row>
    <row r="574" spans="1:27" x14ac:dyDescent="0.2">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c r="AA574" s="312"/>
    </row>
    <row r="575" spans="1:27" x14ac:dyDescent="0.2">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c r="AA575" s="312"/>
    </row>
    <row r="576" spans="1:27" x14ac:dyDescent="0.2">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c r="AA576" s="312"/>
    </row>
    <row r="577" spans="1:27" x14ac:dyDescent="0.2">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c r="AA577" s="312"/>
    </row>
    <row r="578" spans="1:27" x14ac:dyDescent="0.2">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c r="AA578" s="312"/>
    </row>
    <row r="579" spans="1:27" x14ac:dyDescent="0.2">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c r="AA579" s="312"/>
    </row>
    <row r="580" spans="1:27" x14ac:dyDescent="0.2">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c r="AA580" s="312"/>
    </row>
    <row r="581" spans="1:27" x14ac:dyDescent="0.2">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c r="AA581" s="312"/>
    </row>
    <row r="582" spans="1:27" x14ac:dyDescent="0.2">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c r="AA582" s="312"/>
    </row>
    <row r="583" spans="1:27" x14ac:dyDescent="0.2">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c r="AA583" s="312"/>
    </row>
    <row r="584" spans="1:27" x14ac:dyDescent="0.2">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c r="AA584" s="312"/>
    </row>
    <row r="585" spans="1:27" x14ac:dyDescent="0.2">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c r="AA585" s="312"/>
    </row>
    <row r="586" spans="1:27" x14ac:dyDescent="0.2">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c r="AA586" s="312"/>
    </row>
    <row r="587" spans="1:27" x14ac:dyDescent="0.2">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c r="AA587" s="312"/>
    </row>
    <row r="588" spans="1:27" x14ac:dyDescent="0.2">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c r="AA588" s="312"/>
    </row>
    <row r="589" spans="1:27" x14ac:dyDescent="0.2">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c r="AA589" s="312"/>
    </row>
    <row r="590" spans="1:27" x14ac:dyDescent="0.2">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c r="AA590" s="312"/>
    </row>
    <row r="591" spans="1:27" x14ac:dyDescent="0.2">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c r="AA591" s="312"/>
    </row>
    <row r="592" spans="1:27" x14ac:dyDescent="0.2">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c r="AA592" s="312"/>
    </row>
    <row r="593" spans="1:27" x14ac:dyDescent="0.2">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c r="AA593" s="312"/>
    </row>
    <row r="594" spans="1:27" x14ac:dyDescent="0.2">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c r="AA594" s="312"/>
    </row>
    <row r="595" spans="1:27" x14ac:dyDescent="0.2">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c r="AA595" s="312"/>
    </row>
    <row r="596" spans="1:27" x14ac:dyDescent="0.2">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c r="AA596" s="312"/>
    </row>
    <row r="597" spans="1:27" x14ac:dyDescent="0.2">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c r="AA597" s="312"/>
    </row>
    <row r="598" spans="1:27" x14ac:dyDescent="0.2">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c r="AA598" s="312"/>
    </row>
    <row r="599" spans="1:27" x14ac:dyDescent="0.2">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c r="AA599" s="312"/>
    </row>
    <row r="600" spans="1:27" x14ac:dyDescent="0.2">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c r="AA600" s="312"/>
    </row>
    <row r="601" spans="1:27" x14ac:dyDescent="0.2">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c r="AA601" s="312"/>
    </row>
    <row r="602" spans="1:27" x14ac:dyDescent="0.2">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c r="AA602" s="312"/>
    </row>
    <row r="603" spans="1:27" x14ac:dyDescent="0.2">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c r="AA603" s="312"/>
    </row>
    <row r="604" spans="1:27" x14ac:dyDescent="0.2">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c r="AA604" s="312"/>
    </row>
    <row r="605" spans="1:27" x14ac:dyDescent="0.2">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c r="AA605" s="312"/>
    </row>
    <row r="606" spans="1:27" x14ac:dyDescent="0.2">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c r="AA606" s="312"/>
    </row>
    <row r="607" spans="1:27" x14ac:dyDescent="0.2">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c r="AA607" s="312"/>
    </row>
    <row r="608" spans="1:27" x14ac:dyDescent="0.2">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c r="AA608" s="312"/>
    </row>
    <row r="609" spans="1:27" x14ac:dyDescent="0.2">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c r="AA609" s="312"/>
    </row>
    <row r="610" spans="1:27" x14ac:dyDescent="0.2">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c r="AA610" s="312"/>
    </row>
    <row r="611" spans="1:27" x14ac:dyDescent="0.2">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c r="AA611" s="312"/>
    </row>
    <row r="612" spans="1:27" x14ac:dyDescent="0.2">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c r="AA612" s="312"/>
    </row>
    <row r="613" spans="1:27" x14ac:dyDescent="0.2">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c r="AA613" s="312"/>
    </row>
    <row r="614" spans="1:27" x14ac:dyDescent="0.2">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c r="AA614" s="312"/>
    </row>
    <row r="615" spans="1:27" x14ac:dyDescent="0.2">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c r="AA615" s="312"/>
    </row>
    <row r="616" spans="1:27" x14ac:dyDescent="0.2">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c r="AA616" s="312"/>
    </row>
    <row r="617" spans="1:27" x14ac:dyDescent="0.2">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c r="AA617" s="312"/>
    </row>
    <row r="618" spans="1:27" x14ac:dyDescent="0.2">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c r="AA618" s="312"/>
    </row>
    <row r="619" spans="1:27" x14ac:dyDescent="0.2">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c r="AA619" s="312"/>
    </row>
    <row r="620" spans="1:27" x14ac:dyDescent="0.2">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c r="AA620" s="312"/>
    </row>
    <row r="621" spans="1:27" x14ac:dyDescent="0.2">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c r="AA621" s="312"/>
    </row>
    <row r="622" spans="1:27" x14ac:dyDescent="0.2">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c r="AA622" s="312"/>
    </row>
    <row r="623" spans="1:27" x14ac:dyDescent="0.2">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c r="AA623" s="312"/>
    </row>
    <row r="624" spans="1:27" x14ac:dyDescent="0.2">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c r="AA624" s="312"/>
    </row>
    <row r="625" spans="1:27" x14ac:dyDescent="0.2">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c r="AA625" s="312"/>
    </row>
    <row r="626" spans="1:27" x14ac:dyDescent="0.2">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c r="AA626" s="312"/>
    </row>
    <row r="627" spans="1:27" x14ac:dyDescent="0.2">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c r="AA627" s="312"/>
    </row>
    <row r="628" spans="1:27" x14ac:dyDescent="0.2">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c r="AA628" s="312"/>
    </row>
    <row r="629" spans="1:27" x14ac:dyDescent="0.2">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c r="AA629" s="312"/>
    </row>
    <row r="630" spans="1:27" x14ac:dyDescent="0.2">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c r="AA630" s="312"/>
    </row>
    <row r="631" spans="1:27" x14ac:dyDescent="0.2">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c r="AA631" s="312"/>
    </row>
    <row r="632" spans="1:27" x14ac:dyDescent="0.2">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c r="AA632" s="312"/>
    </row>
    <row r="633" spans="1:27" x14ac:dyDescent="0.2">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c r="AA633" s="312"/>
    </row>
    <row r="634" spans="1:27" x14ac:dyDescent="0.2">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c r="AA634" s="312"/>
    </row>
    <row r="635" spans="1:27" x14ac:dyDescent="0.2">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c r="AA635" s="312"/>
    </row>
    <row r="636" spans="1:27" x14ac:dyDescent="0.2">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c r="AA636" s="312"/>
    </row>
    <row r="637" spans="1:27" x14ac:dyDescent="0.2">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c r="AA637" s="312"/>
    </row>
    <row r="638" spans="1:27" x14ac:dyDescent="0.2">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c r="AA638" s="312"/>
    </row>
    <row r="639" spans="1:27" x14ac:dyDescent="0.2">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c r="AA639" s="312"/>
    </row>
    <row r="640" spans="1:27" x14ac:dyDescent="0.2">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c r="AA640" s="312"/>
    </row>
    <row r="641" spans="1:27" x14ac:dyDescent="0.2">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c r="AA641" s="312"/>
    </row>
    <row r="642" spans="1:27" x14ac:dyDescent="0.2">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c r="AA642" s="312"/>
    </row>
    <row r="643" spans="1:27" x14ac:dyDescent="0.2">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c r="AA643" s="312"/>
    </row>
    <row r="644" spans="1:27" x14ac:dyDescent="0.2">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c r="AA644" s="312"/>
    </row>
    <row r="645" spans="1:27" x14ac:dyDescent="0.2">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c r="AA645" s="312"/>
    </row>
    <row r="646" spans="1:27" x14ac:dyDescent="0.2">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c r="AA646" s="312"/>
    </row>
    <row r="647" spans="1:27" x14ac:dyDescent="0.2">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c r="AA647" s="312"/>
    </row>
    <row r="648" spans="1:27" x14ac:dyDescent="0.2">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c r="AA648" s="312"/>
    </row>
    <row r="649" spans="1:27" x14ac:dyDescent="0.2">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c r="AA649" s="312"/>
    </row>
    <row r="650" spans="1:27" x14ac:dyDescent="0.2">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c r="AA650" s="312"/>
    </row>
    <row r="651" spans="1:27" x14ac:dyDescent="0.2">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c r="AA651" s="312"/>
    </row>
    <row r="652" spans="1:27" x14ac:dyDescent="0.2">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c r="AA652" s="312"/>
    </row>
    <row r="653" spans="1:27" x14ac:dyDescent="0.2">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c r="AA653" s="312"/>
    </row>
    <row r="654" spans="1:27" x14ac:dyDescent="0.2">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c r="AA654" s="312"/>
    </row>
    <row r="655" spans="1:27" x14ac:dyDescent="0.2">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c r="AA655" s="312"/>
    </row>
    <row r="656" spans="1:27" x14ac:dyDescent="0.2">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c r="AA656" s="312"/>
    </row>
    <row r="657" spans="1:27" x14ac:dyDescent="0.2">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c r="AA657" s="312"/>
    </row>
    <row r="658" spans="1:27" x14ac:dyDescent="0.2">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c r="AA658" s="312"/>
    </row>
    <row r="659" spans="1:27" x14ac:dyDescent="0.2">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c r="AA659" s="312"/>
    </row>
    <row r="660" spans="1:27" x14ac:dyDescent="0.2">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c r="AA660" s="312"/>
    </row>
    <row r="661" spans="1:27" x14ac:dyDescent="0.2">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c r="AA661" s="312"/>
    </row>
    <row r="662" spans="1:27" x14ac:dyDescent="0.2">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c r="AA662" s="312"/>
    </row>
    <row r="663" spans="1:27" x14ac:dyDescent="0.2">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c r="AA663" s="312"/>
    </row>
    <row r="664" spans="1:27" x14ac:dyDescent="0.2">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c r="AA664" s="312"/>
    </row>
    <row r="665" spans="1:27" x14ac:dyDescent="0.2">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c r="AA665" s="312"/>
    </row>
    <row r="666" spans="1:27" x14ac:dyDescent="0.2">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c r="AA666" s="312"/>
    </row>
    <row r="667" spans="1:27" x14ac:dyDescent="0.2">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c r="AA667" s="312"/>
    </row>
    <row r="668" spans="1:27" x14ac:dyDescent="0.2">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c r="AA668" s="312"/>
    </row>
    <row r="669" spans="1:27" x14ac:dyDescent="0.2">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c r="AA669" s="312"/>
    </row>
    <row r="670" spans="1:27" x14ac:dyDescent="0.2">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c r="AA670" s="312"/>
    </row>
    <row r="671" spans="1:27" x14ac:dyDescent="0.2">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c r="AA671" s="312"/>
    </row>
    <row r="672" spans="1:27" x14ac:dyDescent="0.2">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c r="AA672" s="312"/>
    </row>
    <row r="673" spans="1:27" x14ac:dyDescent="0.2">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c r="AA673" s="312"/>
    </row>
    <row r="674" spans="1:27" x14ac:dyDescent="0.2">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c r="AA674" s="312"/>
    </row>
    <row r="675" spans="1:27" x14ac:dyDescent="0.2">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c r="AA675" s="312"/>
    </row>
    <row r="676" spans="1:27" x14ac:dyDescent="0.2">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c r="AA676" s="312"/>
    </row>
    <row r="677" spans="1:27" x14ac:dyDescent="0.2">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c r="AA677" s="312"/>
    </row>
    <row r="678" spans="1:27" x14ac:dyDescent="0.2">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c r="AA678" s="312"/>
    </row>
    <row r="679" spans="1:27" x14ac:dyDescent="0.2">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c r="AA679" s="312"/>
    </row>
    <row r="680" spans="1:27" x14ac:dyDescent="0.2">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c r="AA680" s="312"/>
    </row>
    <row r="681" spans="1:27" x14ac:dyDescent="0.2">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c r="AA681" s="312"/>
    </row>
    <row r="682" spans="1:27" x14ac:dyDescent="0.2">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c r="AA682" s="312"/>
    </row>
    <row r="683" spans="1:27" x14ac:dyDescent="0.2">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c r="AA683" s="312"/>
    </row>
    <row r="684" spans="1:27" x14ac:dyDescent="0.2">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c r="AA684" s="312"/>
    </row>
    <row r="685" spans="1:27" x14ac:dyDescent="0.2">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c r="AA685" s="312"/>
    </row>
    <row r="686" spans="1:27" x14ac:dyDescent="0.2">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c r="AA686" s="312"/>
    </row>
    <row r="687" spans="1:27" x14ac:dyDescent="0.2">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c r="AA687" s="312"/>
    </row>
    <row r="688" spans="1:27" x14ac:dyDescent="0.2">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c r="AA688" s="312"/>
    </row>
    <row r="689" spans="1:27" x14ac:dyDescent="0.2">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c r="AA689" s="312"/>
    </row>
    <row r="690" spans="1:27" x14ac:dyDescent="0.2">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c r="AA690" s="312"/>
    </row>
    <row r="691" spans="1:27" x14ac:dyDescent="0.2">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c r="AA691" s="312"/>
    </row>
    <row r="692" spans="1:27" x14ac:dyDescent="0.2">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c r="AA692" s="312"/>
    </row>
    <row r="693" spans="1:27" x14ac:dyDescent="0.2">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c r="AA693" s="312"/>
    </row>
    <row r="694" spans="1:27" x14ac:dyDescent="0.2">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c r="AA694" s="312"/>
    </row>
    <row r="695" spans="1:27" x14ac:dyDescent="0.2">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c r="AA695" s="312"/>
    </row>
    <row r="696" spans="1:27" x14ac:dyDescent="0.2">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c r="AA696" s="312"/>
    </row>
    <row r="697" spans="1:27" x14ac:dyDescent="0.2">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c r="AA697" s="312"/>
    </row>
    <row r="698" spans="1:27" x14ac:dyDescent="0.2">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c r="AA698" s="312"/>
    </row>
    <row r="699" spans="1:27" x14ac:dyDescent="0.2">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c r="AA699" s="312"/>
    </row>
    <row r="700" spans="1:27" x14ac:dyDescent="0.2">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c r="AA700" s="312"/>
    </row>
    <row r="701" spans="1:27" x14ac:dyDescent="0.2">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c r="AA701" s="312"/>
    </row>
    <row r="702" spans="1:27" x14ac:dyDescent="0.2">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c r="AA702" s="312"/>
    </row>
    <row r="703" spans="1:27" x14ac:dyDescent="0.2">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c r="AA703" s="312"/>
    </row>
    <row r="704" spans="1:27" x14ac:dyDescent="0.2">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c r="AA704" s="312"/>
    </row>
    <row r="705" spans="1:27" x14ac:dyDescent="0.2">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c r="AA705" s="312"/>
    </row>
    <row r="706" spans="1:27" x14ac:dyDescent="0.2">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c r="AA706" s="312"/>
    </row>
    <row r="707" spans="1:27" x14ac:dyDescent="0.2">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c r="AA707" s="312"/>
    </row>
    <row r="708" spans="1:27" x14ac:dyDescent="0.2">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c r="AA708" s="312"/>
    </row>
    <row r="709" spans="1:27" x14ac:dyDescent="0.2">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c r="AA709" s="312"/>
    </row>
    <row r="710" spans="1:27" x14ac:dyDescent="0.2">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c r="AA710" s="312"/>
    </row>
    <row r="711" spans="1:27" x14ac:dyDescent="0.2">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c r="AA711" s="312"/>
    </row>
    <row r="712" spans="1:27" x14ac:dyDescent="0.2">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c r="AA712" s="312"/>
    </row>
    <row r="713" spans="1:27" x14ac:dyDescent="0.2">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c r="AA713" s="312"/>
    </row>
    <row r="714" spans="1:27" x14ac:dyDescent="0.2">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c r="AA714" s="312"/>
    </row>
    <row r="715" spans="1:27" x14ac:dyDescent="0.2">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c r="AA715" s="312"/>
    </row>
    <row r="716" spans="1:27" x14ac:dyDescent="0.2">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c r="AA716" s="312"/>
    </row>
    <row r="717" spans="1:27" x14ac:dyDescent="0.2">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c r="AA717" s="312"/>
    </row>
    <row r="718" spans="1:27" x14ac:dyDescent="0.2">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c r="AA718" s="312"/>
    </row>
    <row r="719" spans="1:27" x14ac:dyDescent="0.2">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c r="AA719" s="312"/>
    </row>
    <row r="720" spans="1:27" x14ac:dyDescent="0.2">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c r="AA720" s="312"/>
    </row>
    <row r="721" spans="1:27" x14ac:dyDescent="0.2">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c r="AA721" s="312"/>
    </row>
    <row r="722" spans="1:27" x14ac:dyDescent="0.2">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c r="AA722" s="312"/>
    </row>
    <row r="723" spans="1:27" x14ac:dyDescent="0.2">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c r="AA723" s="312"/>
    </row>
    <row r="724" spans="1:27" x14ac:dyDescent="0.2">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c r="AA724" s="312"/>
    </row>
    <row r="725" spans="1:27" x14ac:dyDescent="0.2">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c r="AA725" s="312"/>
    </row>
    <row r="726" spans="1:27" x14ac:dyDescent="0.2">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c r="AA726" s="312"/>
    </row>
    <row r="727" spans="1:27" x14ac:dyDescent="0.2">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c r="AA727" s="312"/>
    </row>
    <row r="728" spans="1:27" x14ac:dyDescent="0.2">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c r="AA728" s="312"/>
    </row>
    <row r="729" spans="1:27" x14ac:dyDescent="0.2">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c r="AA729" s="312"/>
    </row>
    <row r="730" spans="1:27" x14ac:dyDescent="0.2">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c r="AA730" s="312"/>
    </row>
    <row r="731" spans="1:27" x14ac:dyDescent="0.2">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c r="AA731" s="312"/>
    </row>
    <row r="732" spans="1:27" x14ac:dyDescent="0.2">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c r="AA732" s="312"/>
    </row>
    <row r="733" spans="1:27" x14ac:dyDescent="0.2">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c r="AA733" s="312"/>
    </row>
    <row r="734" spans="1:27" x14ac:dyDescent="0.2">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c r="AA734" s="312"/>
    </row>
    <row r="735" spans="1:27" x14ac:dyDescent="0.2">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c r="AA735" s="312"/>
    </row>
    <row r="736" spans="1:27" x14ac:dyDescent="0.2">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c r="AA736" s="312"/>
    </row>
    <row r="737" spans="1:27" x14ac:dyDescent="0.2">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c r="AA737" s="312"/>
    </row>
    <row r="738" spans="1:27" x14ac:dyDescent="0.2">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c r="AA738" s="312"/>
    </row>
    <row r="739" spans="1:27" x14ac:dyDescent="0.2">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c r="AA739" s="312"/>
    </row>
    <row r="740" spans="1:27" x14ac:dyDescent="0.2">
      <c r="A740" s="312"/>
      <c r="B740" s="31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c r="AA740" s="312"/>
    </row>
    <row r="741" spans="1:27" x14ac:dyDescent="0.2">
      <c r="A741" s="312"/>
      <c r="B741" s="312"/>
      <c r="C741" s="312"/>
      <c r="D741" s="312"/>
      <c r="E741" s="312"/>
      <c r="F741" s="312"/>
      <c r="G741" s="312"/>
      <c r="H741" s="312"/>
      <c r="I741" s="312"/>
      <c r="J741" s="312"/>
      <c r="K741" s="312"/>
      <c r="L741" s="312"/>
      <c r="M741" s="312"/>
      <c r="N741" s="312"/>
      <c r="O741" s="312"/>
      <c r="P741" s="312"/>
      <c r="Q741" s="312"/>
      <c r="R741" s="312"/>
      <c r="S741" s="312"/>
      <c r="T741" s="312"/>
      <c r="U741" s="312"/>
      <c r="V741" s="312"/>
      <c r="W741" s="312"/>
      <c r="X741" s="312"/>
      <c r="Y741" s="312"/>
      <c r="Z741" s="312"/>
      <c r="AA741" s="312"/>
    </row>
    <row r="742" spans="1:27" x14ac:dyDescent="0.2">
      <c r="A742" s="312"/>
      <c r="B742" s="312"/>
      <c r="C742" s="312"/>
      <c r="D742" s="312"/>
      <c r="E742" s="312"/>
      <c r="F742" s="312"/>
      <c r="G742" s="312"/>
      <c r="H742" s="312"/>
      <c r="I742" s="312"/>
      <c r="J742" s="312"/>
      <c r="K742" s="312"/>
      <c r="L742" s="312"/>
      <c r="M742" s="312"/>
      <c r="N742" s="312"/>
      <c r="O742" s="312"/>
      <c r="P742" s="312"/>
      <c r="Q742" s="312"/>
      <c r="R742" s="312"/>
      <c r="S742" s="312"/>
      <c r="T742" s="312"/>
      <c r="U742" s="312"/>
      <c r="V742" s="312"/>
      <c r="W742" s="312"/>
      <c r="X742" s="312"/>
      <c r="Y742" s="312"/>
      <c r="Z742" s="312"/>
      <c r="AA742" s="312"/>
    </row>
    <row r="743" spans="1:27" x14ac:dyDescent="0.2">
      <c r="A743" s="312"/>
      <c r="B743" s="31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312"/>
      <c r="Z743" s="312"/>
      <c r="AA743" s="312"/>
    </row>
    <row r="744" spans="1:27" x14ac:dyDescent="0.2">
      <c r="A744" s="312"/>
      <c r="B744" s="312"/>
      <c r="C744" s="312"/>
      <c r="D744" s="312"/>
      <c r="E744" s="312"/>
      <c r="F744" s="312"/>
      <c r="G744" s="312"/>
      <c r="H744" s="312"/>
      <c r="I744" s="312"/>
      <c r="J744" s="312"/>
      <c r="K744" s="312"/>
      <c r="L744" s="312"/>
      <c r="M744" s="312"/>
      <c r="N744" s="312"/>
      <c r="O744" s="312"/>
      <c r="P744" s="312"/>
      <c r="Q744" s="312"/>
      <c r="R744" s="312"/>
      <c r="S744" s="312"/>
      <c r="T744" s="312"/>
      <c r="U744" s="312"/>
      <c r="V744" s="312"/>
      <c r="W744" s="312"/>
      <c r="X744" s="312"/>
      <c r="Y744" s="312"/>
      <c r="Z744" s="312"/>
      <c r="AA744" s="312"/>
    </row>
    <row r="745" spans="1:27" x14ac:dyDescent="0.2">
      <c r="A745" s="312"/>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c r="AA745" s="312"/>
    </row>
    <row r="746" spans="1:27" x14ac:dyDescent="0.2">
      <c r="A746" s="312"/>
      <c r="B746" s="31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c r="AA746" s="312"/>
    </row>
    <row r="747" spans="1:27" x14ac:dyDescent="0.2">
      <c r="A747" s="312"/>
      <c r="B747" s="312"/>
      <c r="C747" s="312"/>
      <c r="D747" s="312"/>
      <c r="E747" s="312"/>
      <c r="F747" s="312"/>
      <c r="G747" s="312"/>
      <c r="H747" s="312"/>
      <c r="I747" s="312"/>
      <c r="J747" s="312"/>
      <c r="K747" s="312"/>
      <c r="L747" s="312"/>
      <c r="M747" s="312"/>
      <c r="N747" s="312"/>
      <c r="O747" s="312"/>
      <c r="P747" s="312"/>
      <c r="Q747" s="312"/>
      <c r="R747" s="312"/>
      <c r="S747" s="312"/>
      <c r="T747" s="312"/>
      <c r="U747" s="312"/>
      <c r="V747" s="312"/>
      <c r="W747" s="312"/>
      <c r="X747" s="312"/>
      <c r="Y747" s="312"/>
      <c r="Z747" s="312"/>
      <c r="AA747" s="312"/>
    </row>
    <row r="748" spans="1:27" x14ac:dyDescent="0.2">
      <c r="A748" s="312"/>
      <c r="B748" s="312"/>
      <c r="C748" s="312"/>
      <c r="D748" s="312"/>
      <c r="E748" s="312"/>
      <c r="F748" s="312"/>
      <c r="G748" s="312"/>
      <c r="H748" s="312"/>
      <c r="I748" s="312"/>
      <c r="J748" s="312"/>
      <c r="K748" s="312"/>
      <c r="L748" s="312"/>
      <c r="M748" s="312"/>
      <c r="N748" s="312"/>
      <c r="O748" s="312"/>
      <c r="P748" s="312"/>
      <c r="Q748" s="312"/>
      <c r="R748" s="312"/>
      <c r="S748" s="312"/>
      <c r="T748" s="312"/>
      <c r="U748" s="312"/>
      <c r="V748" s="312"/>
      <c r="W748" s="312"/>
      <c r="X748" s="312"/>
      <c r="Y748" s="312"/>
      <c r="Z748" s="312"/>
      <c r="AA748" s="312"/>
    </row>
    <row r="749" spans="1:27" x14ac:dyDescent="0.2">
      <c r="A749" s="312"/>
      <c r="B749" s="31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312"/>
      <c r="Z749" s="312"/>
      <c r="AA749" s="312"/>
    </row>
    <row r="750" spans="1:27" x14ac:dyDescent="0.2">
      <c r="A750" s="312"/>
      <c r="B750" s="312"/>
      <c r="C750" s="312"/>
      <c r="D750" s="312"/>
      <c r="E750" s="312"/>
      <c r="F750" s="312"/>
      <c r="G750" s="312"/>
      <c r="H750" s="312"/>
      <c r="I750" s="312"/>
      <c r="J750" s="312"/>
      <c r="K750" s="312"/>
      <c r="L750" s="312"/>
      <c r="M750" s="312"/>
      <c r="N750" s="312"/>
      <c r="O750" s="312"/>
      <c r="P750" s="312"/>
      <c r="Q750" s="312"/>
      <c r="R750" s="312"/>
      <c r="S750" s="312"/>
      <c r="T750" s="312"/>
      <c r="U750" s="312"/>
      <c r="V750" s="312"/>
      <c r="W750" s="312"/>
      <c r="X750" s="312"/>
      <c r="Y750" s="312"/>
      <c r="Z750" s="312"/>
      <c r="AA750" s="312"/>
    </row>
    <row r="751" spans="1:27" x14ac:dyDescent="0.2">
      <c r="A751" s="312"/>
      <c r="B751" s="312"/>
      <c r="C751" s="312"/>
      <c r="D751" s="312"/>
      <c r="E751" s="312"/>
      <c r="F751" s="312"/>
      <c r="G751" s="312"/>
      <c r="H751" s="312"/>
      <c r="I751" s="312"/>
      <c r="J751" s="312"/>
      <c r="K751" s="312"/>
      <c r="L751" s="312"/>
      <c r="M751" s="312"/>
      <c r="N751" s="312"/>
      <c r="O751" s="312"/>
      <c r="P751" s="312"/>
      <c r="Q751" s="312"/>
      <c r="R751" s="312"/>
      <c r="S751" s="312"/>
      <c r="T751" s="312"/>
      <c r="U751" s="312"/>
      <c r="V751" s="312"/>
      <c r="W751" s="312"/>
      <c r="X751" s="312"/>
      <c r="Y751" s="312"/>
      <c r="Z751" s="312"/>
      <c r="AA751" s="312"/>
    </row>
    <row r="752" spans="1:27" x14ac:dyDescent="0.2">
      <c r="A752" s="312"/>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c r="AA752" s="312"/>
    </row>
    <row r="753" spans="1:27" x14ac:dyDescent="0.2">
      <c r="A753" s="312"/>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c r="AA753" s="312"/>
    </row>
    <row r="754" spans="1:27" x14ac:dyDescent="0.2">
      <c r="A754" s="312"/>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c r="AA754" s="312"/>
    </row>
    <row r="755" spans="1:27" x14ac:dyDescent="0.2">
      <c r="A755" s="312"/>
      <c r="B755" s="31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312"/>
      <c r="Z755" s="312"/>
      <c r="AA755" s="312"/>
    </row>
    <row r="756" spans="1:27" x14ac:dyDescent="0.2">
      <c r="A756" s="312"/>
      <c r="B756" s="312"/>
      <c r="C756" s="312"/>
      <c r="D756" s="312"/>
      <c r="E756" s="312"/>
      <c r="F756" s="312"/>
      <c r="G756" s="312"/>
      <c r="H756" s="312"/>
      <c r="I756" s="312"/>
      <c r="J756" s="312"/>
      <c r="K756" s="312"/>
      <c r="L756" s="312"/>
      <c r="M756" s="312"/>
      <c r="N756" s="312"/>
      <c r="O756" s="312"/>
      <c r="P756" s="312"/>
      <c r="Q756" s="312"/>
      <c r="R756" s="312"/>
      <c r="S756" s="312"/>
      <c r="T756" s="312"/>
      <c r="U756" s="312"/>
      <c r="V756" s="312"/>
      <c r="W756" s="312"/>
      <c r="X756" s="312"/>
      <c r="Y756" s="312"/>
      <c r="Z756" s="312"/>
      <c r="AA756" s="312"/>
    </row>
    <row r="757" spans="1:27" x14ac:dyDescent="0.2">
      <c r="A757" s="312"/>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c r="AA757" s="312"/>
    </row>
    <row r="758" spans="1:27" x14ac:dyDescent="0.2">
      <c r="A758" s="312"/>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c r="AA758" s="312"/>
    </row>
    <row r="759" spans="1:27" x14ac:dyDescent="0.2">
      <c r="A759" s="312"/>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c r="AA759" s="312"/>
    </row>
    <row r="760" spans="1:27" x14ac:dyDescent="0.2">
      <c r="A760" s="312"/>
      <c r="B760" s="312"/>
      <c r="C760" s="312"/>
      <c r="D760" s="312"/>
      <c r="E760" s="312"/>
      <c r="F760" s="312"/>
      <c r="G760" s="312"/>
      <c r="H760" s="312"/>
      <c r="I760" s="312"/>
      <c r="J760" s="312"/>
      <c r="K760" s="312"/>
      <c r="L760" s="312"/>
      <c r="M760" s="312"/>
      <c r="N760" s="312"/>
      <c r="O760" s="312"/>
      <c r="P760" s="312"/>
      <c r="Q760" s="312"/>
      <c r="R760" s="312"/>
      <c r="S760" s="312"/>
      <c r="T760" s="312"/>
      <c r="U760" s="312"/>
      <c r="V760" s="312"/>
      <c r="W760" s="312"/>
      <c r="X760" s="312"/>
      <c r="Y760" s="312"/>
      <c r="Z760" s="312"/>
      <c r="AA760" s="312"/>
    </row>
    <row r="761" spans="1:27" x14ac:dyDescent="0.2">
      <c r="A761" s="312"/>
      <c r="B761" s="312"/>
      <c r="C761" s="312"/>
      <c r="D761" s="312"/>
      <c r="E761" s="312"/>
      <c r="F761" s="312"/>
      <c r="G761" s="312"/>
      <c r="H761" s="312"/>
      <c r="I761" s="312"/>
      <c r="J761" s="312"/>
      <c r="K761" s="312"/>
      <c r="L761" s="312"/>
      <c r="M761" s="312"/>
      <c r="N761" s="312"/>
      <c r="O761" s="312"/>
      <c r="P761" s="312"/>
      <c r="Q761" s="312"/>
      <c r="R761" s="312"/>
      <c r="S761" s="312"/>
      <c r="T761" s="312"/>
      <c r="U761" s="312"/>
      <c r="V761" s="312"/>
      <c r="W761" s="312"/>
      <c r="X761" s="312"/>
      <c r="Y761" s="312"/>
      <c r="Z761" s="312"/>
      <c r="AA761" s="312"/>
    </row>
    <row r="762" spans="1:27" x14ac:dyDescent="0.2">
      <c r="A762" s="312"/>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c r="AA762" s="312"/>
    </row>
    <row r="763" spans="1:27" x14ac:dyDescent="0.2">
      <c r="A763" s="312"/>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c r="AA763" s="312"/>
    </row>
    <row r="764" spans="1:27" x14ac:dyDescent="0.2">
      <c r="A764" s="312"/>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c r="AA764" s="312"/>
    </row>
    <row r="765" spans="1:27" x14ac:dyDescent="0.2">
      <c r="A765" s="312"/>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c r="AA765" s="312"/>
    </row>
    <row r="766" spans="1:27" x14ac:dyDescent="0.2">
      <c r="A766" s="312"/>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c r="AA766" s="312"/>
    </row>
    <row r="767" spans="1:27" x14ac:dyDescent="0.2">
      <c r="A767" s="312"/>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c r="AA767" s="312"/>
    </row>
    <row r="768" spans="1:27" x14ac:dyDescent="0.2">
      <c r="A768" s="312"/>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c r="AA768" s="312"/>
    </row>
    <row r="769" spans="1:27" x14ac:dyDescent="0.2">
      <c r="A769" s="312"/>
      <c r="B769" s="312"/>
      <c r="C769" s="312"/>
      <c r="D769" s="312"/>
      <c r="E769" s="312"/>
      <c r="F769" s="312"/>
      <c r="G769" s="312"/>
      <c r="H769" s="312"/>
      <c r="I769" s="312"/>
      <c r="J769" s="312"/>
      <c r="K769" s="312"/>
      <c r="L769" s="312"/>
      <c r="M769" s="312"/>
      <c r="N769" s="312"/>
      <c r="O769" s="312"/>
      <c r="P769" s="312"/>
      <c r="Q769" s="312"/>
      <c r="R769" s="312"/>
      <c r="S769" s="312"/>
      <c r="T769" s="312"/>
      <c r="U769" s="312"/>
      <c r="V769" s="312"/>
      <c r="W769" s="312"/>
      <c r="X769" s="312"/>
      <c r="Y769" s="312"/>
      <c r="Z769" s="312"/>
      <c r="AA769" s="312"/>
    </row>
    <row r="770" spans="1:27" x14ac:dyDescent="0.2">
      <c r="A770" s="312"/>
      <c r="B770" s="312"/>
      <c r="C770" s="312"/>
      <c r="D770" s="312"/>
      <c r="E770" s="312"/>
      <c r="F770" s="312"/>
      <c r="G770" s="312"/>
      <c r="H770" s="312"/>
      <c r="I770" s="312"/>
      <c r="J770" s="312"/>
      <c r="K770" s="312"/>
      <c r="L770" s="312"/>
      <c r="M770" s="312"/>
      <c r="N770" s="312"/>
      <c r="O770" s="312"/>
      <c r="P770" s="312"/>
      <c r="Q770" s="312"/>
      <c r="R770" s="312"/>
      <c r="S770" s="312"/>
      <c r="T770" s="312"/>
      <c r="U770" s="312"/>
      <c r="V770" s="312"/>
      <c r="W770" s="312"/>
      <c r="X770" s="312"/>
      <c r="Y770" s="312"/>
      <c r="Z770" s="312"/>
      <c r="AA770" s="312"/>
    </row>
    <row r="771" spans="1:27" x14ac:dyDescent="0.2">
      <c r="A771" s="312"/>
      <c r="B771" s="312"/>
      <c r="C771" s="312"/>
      <c r="D771" s="312"/>
      <c r="E771" s="312"/>
      <c r="F771" s="312"/>
      <c r="G771" s="312"/>
      <c r="H771" s="312"/>
      <c r="I771" s="312"/>
      <c r="J771" s="312"/>
      <c r="K771" s="312"/>
      <c r="L771" s="312"/>
      <c r="M771" s="312"/>
      <c r="N771" s="312"/>
      <c r="O771" s="312"/>
      <c r="P771" s="312"/>
      <c r="Q771" s="312"/>
      <c r="R771" s="312"/>
      <c r="S771" s="312"/>
      <c r="T771" s="312"/>
      <c r="U771" s="312"/>
      <c r="V771" s="312"/>
      <c r="W771" s="312"/>
      <c r="X771" s="312"/>
      <c r="Y771" s="312"/>
      <c r="Z771" s="312"/>
      <c r="AA771" s="312"/>
    </row>
    <row r="772" spans="1:27" x14ac:dyDescent="0.2">
      <c r="A772" s="312"/>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c r="AA772" s="312"/>
    </row>
    <row r="773" spans="1:27" x14ac:dyDescent="0.2">
      <c r="A773" s="312"/>
      <c r="B773" s="312"/>
      <c r="C773" s="312"/>
      <c r="D773" s="312"/>
      <c r="E773" s="312"/>
      <c r="F773" s="312"/>
      <c r="G773" s="312"/>
      <c r="H773" s="312"/>
      <c r="I773" s="312"/>
      <c r="J773" s="312"/>
      <c r="K773" s="312"/>
      <c r="L773" s="312"/>
      <c r="M773" s="312"/>
      <c r="N773" s="312"/>
      <c r="O773" s="312"/>
      <c r="P773" s="312"/>
      <c r="Q773" s="312"/>
      <c r="R773" s="312"/>
      <c r="S773" s="312"/>
      <c r="T773" s="312"/>
      <c r="U773" s="312"/>
      <c r="V773" s="312"/>
      <c r="W773" s="312"/>
      <c r="X773" s="312"/>
      <c r="Y773" s="312"/>
      <c r="Z773" s="312"/>
      <c r="AA773" s="312"/>
    </row>
    <row r="774" spans="1:27" x14ac:dyDescent="0.2">
      <c r="A774" s="312"/>
      <c r="B774" s="312"/>
      <c r="C774" s="312"/>
      <c r="D774" s="312"/>
      <c r="E774" s="312"/>
      <c r="F774" s="312"/>
      <c r="G774" s="312"/>
      <c r="H774" s="312"/>
      <c r="I774" s="312"/>
      <c r="J774" s="312"/>
      <c r="K774" s="312"/>
      <c r="L774" s="312"/>
      <c r="M774" s="312"/>
      <c r="N774" s="312"/>
      <c r="O774" s="312"/>
      <c r="P774" s="312"/>
      <c r="Q774" s="312"/>
      <c r="R774" s="312"/>
      <c r="S774" s="312"/>
      <c r="T774" s="312"/>
      <c r="U774" s="312"/>
      <c r="V774" s="312"/>
      <c r="W774" s="312"/>
      <c r="X774" s="312"/>
      <c r="Y774" s="312"/>
      <c r="Z774" s="312"/>
      <c r="AA774" s="312"/>
    </row>
    <row r="775" spans="1:27" x14ac:dyDescent="0.2">
      <c r="A775" s="312"/>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c r="AA775" s="312"/>
    </row>
    <row r="776" spans="1:27" x14ac:dyDescent="0.2">
      <c r="A776" s="312"/>
      <c r="B776" s="312"/>
      <c r="C776" s="312"/>
      <c r="D776" s="312"/>
      <c r="E776" s="312"/>
      <c r="F776" s="312"/>
      <c r="G776" s="312"/>
      <c r="H776" s="312"/>
      <c r="I776" s="312"/>
      <c r="J776" s="312"/>
      <c r="K776" s="312"/>
      <c r="L776" s="312"/>
      <c r="M776" s="312"/>
      <c r="N776" s="312"/>
      <c r="O776" s="312"/>
      <c r="P776" s="312"/>
      <c r="Q776" s="312"/>
      <c r="R776" s="312"/>
      <c r="S776" s="312"/>
      <c r="T776" s="312"/>
      <c r="U776" s="312"/>
      <c r="V776" s="312"/>
      <c r="W776" s="312"/>
      <c r="X776" s="312"/>
      <c r="Y776" s="312"/>
      <c r="Z776" s="312"/>
      <c r="AA776" s="312"/>
    </row>
    <row r="777" spans="1:27" x14ac:dyDescent="0.2">
      <c r="A777" s="312"/>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c r="AA777" s="312"/>
    </row>
    <row r="778" spans="1:27" x14ac:dyDescent="0.2">
      <c r="A778" s="312"/>
      <c r="B778" s="312"/>
      <c r="C778" s="312"/>
      <c r="D778" s="312"/>
      <c r="E778" s="312"/>
      <c r="F778" s="312"/>
      <c r="G778" s="312"/>
      <c r="H778" s="312"/>
      <c r="I778" s="312"/>
      <c r="J778" s="312"/>
      <c r="K778" s="312"/>
      <c r="L778" s="312"/>
      <c r="M778" s="312"/>
      <c r="N778" s="312"/>
      <c r="O778" s="312"/>
      <c r="P778" s="312"/>
      <c r="Q778" s="312"/>
      <c r="R778" s="312"/>
      <c r="S778" s="312"/>
      <c r="T778" s="312"/>
      <c r="U778" s="312"/>
      <c r="V778" s="312"/>
      <c r="W778" s="312"/>
      <c r="X778" s="312"/>
      <c r="Y778" s="312"/>
      <c r="Z778" s="312"/>
      <c r="AA778" s="312"/>
    </row>
    <row r="779" spans="1:27" x14ac:dyDescent="0.2">
      <c r="A779" s="312"/>
      <c r="B779" s="312"/>
      <c r="C779" s="312"/>
      <c r="D779" s="312"/>
      <c r="E779" s="312"/>
      <c r="F779" s="312"/>
      <c r="G779" s="312"/>
      <c r="H779" s="312"/>
      <c r="I779" s="312"/>
      <c r="J779" s="312"/>
      <c r="K779" s="312"/>
      <c r="L779" s="312"/>
      <c r="M779" s="312"/>
      <c r="N779" s="312"/>
      <c r="O779" s="312"/>
      <c r="P779" s="312"/>
      <c r="Q779" s="312"/>
      <c r="R779" s="312"/>
      <c r="S779" s="312"/>
      <c r="T779" s="312"/>
      <c r="U779" s="312"/>
      <c r="V779" s="312"/>
      <c r="W779" s="312"/>
      <c r="X779" s="312"/>
      <c r="Y779" s="312"/>
      <c r="Z779" s="312"/>
      <c r="AA779" s="312"/>
    </row>
    <row r="780" spans="1:27" x14ac:dyDescent="0.2">
      <c r="A780" s="312"/>
      <c r="B780" s="312"/>
      <c r="C780" s="312"/>
      <c r="D780" s="312"/>
      <c r="E780" s="312"/>
      <c r="F780" s="312"/>
      <c r="G780" s="312"/>
      <c r="H780" s="312"/>
      <c r="I780" s="312"/>
      <c r="J780" s="312"/>
      <c r="K780" s="312"/>
      <c r="L780" s="312"/>
      <c r="M780" s="312"/>
      <c r="N780" s="312"/>
      <c r="O780" s="312"/>
      <c r="P780" s="312"/>
      <c r="Q780" s="312"/>
      <c r="R780" s="312"/>
      <c r="S780" s="312"/>
      <c r="T780" s="312"/>
      <c r="U780" s="312"/>
      <c r="V780" s="312"/>
      <c r="W780" s="312"/>
      <c r="X780" s="312"/>
      <c r="Y780" s="312"/>
      <c r="Z780" s="312"/>
      <c r="AA780" s="312"/>
    </row>
    <row r="781" spans="1:27" x14ac:dyDescent="0.2">
      <c r="A781" s="312"/>
      <c r="B781" s="312"/>
      <c r="C781" s="312"/>
      <c r="D781" s="312"/>
      <c r="E781" s="312"/>
      <c r="F781" s="312"/>
      <c r="G781" s="312"/>
      <c r="H781" s="312"/>
      <c r="I781" s="312"/>
      <c r="J781" s="312"/>
      <c r="K781" s="312"/>
      <c r="L781" s="312"/>
      <c r="M781" s="312"/>
      <c r="N781" s="312"/>
      <c r="O781" s="312"/>
      <c r="P781" s="312"/>
      <c r="Q781" s="312"/>
      <c r="R781" s="312"/>
      <c r="S781" s="312"/>
      <c r="T781" s="312"/>
      <c r="U781" s="312"/>
      <c r="V781" s="312"/>
      <c r="W781" s="312"/>
      <c r="X781" s="312"/>
      <c r="Y781" s="312"/>
      <c r="Z781" s="312"/>
      <c r="AA781" s="312"/>
    </row>
    <row r="782" spans="1:27" x14ac:dyDescent="0.2">
      <c r="A782" s="312"/>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c r="AA782" s="312"/>
    </row>
    <row r="783" spans="1:27" x14ac:dyDescent="0.2">
      <c r="A783" s="312"/>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c r="AA783" s="312"/>
    </row>
    <row r="784" spans="1:27" x14ac:dyDescent="0.2">
      <c r="A784" s="312"/>
      <c r="B784" s="312"/>
      <c r="C784" s="312"/>
      <c r="D784" s="312"/>
      <c r="E784" s="312"/>
      <c r="F784" s="312"/>
      <c r="G784" s="312"/>
      <c r="H784" s="312"/>
      <c r="I784" s="312"/>
      <c r="J784" s="312"/>
      <c r="K784" s="312"/>
      <c r="L784" s="312"/>
      <c r="M784" s="312"/>
      <c r="N784" s="312"/>
      <c r="O784" s="312"/>
      <c r="P784" s="312"/>
      <c r="Q784" s="312"/>
      <c r="R784" s="312"/>
      <c r="S784" s="312"/>
      <c r="T784" s="312"/>
      <c r="U784" s="312"/>
      <c r="V784" s="312"/>
      <c r="W784" s="312"/>
      <c r="X784" s="312"/>
      <c r="Y784" s="312"/>
      <c r="Z784" s="312"/>
      <c r="AA784" s="312"/>
    </row>
    <row r="785" spans="1:27" x14ac:dyDescent="0.2">
      <c r="A785" s="312"/>
      <c r="B785" s="312"/>
      <c r="C785" s="312"/>
      <c r="D785" s="312"/>
      <c r="E785" s="312"/>
      <c r="F785" s="312"/>
      <c r="G785" s="312"/>
      <c r="H785" s="312"/>
      <c r="I785" s="312"/>
      <c r="J785" s="312"/>
      <c r="K785" s="312"/>
      <c r="L785" s="312"/>
      <c r="M785" s="312"/>
      <c r="N785" s="312"/>
      <c r="O785" s="312"/>
      <c r="P785" s="312"/>
      <c r="Q785" s="312"/>
      <c r="R785" s="312"/>
      <c r="S785" s="312"/>
      <c r="T785" s="312"/>
      <c r="U785" s="312"/>
      <c r="V785" s="312"/>
      <c r="W785" s="312"/>
      <c r="X785" s="312"/>
      <c r="Y785" s="312"/>
      <c r="Z785" s="312"/>
      <c r="AA785" s="312"/>
    </row>
    <row r="786" spans="1:27" x14ac:dyDescent="0.2">
      <c r="A786" s="312"/>
      <c r="B786" s="312"/>
      <c r="C786" s="312"/>
      <c r="D786" s="312"/>
      <c r="E786" s="312"/>
      <c r="F786" s="312"/>
      <c r="G786" s="312"/>
      <c r="H786" s="312"/>
      <c r="I786" s="312"/>
      <c r="J786" s="312"/>
      <c r="K786" s="312"/>
      <c r="L786" s="312"/>
      <c r="M786" s="312"/>
      <c r="N786" s="312"/>
      <c r="O786" s="312"/>
      <c r="P786" s="312"/>
      <c r="Q786" s="312"/>
      <c r="R786" s="312"/>
      <c r="S786" s="312"/>
      <c r="T786" s="312"/>
      <c r="U786" s="312"/>
      <c r="V786" s="312"/>
      <c r="W786" s="312"/>
      <c r="X786" s="312"/>
      <c r="Y786" s="312"/>
      <c r="Z786" s="312"/>
      <c r="AA786" s="312"/>
    </row>
    <row r="787" spans="1:27" x14ac:dyDescent="0.2">
      <c r="A787" s="312"/>
      <c r="B787" s="312"/>
      <c r="C787" s="312"/>
      <c r="D787" s="312"/>
      <c r="E787" s="312"/>
      <c r="F787" s="312"/>
      <c r="G787" s="312"/>
      <c r="H787" s="312"/>
      <c r="I787" s="312"/>
      <c r="J787" s="312"/>
      <c r="K787" s="312"/>
      <c r="L787" s="312"/>
      <c r="M787" s="312"/>
      <c r="N787" s="312"/>
      <c r="O787" s="312"/>
      <c r="P787" s="312"/>
      <c r="Q787" s="312"/>
      <c r="R787" s="312"/>
      <c r="S787" s="312"/>
      <c r="T787" s="312"/>
      <c r="U787" s="312"/>
      <c r="V787" s="312"/>
      <c r="W787" s="312"/>
      <c r="X787" s="312"/>
      <c r="Y787" s="312"/>
      <c r="Z787" s="312"/>
      <c r="AA787" s="312"/>
    </row>
    <row r="788" spans="1:27" x14ac:dyDescent="0.2">
      <c r="A788" s="312"/>
      <c r="B788" s="312"/>
      <c r="C788" s="312"/>
      <c r="D788" s="312"/>
      <c r="E788" s="312"/>
      <c r="F788" s="312"/>
      <c r="G788" s="312"/>
      <c r="H788" s="312"/>
      <c r="I788" s="312"/>
      <c r="J788" s="312"/>
      <c r="K788" s="312"/>
      <c r="L788" s="312"/>
      <c r="M788" s="312"/>
      <c r="N788" s="312"/>
      <c r="O788" s="312"/>
      <c r="P788" s="312"/>
      <c r="Q788" s="312"/>
      <c r="R788" s="312"/>
      <c r="S788" s="312"/>
      <c r="T788" s="312"/>
      <c r="U788" s="312"/>
      <c r="V788" s="312"/>
      <c r="W788" s="312"/>
      <c r="X788" s="312"/>
      <c r="Y788" s="312"/>
      <c r="Z788" s="312"/>
      <c r="AA788" s="312"/>
    </row>
    <row r="789" spans="1:27" x14ac:dyDescent="0.2">
      <c r="A789" s="312"/>
      <c r="B789" s="312"/>
      <c r="C789" s="312"/>
      <c r="D789" s="312"/>
      <c r="E789" s="312"/>
      <c r="F789" s="312"/>
      <c r="G789" s="312"/>
      <c r="H789" s="312"/>
      <c r="I789" s="312"/>
      <c r="J789" s="312"/>
      <c r="K789" s="312"/>
      <c r="L789" s="312"/>
      <c r="M789" s="312"/>
      <c r="N789" s="312"/>
      <c r="O789" s="312"/>
      <c r="P789" s="312"/>
      <c r="Q789" s="312"/>
      <c r="R789" s="312"/>
      <c r="S789" s="312"/>
      <c r="T789" s="312"/>
      <c r="U789" s="312"/>
      <c r="V789" s="312"/>
      <c r="W789" s="312"/>
      <c r="X789" s="312"/>
      <c r="Y789" s="312"/>
      <c r="Z789" s="312"/>
      <c r="AA789" s="312"/>
    </row>
    <row r="790" spans="1:27" x14ac:dyDescent="0.2">
      <c r="A790" s="312"/>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c r="AA790" s="312"/>
    </row>
    <row r="791" spans="1:27" x14ac:dyDescent="0.2">
      <c r="A791" s="312"/>
      <c r="B791" s="312"/>
      <c r="C791" s="312"/>
      <c r="D791" s="312"/>
      <c r="E791" s="312"/>
      <c r="F791" s="312"/>
      <c r="G791" s="312"/>
      <c r="H791" s="312"/>
      <c r="I791" s="312"/>
      <c r="J791" s="312"/>
      <c r="K791" s="312"/>
      <c r="L791" s="312"/>
      <c r="M791" s="312"/>
      <c r="N791" s="312"/>
      <c r="O791" s="312"/>
      <c r="P791" s="312"/>
      <c r="Q791" s="312"/>
      <c r="R791" s="312"/>
      <c r="S791" s="312"/>
      <c r="T791" s="312"/>
      <c r="U791" s="312"/>
      <c r="V791" s="312"/>
      <c r="W791" s="312"/>
      <c r="X791" s="312"/>
      <c r="Y791" s="312"/>
      <c r="Z791" s="312"/>
      <c r="AA791" s="312"/>
    </row>
    <row r="792" spans="1:27" x14ac:dyDescent="0.2">
      <c r="A792" s="312"/>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c r="AA792" s="312"/>
    </row>
    <row r="793" spans="1:27" x14ac:dyDescent="0.2">
      <c r="A793" s="312"/>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c r="AA793" s="312"/>
    </row>
    <row r="794" spans="1:27" x14ac:dyDescent="0.2">
      <c r="A794" s="312"/>
      <c r="B794" s="312"/>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c r="AA794" s="312"/>
    </row>
    <row r="795" spans="1:27" x14ac:dyDescent="0.2">
      <c r="A795" s="312"/>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c r="AA795" s="312"/>
    </row>
    <row r="796" spans="1:27" x14ac:dyDescent="0.2">
      <c r="A796" s="312"/>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c r="AA796" s="312"/>
    </row>
    <row r="797" spans="1:27" x14ac:dyDescent="0.2">
      <c r="A797" s="312"/>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c r="AA797" s="312"/>
    </row>
    <row r="798" spans="1:27" x14ac:dyDescent="0.2">
      <c r="A798" s="312"/>
      <c r="B798" s="312"/>
      <c r="C798" s="312"/>
      <c r="D798" s="312"/>
      <c r="E798" s="312"/>
      <c r="F798" s="312"/>
      <c r="G798" s="312"/>
      <c r="H798" s="312"/>
      <c r="I798" s="312"/>
      <c r="J798" s="312"/>
      <c r="K798" s="312"/>
      <c r="L798" s="312"/>
      <c r="M798" s="312"/>
      <c r="N798" s="312"/>
      <c r="O798" s="312"/>
      <c r="P798" s="312"/>
      <c r="Q798" s="312"/>
      <c r="R798" s="312"/>
      <c r="S798" s="312"/>
      <c r="T798" s="312"/>
      <c r="U798" s="312"/>
      <c r="V798" s="312"/>
      <c r="W798" s="312"/>
      <c r="X798" s="312"/>
      <c r="Y798" s="312"/>
      <c r="Z798" s="312"/>
      <c r="AA798" s="312"/>
    </row>
    <row r="799" spans="1:27" x14ac:dyDescent="0.2">
      <c r="A799" s="312"/>
      <c r="B799" s="312"/>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312"/>
      <c r="Z799" s="312"/>
      <c r="AA799" s="312"/>
    </row>
    <row r="800" spans="1:27" x14ac:dyDescent="0.2">
      <c r="A800" s="312"/>
      <c r="B800" s="312"/>
      <c r="C800" s="312"/>
      <c r="D800" s="312"/>
      <c r="E800" s="312"/>
      <c r="F800" s="312"/>
      <c r="G800" s="312"/>
      <c r="H800" s="312"/>
      <c r="I800" s="312"/>
      <c r="J800" s="312"/>
      <c r="K800" s="312"/>
      <c r="L800" s="312"/>
      <c r="M800" s="312"/>
      <c r="N800" s="312"/>
      <c r="O800" s="312"/>
      <c r="P800" s="312"/>
      <c r="Q800" s="312"/>
      <c r="R800" s="312"/>
      <c r="S800" s="312"/>
      <c r="T800" s="312"/>
      <c r="U800" s="312"/>
      <c r="V800" s="312"/>
      <c r="W800" s="312"/>
      <c r="X800" s="312"/>
      <c r="Y800" s="312"/>
      <c r="Z800" s="312"/>
      <c r="AA800" s="312"/>
    </row>
    <row r="801" spans="1:27" x14ac:dyDescent="0.2">
      <c r="A801" s="312"/>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c r="AA801" s="312"/>
    </row>
    <row r="802" spans="1:27" x14ac:dyDescent="0.2">
      <c r="A802" s="312"/>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c r="AA802" s="312"/>
    </row>
    <row r="803" spans="1:27" x14ac:dyDescent="0.2">
      <c r="A803" s="312"/>
      <c r="B803" s="312"/>
      <c r="C803" s="312"/>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312"/>
      <c r="Z803" s="312"/>
      <c r="AA803" s="312"/>
    </row>
    <row r="804" spans="1:27" x14ac:dyDescent="0.2">
      <c r="A804" s="312"/>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c r="AA804" s="312"/>
    </row>
    <row r="805" spans="1:27" x14ac:dyDescent="0.2">
      <c r="A805" s="312"/>
      <c r="B805" s="312"/>
      <c r="C805" s="312"/>
      <c r="D805" s="312"/>
      <c r="E805" s="312"/>
      <c r="F805" s="312"/>
      <c r="G805" s="312"/>
      <c r="H805" s="312"/>
      <c r="I805" s="312"/>
      <c r="J805" s="312"/>
      <c r="K805" s="312"/>
      <c r="L805" s="312"/>
      <c r="M805" s="312"/>
      <c r="N805" s="312"/>
      <c r="O805" s="312"/>
      <c r="P805" s="312"/>
      <c r="Q805" s="312"/>
      <c r="R805" s="312"/>
      <c r="S805" s="312"/>
      <c r="T805" s="312"/>
      <c r="U805" s="312"/>
      <c r="V805" s="312"/>
      <c r="W805" s="312"/>
      <c r="X805" s="312"/>
      <c r="Y805" s="312"/>
      <c r="Z805" s="312"/>
      <c r="AA805" s="312"/>
    </row>
    <row r="806" spans="1:27" x14ac:dyDescent="0.2">
      <c r="A806" s="312"/>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c r="AA806" s="312"/>
    </row>
    <row r="807" spans="1:27" x14ac:dyDescent="0.2">
      <c r="A807" s="312"/>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c r="AA807" s="312"/>
    </row>
    <row r="808" spans="1:27" x14ac:dyDescent="0.2">
      <c r="A808" s="312"/>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c r="AA808" s="312"/>
    </row>
    <row r="809" spans="1:27" x14ac:dyDescent="0.2">
      <c r="A809" s="312"/>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c r="AA809" s="312"/>
    </row>
    <row r="810" spans="1:27" x14ac:dyDescent="0.2">
      <c r="A810" s="312"/>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c r="AA810" s="312"/>
    </row>
    <row r="811" spans="1:27" x14ac:dyDescent="0.2">
      <c r="A811" s="312"/>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c r="AA811" s="312"/>
    </row>
    <row r="812" spans="1:27" x14ac:dyDescent="0.2">
      <c r="A812" s="312"/>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c r="AA812" s="312"/>
    </row>
    <row r="813" spans="1:27" x14ac:dyDescent="0.2">
      <c r="A813" s="312"/>
      <c r="B813" s="312"/>
      <c r="C813" s="312"/>
      <c r="D813" s="312"/>
      <c r="E813" s="312"/>
      <c r="F813" s="312"/>
      <c r="G813" s="312"/>
      <c r="H813" s="312"/>
      <c r="I813" s="312"/>
      <c r="J813" s="312"/>
      <c r="K813" s="312"/>
      <c r="L813" s="312"/>
      <c r="M813" s="312"/>
      <c r="N813" s="312"/>
      <c r="O813" s="312"/>
      <c r="P813" s="312"/>
      <c r="Q813" s="312"/>
      <c r="R813" s="312"/>
      <c r="S813" s="312"/>
      <c r="T813" s="312"/>
      <c r="U813" s="312"/>
      <c r="V813" s="312"/>
      <c r="W813" s="312"/>
      <c r="X813" s="312"/>
      <c r="Y813" s="312"/>
      <c r="Z813" s="312"/>
      <c r="AA813" s="312"/>
    </row>
    <row r="814" spans="1:27" x14ac:dyDescent="0.2">
      <c r="A814" s="312"/>
      <c r="B814" s="312"/>
      <c r="C814" s="312"/>
      <c r="D814" s="312"/>
      <c r="E814" s="312"/>
      <c r="F814" s="312"/>
      <c r="G814" s="312"/>
      <c r="H814" s="312"/>
      <c r="I814" s="312"/>
      <c r="J814" s="312"/>
      <c r="K814" s="312"/>
      <c r="L814" s="312"/>
      <c r="M814" s="312"/>
      <c r="N814" s="312"/>
      <c r="O814" s="312"/>
      <c r="P814" s="312"/>
      <c r="Q814" s="312"/>
      <c r="R814" s="312"/>
      <c r="S814" s="312"/>
      <c r="T814" s="312"/>
      <c r="U814" s="312"/>
      <c r="V814" s="312"/>
      <c r="W814" s="312"/>
      <c r="X814" s="312"/>
      <c r="Y814" s="312"/>
      <c r="Z814" s="312"/>
      <c r="AA814" s="312"/>
    </row>
    <row r="815" spans="1:27" x14ac:dyDescent="0.2">
      <c r="A815" s="312"/>
      <c r="B815" s="312"/>
      <c r="C815" s="312"/>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c r="AA815" s="312"/>
    </row>
    <row r="816" spans="1:27" x14ac:dyDescent="0.2">
      <c r="A816" s="312"/>
      <c r="B816" s="312"/>
      <c r="C816" s="312"/>
      <c r="D816" s="312"/>
      <c r="E816" s="312"/>
      <c r="F816" s="312"/>
      <c r="G816" s="312"/>
      <c r="H816" s="312"/>
      <c r="I816" s="312"/>
      <c r="J816" s="312"/>
      <c r="K816" s="312"/>
      <c r="L816" s="312"/>
      <c r="M816" s="312"/>
      <c r="N816" s="312"/>
      <c r="O816" s="312"/>
      <c r="P816" s="312"/>
      <c r="Q816" s="312"/>
      <c r="R816" s="312"/>
      <c r="S816" s="312"/>
      <c r="T816" s="312"/>
      <c r="U816" s="312"/>
      <c r="V816" s="312"/>
      <c r="W816" s="312"/>
      <c r="X816" s="312"/>
      <c r="Y816" s="312"/>
      <c r="Z816" s="312"/>
      <c r="AA816" s="312"/>
    </row>
    <row r="817" spans="1:27" x14ac:dyDescent="0.2">
      <c r="A817" s="312"/>
      <c r="B817" s="312"/>
      <c r="C817" s="312"/>
      <c r="D817" s="312"/>
      <c r="E817" s="312"/>
      <c r="F817" s="312"/>
      <c r="G817" s="312"/>
      <c r="H817" s="312"/>
      <c r="I817" s="312"/>
      <c r="J817" s="312"/>
      <c r="K817" s="312"/>
      <c r="L817" s="312"/>
      <c r="M817" s="312"/>
      <c r="N817" s="312"/>
      <c r="O817" s="312"/>
      <c r="P817" s="312"/>
      <c r="Q817" s="312"/>
      <c r="R817" s="312"/>
      <c r="S817" s="312"/>
      <c r="T817" s="312"/>
      <c r="U817" s="312"/>
      <c r="V817" s="312"/>
      <c r="W817" s="312"/>
      <c r="X817" s="312"/>
      <c r="Y817" s="312"/>
      <c r="Z817" s="312"/>
      <c r="AA817" s="312"/>
    </row>
    <row r="818" spans="1:27" x14ac:dyDescent="0.2">
      <c r="A818" s="312"/>
      <c r="B818" s="312"/>
      <c r="C818" s="312"/>
      <c r="D818" s="312"/>
      <c r="E818" s="312"/>
      <c r="F818" s="312"/>
      <c r="G818" s="312"/>
      <c r="H818" s="312"/>
      <c r="I818" s="312"/>
      <c r="J818" s="312"/>
      <c r="K818" s="312"/>
      <c r="L818" s="312"/>
      <c r="M818" s="312"/>
      <c r="N818" s="312"/>
      <c r="O818" s="312"/>
      <c r="P818" s="312"/>
      <c r="Q818" s="312"/>
      <c r="R818" s="312"/>
      <c r="S818" s="312"/>
      <c r="T818" s="312"/>
      <c r="U818" s="312"/>
      <c r="V818" s="312"/>
      <c r="W818" s="312"/>
      <c r="X818" s="312"/>
      <c r="Y818" s="312"/>
      <c r="Z818" s="312"/>
      <c r="AA818" s="312"/>
    </row>
    <row r="819" spans="1:27" x14ac:dyDescent="0.2">
      <c r="A819" s="312"/>
      <c r="B819" s="312"/>
      <c r="C819" s="312"/>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312"/>
      <c r="Z819" s="312"/>
      <c r="AA819" s="312"/>
    </row>
    <row r="820" spans="1:27" x14ac:dyDescent="0.2">
      <c r="A820" s="312"/>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c r="AA820" s="312"/>
    </row>
    <row r="821" spans="1:27" x14ac:dyDescent="0.2">
      <c r="A821" s="312"/>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c r="AA821" s="312"/>
    </row>
    <row r="822" spans="1:27" x14ac:dyDescent="0.2">
      <c r="A822" s="312"/>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c r="AA822" s="312"/>
    </row>
    <row r="823" spans="1:27" x14ac:dyDescent="0.2">
      <c r="A823" s="312"/>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c r="AA823" s="312"/>
    </row>
    <row r="824" spans="1:27" x14ac:dyDescent="0.2">
      <c r="A824" s="312"/>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c r="AA824" s="312"/>
    </row>
    <row r="825" spans="1:27" x14ac:dyDescent="0.2">
      <c r="A825" s="312"/>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c r="AA825" s="312"/>
    </row>
    <row r="826" spans="1:27" x14ac:dyDescent="0.2">
      <c r="A826" s="312"/>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c r="AA826" s="312"/>
    </row>
    <row r="827" spans="1:27" x14ac:dyDescent="0.2">
      <c r="A827" s="312"/>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c r="AA827" s="312"/>
    </row>
    <row r="828" spans="1:27" x14ac:dyDescent="0.2">
      <c r="A828" s="312"/>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c r="AA828" s="312"/>
    </row>
    <row r="829" spans="1:27" x14ac:dyDescent="0.2">
      <c r="A829" s="312"/>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c r="AA829" s="312"/>
    </row>
    <row r="830" spans="1:27" x14ac:dyDescent="0.2">
      <c r="A830" s="312"/>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c r="AA830" s="312"/>
    </row>
    <row r="831" spans="1:27" x14ac:dyDescent="0.2">
      <c r="A831" s="312"/>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c r="AA831" s="312"/>
    </row>
    <row r="832" spans="1:27" x14ac:dyDescent="0.2">
      <c r="A832" s="312"/>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c r="AA832" s="312"/>
    </row>
    <row r="833" spans="1:27" x14ac:dyDescent="0.2">
      <c r="A833" s="312"/>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c r="AA833" s="312"/>
    </row>
    <row r="834" spans="1:27" x14ac:dyDescent="0.2">
      <c r="A834" s="312"/>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c r="AA834" s="312"/>
    </row>
    <row r="835" spans="1:27" x14ac:dyDescent="0.2">
      <c r="A835" s="312"/>
      <c r="B835" s="312"/>
      <c r="C835" s="312"/>
      <c r="D835" s="312"/>
      <c r="E835" s="312"/>
      <c r="F835" s="312"/>
      <c r="G835" s="312"/>
      <c r="H835" s="312"/>
      <c r="I835" s="312"/>
      <c r="J835" s="312"/>
      <c r="K835" s="312"/>
      <c r="L835" s="312"/>
      <c r="M835" s="312"/>
      <c r="N835" s="312"/>
      <c r="O835" s="312"/>
      <c r="P835" s="312"/>
      <c r="Q835" s="312"/>
      <c r="R835" s="312"/>
      <c r="S835" s="312"/>
      <c r="T835" s="312"/>
      <c r="U835" s="312"/>
      <c r="V835" s="312"/>
      <c r="W835" s="312"/>
      <c r="X835" s="312"/>
      <c r="Y835" s="312"/>
      <c r="Z835" s="312"/>
      <c r="AA835" s="312"/>
    </row>
    <row r="836" spans="1:27" x14ac:dyDescent="0.2">
      <c r="A836" s="312"/>
      <c r="B836" s="312"/>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312"/>
      <c r="Z836" s="312"/>
      <c r="AA836" s="312"/>
    </row>
    <row r="837" spans="1:27" x14ac:dyDescent="0.2">
      <c r="A837" s="312"/>
      <c r="B837" s="312"/>
      <c r="C837" s="312"/>
      <c r="D837" s="312"/>
      <c r="E837" s="312"/>
      <c r="F837" s="312"/>
      <c r="G837" s="312"/>
      <c r="H837" s="312"/>
      <c r="I837" s="312"/>
      <c r="J837" s="312"/>
      <c r="K837" s="312"/>
      <c r="L837" s="312"/>
      <c r="M837" s="312"/>
      <c r="N837" s="312"/>
      <c r="O837" s="312"/>
      <c r="P837" s="312"/>
      <c r="Q837" s="312"/>
      <c r="R837" s="312"/>
      <c r="S837" s="312"/>
      <c r="T837" s="312"/>
      <c r="U837" s="312"/>
      <c r="V837" s="312"/>
      <c r="W837" s="312"/>
      <c r="X837" s="312"/>
      <c r="Y837" s="312"/>
      <c r="Z837" s="312"/>
      <c r="AA837" s="312"/>
    </row>
    <row r="838" spans="1:27" x14ac:dyDescent="0.2">
      <c r="A838" s="312"/>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c r="AA838" s="312"/>
    </row>
    <row r="839" spans="1:27" x14ac:dyDescent="0.2">
      <c r="A839" s="312"/>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c r="AA839" s="312"/>
    </row>
    <row r="840" spans="1:27" x14ac:dyDescent="0.2">
      <c r="A840" s="312"/>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c r="AA840" s="312"/>
    </row>
    <row r="841" spans="1:27" x14ac:dyDescent="0.2">
      <c r="A841" s="312"/>
      <c r="B841" s="312"/>
      <c r="C841" s="312"/>
      <c r="D841" s="312"/>
      <c r="E841" s="312"/>
      <c r="F841" s="312"/>
      <c r="G841" s="312"/>
      <c r="H841" s="312"/>
      <c r="I841" s="312"/>
      <c r="J841" s="312"/>
      <c r="K841" s="312"/>
      <c r="L841" s="312"/>
      <c r="M841" s="312"/>
      <c r="N841" s="312"/>
      <c r="O841" s="312"/>
      <c r="P841" s="312"/>
      <c r="Q841" s="312"/>
      <c r="R841" s="312"/>
      <c r="S841" s="312"/>
      <c r="T841" s="312"/>
      <c r="U841" s="312"/>
      <c r="V841" s="312"/>
      <c r="W841" s="312"/>
      <c r="X841" s="312"/>
      <c r="Y841" s="312"/>
      <c r="Z841" s="312"/>
      <c r="AA841" s="312"/>
    </row>
    <row r="842" spans="1:27" x14ac:dyDescent="0.2">
      <c r="A842" s="312"/>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c r="AA842" s="312"/>
    </row>
    <row r="843" spans="1:27" x14ac:dyDescent="0.2">
      <c r="A843" s="312"/>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c r="AA843" s="312"/>
    </row>
    <row r="844" spans="1:27" x14ac:dyDescent="0.2">
      <c r="A844" s="312"/>
      <c r="B844" s="312"/>
      <c r="C844" s="312"/>
      <c r="D844" s="312"/>
      <c r="E844" s="312"/>
      <c r="F844" s="312"/>
      <c r="G844" s="312"/>
      <c r="H844" s="312"/>
      <c r="I844" s="312"/>
      <c r="J844" s="312"/>
      <c r="K844" s="312"/>
      <c r="L844" s="312"/>
      <c r="M844" s="312"/>
      <c r="N844" s="312"/>
      <c r="O844" s="312"/>
      <c r="P844" s="312"/>
      <c r="Q844" s="312"/>
      <c r="R844" s="312"/>
      <c r="S844" s="312"/>
      <c r="T844" s="312"/>
      <c r="U844" s="312"/>
      <c r="V844" s="312"/>
      <c r="W844" s="312"/>
      <c r="X844" s="312"/>
      <c r="Y844" s="312"/>
      <c r="Z844" s="312"/>
      <c r="AA844" s="312"/>
    </row>
    <row r="845" spans="1:27" x14ac:dyDescent="0.2">
      <c r="A845" s="312"/>
      <c r="B845" s="312"/>
      <c r="C845" s="312"/>
      <c r="D845" s="312"/>
      <c r="E845" s="312"/>
      <c r="F845" s="312"/>
      <c r="G845" s="312"/>
      <c r="H845" s="312"/>
      <c r="I845" s="312"/>
      <c r="J845" s="312"/>
      <c r="K845" s="312"/>
      <c r="L845" s="312"/>
      <c r="M845" s="312"/>
      <c r="N845" s="312"/>
      <c r="O845" s="312"/>
      <c r="P845" s="312"/>
      <c r="Q845" s="312"/>
      <c r="R845" s="312"/>
      <c r="S845" s="312"/>
      <c r="T845" s="312"/>
      <c r="U845" s="312"/>
      <c r="V845" s="312"/>
      <c r="W845" s="312"/>
      <c r="X845" s="312"/>
      <c r="Y845" s="312"/>
      <c r="Z845" s="312"/>
      <c r="AA845" s="312"/>
    </row>
    <row r="846" spans="1:27" x14ac:dyDescent="0.2">
      <c r="A846" s="312"/>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c r="AA846" s="312"/>
    </row>
    <row r="847" spans="1:27" x14ac:dyDescent="0.2">
      <c r="A847" s="312"/>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c r="AA847" s="312"/>
    </row>
    <row r="848" spans="1:27" x14ac:dyDescent="0.2">
      <c r="A848" s="312"/>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c r="AA848" s="312"/>
    </row>
    <row r="849" spans="1:27" x14ac:dyDescent="0.2">
      <c r="A849" s="312"/>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c r="AA849" s="312"/>
    </row>
    <row r="850" spans="1:27" x14ac:dyDescent="0.2">
      <c r="A850" s="312"/>
      <c r="B850" s="312"/>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312"/>
      <c r="Z850" s="312"/>
      <c r="AA850" s="312"/>
    </row>
    <row r="851" spans="1:27" x14ac:dyDescent="0.2">
      <c r="A851" s="312"/>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c r="AA851" s="312"/>
    </row>
    <row r="852" spans="1:27" x14ac:dyDescent="0.2">
      <c r="A852" s="312"/>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c r="AA852" s="312"/>
    </row>
    <row r="853" spans="1:27" x14ac:dyDescent="0.2">
      <c r="A853" s="312"/>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c r="AA853" s="312"/>
    </row>
    <row r="854" spans="1:27" x14ac:dyDescent="0.2">
      <c r="A854" s="312"/>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c r="AA854" s="312"/>
    </row>
    <row r="855" spans="1:27" x14ac:dyDescent="0.2">
      <c r="A855" s="312"/>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c r="AA855" s="312"/>
    </row>
    <row r="856" spans="1:27" x14ac:dyDescent="0.2">
      <c r="A856" s="312"/>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c r="AA856" s="312"/>
    </row>
    <row r="857" spans="1:27" x14ac:dyDescent="0.2">
      <c r="A857" s="312"/>
      <c r="B857" s="312"/>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c r="AA857" s="312"/>
    </row>
    <row r="858" spans="1:27" x14ac:dyDescent="0.2">
      <c r="A858" s="312"/>
      <c r="B858" s="312"/>
      <c r="C858" s="312"/>
      <c r="D858" s="312"/>
      <c r="E858" s="312"/>
      <c r="F858" s="312"/>
      <c r="G858" s="312"/>
      <c r="H858" s="312"/>
      <c r="I858" s="312"/>
      <c r="J858" s="312"/>
      <c r="K858" s="312"/>
      <c r="L858" s="312"/>
      <c r="M858" s="312"/>
      <c r="N858" s="312"/>
      <c r="O858" s="312"/>
      <c r="P858" s="312"/>
      <c r="Q858" s="312"/>
      <c r="R858" s="312"/>
      <c r="S858" s="312"/>
      <c r="T858" s="312"/>
      <c r="U858" s="312"/>
      <c r="V858" s="312"/>
      <c r="W858" s="312"/>
      <c r="X858" s="312"/>
      <c r="Y858" s="312"/>
      <c r="Z858" s="312"/>
      <c r="AA858" s="312"/>
    </row>
    <row r="859" spans="1:27" x14ac:dyDescent="0.2">
      <c r="A859" s="312"/>
      <c r="B859" s="312"/>
      <c r="C859" s="312"/>
      <c r="D859" s="312"/>
      <c r="E859" s="312"/>
      <c r="F859" s="312"/>
      <c r="G859" s="312"/>
      <c r="H859" s="312"/>
      <c r="I859" s="312"/>
      <c r="J859" s="312"/>
      <c r="K859" s="312"/>
      <c r="L859" s="312"/>
      <c r="M859" s="312"/>
      <c r="N859" s="312"/>
      <c r="O859" s="312"/>
      <c r="P859" s="312"/>
      <c r="Q859" s="312"/>
      <c r="R859" s="312"/>
      <c r="S859" s="312"/>
      <c r="T859" s="312"/>
      <c r="U859" s="312"/>
      <c r="V859" s="312"/>
      <c r="W859" s="312"/>
      <c r="X859" s="312"/>
      <c r="Y859" s="312"/>
      <c r="Z859" s="312"/>
      <c r="AA859" s="312"/>
    </row>
    <row r="860" spans="1:27" x14ac:dyDescent="0.2">
      <c r="A860" s="312"/>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c r="AA860" s="312"/>
    </row>
    <row r="861" spans="1:27" x14ac:dyDescent="0.2">
      <c r="A861" s="312"/>
      <c r="B861" s="312"/>
      <c r="C861" s="312"/>
      <c r="D861" s="312"/>
      <c r="E861" s="312"/>
      <c r="F861" s="312"/>
      <c r="G861" s="312"/>
      <c r="H861" s="312"/>
      <c r="I861" s="312"/>
      <c r="J861" s="312"/>
      <c r="K861" s="312"/>
      <c r="L861" s="312"/>
      <c r="M861" s="312"/>
      <c r="N861" s="312"/>
      <c r="O861" s="312"/>
      <c r="P861" s="312"/>
      <c r="Q861" s="312"/>
      <c r="R861" s="312"/>
      <c r="S861" s="312"/>
      <c r="T861" s="312"/>
      <c r="U861" s="312"/>
      <c r="V861" s="312"/>
      <c r="W861" s="312"/>
      <c r="X861" s="312"/>
      <c r="Y861" s="312"/>
      <c r="Z861" s="312"/>
      <c r="AA861" s="312"/>
    </row>
    <row r="862" spans="1:27" x14ac:dyDescent="0.2">
      <c r="A862" s="312"/>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c r="AA862" s="312"/>
    </row>
    <row r="863" spans="1:27" x14ac:dyDescent="0.2">
      <c r="A863" s="312"/>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c r="AA863" s="312"/>
    </row>
    <row r="864" spans="1:27" x14ac:dyDescent="0.2">
      <c r="A864" s="312"/>
      <c r="B864" s="312"/>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312"/>
      <c r="Z864" s="312"/>
      <c r="AA864" s="312"/>
    </row>
    <row r="865" spans="1:27" x14ac:dyDescent="0.2">
      <c r="A865" s="312"/>
      <c r="B865" s="312"/>
      <c r="C865" s="312"/>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c r="AA865" s="312"/>
    </row>
    <row r="866" spans="1:27" x14ac:dyDescent="0.2">
      <c r="A866" s="312"/>
      <c r="B866" s="312"/>
      <c r="C866" s="312"/>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c r="AA866" s="312"/>
    </row>
    <row r="867" spans="1:27" x14ac:dyDescent="0.2">
      <c r="A867" s="312"/>
      <c r="B867" s="312"/>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312"/>
      <c r="Z867" s="312"/>
      <c r="AA867" s="312"/>
    </row>
    <row r="868" spans="1:27" x14ac:dyDescent="0.2">
      <c r="A868" s="312"/>
      <c r="B868" s="312"/>
      <c r="C868" s="312"/>
      <c r="D868" s="312"/>
      <c r="E868" s="312"/>
      <c r="F868" s="312"/>
      <c r="G868" s="312"/>
      <c r="H868" s="312"/>
      <c r="I868" s="312"/>
      <c r="J868" s="312"/>
      <c r="K868" s="312"/>
      <c r="L868" s="312"/>
      <c r="M868" s="312"/>
      <c r="N868" s="312"/>
      <c r="O868" s="312"/>
      <c r="P868" s="312"/>
      <c r="Q868" s="312"/>
      <c r="R868" s="312"/>
      <c r="S868" s="312"/>
      <c r="T868" s="312"/>
      <c r="U868" s="312"/>
      <c r="V868" s="312"/>
      <c r="W868" s="312"/>
      <c r="X868" s="312"/>
      <c r="Y868" s="312"/>
      <c r="Z868" s="312"/>
      <c r="AA868" s="312"/>
    </row>
    <row r="869" spans="1:27" x14ac:dyDescent="0.2">
      <c r="A869" s="312"/>
      <c r="B869" s="312"/>
      <c r="C869" s="312"/>
      <c r="D869" s="312"/>
      <c r="E869" s="312"/>
      <c r="F869" s="312"/>
      <c r="G869" s="312"/>
      <c r="H869" s="312"/>
      <c r="I869" s="312"/>
      <c r="J869" s="312"/>
      <c r="K869" s="312"/>
      <c r="L869" s="312"/>
      <c r="M869" s="312"/>
      <c r="N869" s="312"/>
      <c r="O869" s="312"/>
      <c r="P869" s="312"/>
      <c r="Q869" s="312"/>
      <c r="R869" s="312"/>
      <c r="S869" s="312"/>
      <c r="T869" s="312"/>
      <c r="U869" s="312"/>
      <c r="V869" s="312"/>
      <c r="W869" s="312"/>
      <c r="X869" s="312"/>
      <c r="Y869" s="312"/>
      <c r="Z869" s="312"/>
      <c r="AA869" s="312"/>
    </row>
    <row r="870" spans="1:27" x14ac:dyDescent="0.2">
      <c r="A870" s="312"/>
      <c r="B870" s="312"/>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312"/>
      <c r="Z870" s="312"/>
      <c r="AA870" s="312"/>
    </row>
    <row r="871" spans="1:27" x14ac:dyDescent="0.2">
      <c r="A871" s="312"/>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c r="AA871" s="312"/>
    </row>
    <row r="872" spans="1:27" x14ac:dyDescent="0.2">
      <c r="A872" s="312"/>
      <c r="B872" s="312"/>
      <c r="C872" s="312"/>
      <c r="D872" s="312"/>
      <c r="E872" s="312"/>
      <c r="F872" s="312"/>
      <c r="G872" s="312"/>
      <c r="H872" s="312"/>
      <c r="I872" s="312"/>
      <c r="J872" s="312"/>
      <c r="K872" s="312"/>
      <c r="L872" s="312"/>
      <c r="M872" s="312"/>
      <c r="N872" s="312"/>
      <c r="O872" s="312"/>
      <c r="P872" s="312"/>
      <c r="Q872" s="312"/>
      <c r="R872" s="312"/>
      <c r="S872" s="312"/>
      <c r="T872" s="312"/>
      <c r="U872" s="312"/>
      <c r="V872" s="312"/>
      <c r="W872" s="312"/>
      <c r="X872" s="312"/>
      <c r="Y872" s="312"/>
      <c r="Z872" s="312"/>
      <c r="AA872" s="312"/>
    </row>
    <row r="873" spans="1:27" x14ac:dyDescent="0.2">
      <c r="A873" s="312"/>
      <c r="B873" s="312"/>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312"/>
      <c r="Z873" s="312"/>
      <c r="AA873" s="312"/>
    </row>
    <row r="874" spans="1:27" x14ac:dyDescent="0.2">
      <c r="A874" s="312"/>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c r="AA874" s="312"/>
    </row>
    <row r="875" spans="1:27" x14ac:dyDescent="0.2">
      <c r="A875" s="312"/>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c r="AA875" s="312"/>
    </row>
    <row r="876" spans="1:27" x14ac:dyDescent="0.2">
      <c r="A876" s="312"/>
      <c r="B876" s="312"/>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312"/>
      <c r="Z876" s="312"/>
      <c r="AA876" s="312"/>
    </row>
    <row r="877" spans="1:27" x14ac:dyDescent="0.2">
      <c r="A877" s="312"/>
      <c r="B877" s="312"/>
      <c r="C877" s="312"/>
      <c r="D877" s="312"/>
      <c r="E877" s="312"/>
      <c r="F877" s="312"/>
      <c r="G877" s="312"/>
      <c r="H877" s="312"/>
      <c r="I877" s="312"/>
      <c r="J877" s="312"/>
      <c r="K877" s="312"/>
      <c r="L877" s="312"/>
      <c r="M877" s="312"/>
      <c r="N877" s="312"/>
      <c r="O877" s="312"/>
      <c r="P877" s="312"/>
      <c r="Q877" s="312"/>
      <c r="R877" s="312"/>
      <c r="S877" s="312"/>
      <c r="T877" s="312"/>
      <c r="U877" s="312"/>
      <c r="V877" s="312"/>
      <c r="W877" s="312"/>
      <c r="X877" s="312"/>
      <c r="Y877" s="312"/>
      <c r="Z877" s="312"/>
      <c r="AA877" s="312"/>
    </row>
    <row r="878" spans="1:27" x14ac:dyDescent="0.2">
      <c r="A878" s="312"/>
      <c r="B878" s="312"/>
      <c r="C878" s="312"/>
      <c r="D878" s="312"/>
      <c r="E878" s="312"/>
      <c r="F878" s="312"/>
      <c r="G878" s="312"/>
      <c r="H878" s="312"/>
      <c r="I878" s="312"/>
      <c r="J878" s="312"/>
      <c r="K878" s="312"/>
      <c r="L878" s="312"/>
      <c r="M878" s="312"/>
      <c r="N878" s="312"/>
      <c r="O878" s="312"/>
      <c r="P878" s="312"/>
      <c r="Q878" s="312"/>
      <c r="R878" s="312"/>
      <c r="S878" s="312"/>
      <c r="T878" s="312"/>
      <c r="U878" s="312"/>
      <c r="V878" s="312"/>
      <c r="W878" s="312"/>
      <c r="X878" s="312"/>
      <c r="Y878" s="312"/>
      <c r="Z878" s="312"/>
      <c r="AA878" s="312"/>
    </row>
    <row r="879" spans="1:27" x14ac:dyDescent="0.2">
      <c r="A879" s="312"/>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c r="AA879" s="312"/>
    </row>
    <row r="880" spans="1:27" x14ac:dyDescent="0.2">
      <c r="A880" s="312"/>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c r="AA880" s="312"/>
    </row>
    <row r="881" spans="1:27" x14ac:dyDescent="0.2">
      <c r="A881" s="312"/>
      <c r="B881" s="312"/>
      <c r="C881" s="312"/>
      <c r="D881" s="312"/>
      <c r="E881" s="312"/>
      <c r="F881" s="312"/>
      <c r="G881" s="312"/>
      <c r="H881" s="312"/>
      <c r="I881" s="312"/>
      <c r="J881" s="312"/>
      <c r="K881" s="312"/>
      <c r="L881" s="312"/>
      <c r="M881" s="312"/>
      <c r="N881" s="312"/>
      <c r="O881" s="312"/>
      <c r="P881" s="312"/>
      <c r="Q881" s="312"/>
      <c r="R881" s="312"/>
      <c r="S881" s="312"/>
      <c r="T881" s="312"/>
      <c r="U881" s="312"/>
      <c r="V881" s="312"/>
      <c r="W881" s="312"/>
      <c r="X881" s="312"/>
      <c r="Y881" s="312"/>
      <c r="Z881" s="312"/>
      <c r="AA881" s="312"/>
    </row>
    <row r="882" spans="1:27" x14ac:dyDescent="0.2">
      <c r="A882" s="312"/>
      <c r="B882" s="312"/>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c r="AA882" s="312"/>
    </row>
    <row r="883" spans="1:27" x14ac:dyDescent="0.2">
      <c r="A883" s="312"/>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c r="AA883" s="312"/>
    </row>
    <row r="884" spans="1:27" x14ac:dyDescent="0.2">
      <c r="A884" s="312"/>
      <c r="B884" s="312"/>
      <c r="C884" s="312"/>
      <c r="D884" s="312"/>
      <c r="E884" s="312"/>
      <c r="F884" s="312"/>
      <c r="G884" s="312"/>
      <c r="H884" s="312"/>
      <c r="I884" s="312"/>
      <c r="J884" s="312"/>
      <c r="K884" s="312"/>
      <c r="L884" s="312"/>
      <c r="M884" s="312"/>
      <c r="N884" s="312"/>
      <c r="O884" s="312"/>
      <c r="P884" s="312"/>
      <c r="Q884" s="312"/>
      <c r="R884" s="312"/>
      <c r="S884" s="312"/>
      <c r="T884" s="312"/>
      <c r="U884" s="312"/>
      <c r="V884" s="312"/>
      <c r="W884" s="312"/>
      <c r="X884" s="312"/>
      <c r="Y884" s="312"/>
      <c r="Z884" s="312"/>
      <c r="AA884" s="312"/>
    </row>
    <row r="885" spans="1:27" x14ac:dyDescent="0.2">
      <c r="A885" s="312"/>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c r="AA885" s="312"/>
    </row>
    <row r="886" spans="1:27" x14ac:dyDescent="0.2">
      <c r="A886" s="312"/>
      <c r="B886" s="312"/>
      <c r="C886" s="312"/>
      <c r="D886" s="312"/>
      <c r="E886" s="312"/>
      <c r="F886" s="312"/>
      <c r="G886" s="312"/>
      <c r="H886" s="312"/>
      <c r="I886" s="312"/>
      <c r="J886" s="312"/>
      <c r="K886" s="312"/>
      <c r="L886" s="312"/>
      <c r="M886" s="312"/>
      <c r="N886" s="312"/>
      <c r="O886" s="312"/>
      <c r="P886" s="312"/>
      <c r="Q886" s="312"/>
      <c r="R886" s="312"/>
      <c r="S886" s="312"/>
      <c r="T886" s="312"/>
      <c r="U886" s="312"/>
      <c r="V886" s="312"/>
      <c r="W886" s="312"/>
      <c r="X886" s="312"/>
      <c r="Y886" s="312"/>
      <c r="Z886" s="312"/>
      <c r="AA886" s="312"/>
    </row>
    <row r="887" spans="1:27" x14ac:dyDescent="0.2">
      <c r="A887" s="312"/>
      <c r="B887" s="312"/>
      <c r="C887" s="312"/>
      <c r="D887" s="312"/>
      <c r="E887" s="312"/>
      <c r="F887" s="312"/>
      <c r="G887" s="312"/>
      <c r="H887" s="312"/>
      <c r="I887" s="312"/>
      <c r="J887" s="312"/>
      <c r="K887" s="312"/>
      <c r="L887" s="312"/>
      <c r="M887" s="312"/>
      <c r="N887" s="312"/>
      <c r="O887" s="312"/>
      <c r="P887" s="312"/>
      <c r="Q887" s="312"/>
      <c r="R887" s="312"/>
      <c r="S887" s="312"/>
      <c r="T887" s="312"/>
      <c r="U887" s="312"/>
      <c r="V887" s="312"/>
      <c r="W887" s="312"/>
      <c r="X887" s="312"/>
      <c r="Y887" s="312"/>
      <c r="Z887" s="312"/>
      <c r="AA887" s="312"/>
    </row>
    <row r="888" spans="1:27" x14ac:dyDescent="0.2">
      <c r="A888" s="312"/>
      <c r="B888" s="31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c r="AA888" s="312"/>
    </row>
    <row r="889" spans="1:27" x14ac:dyDescent="0.2">
      <c r="A889" s="312"/>
      <c r="B889" s="312"/>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312"/>
      <c r="Z889" s="312"/>
      <c r="AA889" s="312"/>
    </row>
    <row r="890" spans="1:27" x14ac:dyDescent="0.2">
      <c r="A890" s="312"/>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c r="AA890" s="312"/>
    </row>
    <row r="891" spans="1:27" x14ac:dyDescent="0.2">
      <c r="A891" s="312"/>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c r="AA891" s="312"/>
    </row>
    <row r="892" spans="1:27" x14ac:dyDescent="0.2">
      <c r="A892" s="312"/>
      <c r="B892" s="31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312"/>
      <c r="Z892" s="312"/>
      <c r="AA892" s="312"/>
    </row>
    <row r="893" spans="1:27" x14ac:dyDescent="0.2">
      <c r="A893" s="312"/>
      <c r="B893" s="312"/>
      <c r="C893" s="312"/>
      <c r="D893" s="312"/>
      <c r="E893" s="312"/>
      <c r="F893" s="312"/>
      <c r="G893" s="312"/>
      <c r="H893" s="312"/>
      <c r="I893" s="312"/>
      <c r="J893" s="312"/>
      <c r="K893" s="312"/>
      <c r="L893" s="312"/>
      <c r="M893" s="312"/>
      <c r="N893" s="312"/>
      <c r="O893" s="312"/>
      <c r="P893" s="312"/>
      <c r="Q893" s="312"/>
      <c r="R893" s="312"/>
      <c r="S893" s="312"/>
      <c r="T893" s="312"/>
      <c r="U893" s="312"/>
      <c r="V893" s="312"/>
      <c r="W893" s="312"/>
      <c r="X893" s="312"/>
      <c r="Y893" s="312"/>
      <c r="Z893" s="312"/>
      <c r="AA893" s="312"/>
    </row>
    <row r="894" spans="1:27" x14ac:dyDescent="0.2">
      <c r="A894" s="312"/>
      <c r="B894" s="312"/>
      <c r="C894" s="312"/>
      <c r="D894" s="312"/>
      <c r="E894" s="312"/>
      <c r="F894" s="312"/>
      <c r="G894" s="312"/>
      <c r="H894" s="312"/>
      <c r="I894" s="312"/>
      <c r="J894" s="312"/>
      <c r="K894" s="312"/>
      <c r="L894" s="312"/>
      <c r="M894" s="312"/>
      <c r="N894" s="312"/>
      <c r="O894" s="312"/>
      <c r="P894" s="312"/>
      <c r="Q894" s="312"/>
      <c r="R894" s="312"/>
      <c r="S894" s="312"/>
      <c r="T894" s="312"/>
      <c r="U894" s="312"/>
      <c r="V894" s="312"/>
      <c r="W894" s="312"/>
      <c r="X894" s="312"/>
      <c r="Y894" s="312"/>
      <c r="Z894" s="312"/>
      <c r="AA894" s="312"/>
    </row>
    <row r="895" spans="1:27" x14ac:dyDescent="0.2">
      <c r="A895" s="312"/>
      <c r="B895" s="31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c r="AA895" s="312"/>
    </row>
    <row r="896" spans="1:27" x14ac:dyDescent="0.2">
      <c r="A896" s="312"/>
      <c r="B896" s="312"/>
      <c r="C896" s="312"/>
      <c r="D896" s="312"/>
      <c r="E896" s="312"/>
      <c r="F896" s="312"/>
      <c r="G896" s="312"/>
      <c r="H896" s="312"/>
      <c r="I896" s="312"/>
      <c r="J896" s="312"/>
      <c r="K896" s="312"/>
      <c r="L896" s="312"/>
      <c r="M896" s="312"/>
      <c r="N896" s="312"/>
      <c r="O896" s="312"/>
      <c r="P896" s="312"/>
      <c r="Q896" s="312"/>
      <c r="R896" s="312"/>
      <c r="S896" s="312"/>
      <c r="T896" s="312"/>
      <c r="U896" s="312"/>
      <c r="V896" s="312"/>
      <c r="W896" s="312"/>
      <c r="X896" s="312"/>
      <c r="Y896" s="312"/>
      <c r="Z896" s="312"/>
      <c r="AA896" s="312"/>
    </row>
    <row r="897" spans="1:27" x14ac:dyDescent="0.2">
      <c r="A897" s="312"/>
      <c r="B897" s="312"/>
      <c r="C897" s="312"/>
      <c r="D897" s="312"/>
      <c r="E897" s="312"/>
      <c r="F897" s="312"/>
      <c r="G897" s="312"/>
      <c r="H897" s="312"/>
      <c r="I897" s="312"/>
      <c r="J897" s="312"/>
      <c r="K897" s="312"/>
      <c r="L897" s="312"/>
      <c r="M897" s="312"/>
      <c r="N897" s="312"/>
      <c r="O897" s="312"/>
      <c r="P897" s="312"/>
      <c r="Q897" s="312"/>
      <c r="R897" s="312"/>
      <c r="S897" s="312"/>
      <c r="T897" s="312"/>
      <c r="U897" s="312"/>
      <c r="V897" s="312"/>
      <c r="W897" s="312"/>
      <c r="X897" s="312"/>
      <c r="Y897" s="312"/>
      <c r="Z897" s="312"/>
      <c r="AA897" s="312"/>
    </row>
    <row r="898" spans="1:27" x14ac:dyDescent="0.2">
      <c r="A898" s="312"/>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c r="AA898" s="312"/>
    </row>
    <row r="899" spans="1:27" x14ac:dyDescent="0.2">
      <c r="A899" s="312"/>
      <c r="B899" s="312"/>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312"/>
      <c r="Z899" s="312"/>
      <c r="AA899" s="312"/>
    </row>
    <row r="900" spans="1:27" x14ac:dyDescent="0.2">
      <c r="A900" s="312"/>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c r="AA900" s="312"/>
    </row>
    <row r="901" spans="1:27" x14ac:dyDescent="0.2">
      <c r="A901" s="312"/>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c r="AA901" s="312"/>
    </row>
    <row r="902" spans="1:27" x14ac:dyDescent="0.2">
      <c r="A902" s="312"/>
      <c r="B902" s="31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312"/>
      <c r="Z902" s="312"/>
      <c r="AA902" s="312"/>
    </row>
    <row r="903" spans="1:27" x14ac:dyDescent="0.2">
      <c r="A903" s="312"/>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c r="AA903" s="312"/>
    </row>
    <row r="904" spans="1:27" x14ac:dyDescent="0.2">
      <c r="A904" s="312"/>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c r="AA904" s="312"/>
    </row>
    <row r="905" spans="1:27" x14ac:dyDescent="0.2">
      <c r="A905" s="312"/>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c r="AA905" s="312"/>
    </row>
    <row r="906" spans="1:27" x14ac:dyDescent="0.2">
      <c r="A906" s="312"/>
      <c r="B906" s="312"/>
      <c r="C906" s="312"/>
      <c r="D906" s="312"/>
      <c r="E906" s="312"/>
      <c r="F906" s="312"/>
      <c r="G906" s="312"/>
      <c r="H906" s="312"/>
      <c r="I906" s="312"/>
      <c r="J906" s="312"/>
      <c r="K906" s="312"/>
      <c r="L906" s="312"/>
      <c r="M906" s="312"/>
      <c r="N906" s="312"/>
      <c r="O906" s="312"/>
      <c r="P906" s="312"/>
      <c r="Q906" s="312"/>
      <c r="R906" s="312"/>
      <c r="S906" s="312"/>
      <c r="T906" s="312"/>
      <c r="U906" s="312"/>
      <c r="V906" s="312"/>
      <c r="W906" s="312"/>
      <c r="X906" s="312"/>
      <c r="Y906" s="312"/>
      <c r="Z906" s="312"/>
      <c r="AA906" s="312"/>
    </row>
    <row r="907" spans="1:27" x14ac:dyDescent="0.2">
      <c r="A907" s="312"/>
      <c r="B907" s="312"/>
      <c r="C907" s="312"/>
      <c r="D907" s="312"/>
      <c r="E907" s="312"/>
      <c r="F907" s="312"/>
      <c r="G907" s="312"/>
      <c r="H907" s="312"/>
      <c r="I907" s="312"/>
      <c r="J907" s="312"/>
      <c r="K907" s="312"/>
      <c r="L907" s="312"/>
      <c r="M907" s="312"/>
      <c r="N907" s="312"/>
      <c r="O907" s="312"/>
      <c r="P907" s="312"/>
      <c r="Q907" s="312"/>
      <c r="R907" s="312"/>
      <c r="S907" s="312"/>
      <c r="T907" s="312"/>
      <c r="U907" s="312"/>
      <c r="V907" s="312"/>
      <c r="W907" s="312"/>
      <c r="X907" s="312"/>
      <c r="Y907" s="312"/>
      <c r="Z907" s="312"/>
      <c r="AA907" s="312"/>
    </row>
    <row r="908" spans="1:27" x14ac:dyDescent="0.2">
      <c r="A908" s="312"/>
      <c r="B908" s="31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312"/>
      <c r="Z908" s="312"/>
      <c r="AA908" s="312"/>
    </row>
    <row r="909" spans="1:27" x14ac:dyDescent="0.2">
      <c r="A909" s="312"/>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c r="AA909" s="312"/>
    </row>
    <row r="910" spans="1:27" x14ac:dyDescent="0.2">
      <c r="A910" s="312"/>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c r="AA910" s="312"/>
    </row>
    <row r="911" spans="1:27" x14ac:dyDescent="0.2">
      <c r="A911" s="312"/>
      <c r="B911" s="31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312"/>
      <c r="Z911" s="312"/>
      <c r="AA911" s="312"/>
    </row>
    <row r="912" spans="1:27" x14ac:dyDescent="0.2">
      <c r="A912" s="312"/>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c r="AA912" s="312"/>
    </row>
    <row r="913" spans="1:27" x14ac:dyDescent="0.2">
      <c r="A913" s="312"/>
      <c r="B913" s="312"/>
      <c r="C913" s="312"/>
      <c r="D913" s="312"/>
      <c r="E913" s="312"/>
      <c r="F913" s="312"/>
      <c r="G913" s="312"/>
      <c r="H913" s="312"/>
      <c r="I913" s="312"/>
      <c r="J913" s="312"/>
      <c r="K913" s="312"/>
      <c r="L913" s="312"/>
      <c r="M913" s="312"/>
      <c r="N913" s="312"/>
      <c r="O913" s="312"/>
      <c r="P913" s="312"/>
      <c r="Q913" s="312"/>
      <c r="R913" s="312"/>
      <c r="S913" s="312"/>
      <c r="T913" s="312"/>
      <c r="U913" s="312"/>
      <c r="V913" s="312"/>
      <c r="W913" s="312"/>
      <c r="X913" s="312"/>
      <c r="Y913" s="312"/>
      <c r="Z913" s="312"/>
      <c r="AA913" s="312"/>
    </row>
    <row r="914" spans="1:27" x14ac:dyDescent="0.2">
      <c r="A914" s="312"/>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c r="AA914" s="312"/>
    </row>
    <row r="915" spans="1:27" x14ac:dyDescent="0.2">
      <c r="A915" s="312"/>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c r="AA915" s="312"/>
    </row>
    <row r="916" spans="1:27" x14ac:dyDescent="0.2">
      <c r="A916" s="312"/>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c r="AA916" s="312"/>
    </row>
    <row r="917" spans="1:27" x14ac:dyDescent="0.2">
      <c r="A917" s="312"/>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c r="AA917" s="312"/>
    </row>
    <row r="918" spans="1:27" x14ac:dyDescent="0.2">
      <c r="A918" s="312"/>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c r="AA918" s="312"/>
    </row>
    <row r="919" spans="1:27" x14ac:dyDescent="0.2">
      <c r="A919" s="312"/>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c r="AA919" s="312"/>
    </row>
    <row r="920" spans="1:27" x14ac:dyDescent="0.2">
      <c r="A920" s="312"/>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c r="AA920" s="312"/>
    </row>
    <row r="921" spans="1:27" x14ac:dyDescent="0.2">
      <c r="A921" s="312"/>
      <c r="B921" s="312"/>
      <c r="C921" s="312"/>
      <c r="D921" s="312"/>
      <c r="E921" s="312"/>
      <c r="F921" s="312"/>
      <c r="G921" s="312"/>
      <c r="H921" s="312"/>
      <c r="I921" s="312"/>
      <c r="J921" s="312"/>
      <c r="K921" s="312"/>
      <c r="L921" s="312"/>
      <c r="M921" s="312"/>
      <c r="N921" s="312"/>
      <c r="O921" s="312"/>
      <c r="P921" s="312"/>
      <c r="Q921" s="312"/>
      <c r="R921" s="312"/>
      <c r="S921" s="312"/>
      <c r="T921" s="312"/>
      <c r="U921" s="312"/>
      <c r="V921" s="312"/>
      <c r="W921" s="312"/>
      <c r="X921" s="312"/>
      <c r="Y921" s="312"/>
      <c r="Z921" s="312"/>
      <c r="AA921" s="312"/>
    </row>
    <row r="922" spans="1:27" x14ac:dyDescent="0.2">
      <c r="A922" s="312"/>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c r="AA922" s="312"/>
    </row>
    <row r="923" spans="1:27" x14ac:dyDescent="0.2">
      <c r="A923" s="312"/>
      <c r="B923" s="31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312"/>
      <c r="Z923" s="312"/>
      <c r="AA923" s="312"/>
    </row>
    <row r="924" spans="1:27" x14ac:dyDescent="0.2">
      <c r="A924" s="312"/>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c r="AA924" s="312"/>
    </row>
    <row r="925" spans="1:27" x14ac:dyDescent="0.2">
      <c r="A925" s="312"/>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c r="AA925" s="312"/>
    </row>
    <row r="926" spans="1:27" x14ac:dyDescent="0.2">
      <c r="A926" s="312"/>
      <c r="B926" s="31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312"/>
      <c r="Z926" s="312"/>
      <c r="AA926" s="312"/>
    </row>
    <row r="927" spans="1:27" x14ac:dyDescent="0.2">
      <c r="A927" s="312"/>
      <c r="B927" s="312"/>
      <c r="C927" s="312"/>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c r="AA927" s="312"/>
    </row>
    <row r="928" spans="1:27" x14ac:dyDescent="0.2">
      <c r="A928" s="312"/>
      <c r="B928" s="312"/>
      <c r="C928" s="312"/>
      <c r="D928" s="312"/>
      <c r="E928" s="312"/>
      <c r="F928" s="312"/>
      <c r="G928" s="312"/>
      <c r="H928" s="312"/>
      <c r="I928" s="312"/>
      <c r="J928" s="312"/>
      <c r="K928" s="312"/>
      <c r="L928" s="312"/>
      <c r="M928" s="312"/>
      <c r="N928" s="312"/>
      <c r="O928" s="312"/>
      <c r="P928" s="312"/>
      <c r="Q928" s="312"/>
      <c r="R928" s="312"/>
      <c r="S928" s="312"/>
      <c r="T928" s="312"/>
      <c r="U928" s="312"/>
      <c r="V928" s="312"/>
      <c r="W928" s="312"/>
      <c r="X928" s="312"/>
      <c r="Y928" s="312"/>
      <c r="Z928" s="312"/>
      <c r="AA928" s="312"/>
    </row>
    <row r="929" spans="1:27" x14ac:dyDescent="0.2">
      <c r="A929" s="312"/>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c r="AA929" s="312"/>
    </row>
    <row r="930" spans="1:27" x14ac:dyDescent="0.2">
      <c r="A930" s="312"/>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c r="AA930" s="312"/>
    </row>
    <row r="931" spans="1:27" x14ac:dyDescent="0.2">
      <c r="A931" s="312"/>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c r="AA931" s="312"/>
    </row>
    <row r="932" spans="1:27" x14ac:dyDescent="0.2">
      <c r="A932" s="312"/>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c r="AA932" s="312"/>
    </row>
    <row r="933" spans="1:27" x14ac:dyDescent="0.2">
      <c r="A933" s="312"/>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c r="AA933" s="312"/>
    </row>
    <row r="934" spans="1:27" x14ac:dyDescent="0.2">
      <c r="A934" s="312"/>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c r="AA934" s="312"/>
    </row>
    <row r="935" spans="1:27" x14ac:dyDescent="0.2">
      <c r="A935" s="312"/>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c r="AA935" s="312"/>
    </row>
    <row r="936" spans="1:27" x14ac:dyDescent="0.2">
      <c r="A936" s="312"/>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c r="AA936" s="312"/>
    </row>
    <row r="937" spans="1:27" x14ac:dyDescent="0.2">
      <c r="A937" s="312"/>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c r="AA937" s="312"/>
    </row>
    <row r="938" spans="1:27" x14ac:dyDescent="0.2">
      <c r="A938" s="312"/>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c r="AA938" s="312"/>
    </row>
    <row r="939" spans="1:27" x14ac:dyDescent="0.2">
      <c r="A939" s="312"/>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c r="AA939" s="312"/>
    </row>
    <row r="940" spans="1:27" x14ac:dyDescent="0.2">
      <c r="A940" s="312"/>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c r="AA940" s="312"/>
    </row>
    <row r="941" spans="1:27" x14ac:dyDescent="0.2">
      <c r="A941" s="312"/>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c r="AA941" s="312"/>
    </row>
    <row r="942" spans="1:27" x14ac:dyDescent="0.2">
      <c r="A942" s="312"/>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c r="AA942" s="312"/>
    </row>
    <row r="943" spans="1:27" x14ac:dyDescent="0.2">
      <c r="A943" s="312"/>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c r="AA943" s="312"/>
    </row>
    <row r="944" spans="1:27" x14ac:dyDescent="0.2">
      <c r="A944" s="312"/>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c r="AA944" s="312"/>
    </row>
    <row r="945" spans="1:27" x14ac:dyDescent="0.2">
      <c r="A945" s="312"/>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c r="AA945" s="312"/>
    </row>
    <row r="946" spans="1:27" x14ac:dyDescent="0.2">
      <c r="A946" s="312"/>
      <c r="B946" s="312"/>
      <c r="C946" s="312"/>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c r="AA946" s="312"/>
    </row>
    <row r="947" spans="1:27" x14ac:dyDescent="0.2">
      <c r="A947" s="312"/>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c r="AA947" s="312"/>
    </row>
    <row r="948" spans="1:27" x14ac:dyDescent="0.2">
      <c r="A948" s="312"/>
      <c r="B948" s="312"/>
      <c r="C948" s="312"/>
      <c r="D948" s="312"/>
      <c r="E948" s="312"/>
      <c r="F948" s="312"/>
      <c r="G948" s="312"/>
      <c r="H948" s="312"/>
      <c r="I948" s="312"/>
      <c r="J948" s="312"/>
      <c r="K948" s="312"/>
      <c r="L948" s="312"/>
      <c r="M948" s="312"/>
      <c r="N948" s="312"/>
      <c r="O948" s="312"/>
      <c r="P948" s="312"/>
      <c r="Q948" s="312"/>
      <c r="R948" s="312"/>
      <c r="S948" s="312"/>
      <c r="T948" s="312"/>
      <c r="U948" s="312"/>
      <c r="V948" s="312"/>
      <c r="W948" s="312"/>
      <c r="X948" s="312"/>
      <c r="Y948" s="312"/>
      <c r="Z948" s="312"/>
      <c r="AA948" s="312"/>
    </row>
    <row r="949" spans="1:27" x14ac:dyDescent="0.2">
      <c r="A949" s="312"/>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c r="AA949" s="312"/>
    </row>
    <row r="950" spans="1:27" x14ac:dyDescent="0.2">
      <c r="A950" s="312"/>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c r="AA950" s="312"/>
    </row>
    <row r="951" spans="1:27" x14ac:dyDescent="0.2">
      <c r="A951" s="312"/>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c r="AA951" s="312"/>
    </row>
    <row r="952" spans="1:27" x14ac:dyDescent="0.2">
      <c r="A952" s="312"/>
      <c r="B952" s="312"/>
      <c r="C952" s="312"/>
      <c r="D952" s="312"/>
      <c r="E952" s="312"/>
      <c r="F952" s="312"/>
      <c r="G952" s="312"/>
      <c r="H952" s="312"/>
      <c r="I952" s="312"/>
      <c r="J952" s="312"/>
      <c r="K952" s="312"/>
      <c r="L952" s="312"/>
      <c r="M952" s="312"/>
      <c r="N952" s="312"/>
      <c r="O952" s="312"/>
      <c r="P952" s="312"/>
      <c r="Q952" s="312"/>
      <c r="R952" s="312"/>
      <c r="S952" s="312"/>
      <c r="T952" s="312"/>
      <c r="U952" s="312"/>
      <c r="V952" s="312"/>
      <c r="W952" s="312"/>
      <c r="X952" s="312"/>
      <c r="Y952" s="312"/>
      <c r="Z952" s="312"/>
      <c r="AA952" s="312"/>
    </row>
    <row r="953" spans="1:27" x14ac:dyDescent="0.2">
      <c r="A953" s="312"/>
      <c r="B953" s="312"/>
      <c r="C953" s="312"/>
      <c r="D953" s="312"/>
      <c r="E953" s="312"/>
      <c r="F953" s="312"/>
      <c r="G953" s="312"/>
      <c r="H953" s="312"/>
      <c r="I953" s="312"/>
      <c r="J953" s="312"/>
      <c r="K953" s="312"/>
      <c r="L953" s="312"/>
      <c r="M953" s="312"/>
      <c r="N953" s="312"/>
      <c r="O953" s="312"/>
      <c r="P953" s="312"/>
      <c r="Q953" s="312"/>
      <c r="R953" s="312"/>
      <c r="S953" s="312"/>
      <c r="T953" s="312"/>
      <c r="U953" s="312"/>
      <c r="V953" s="312"/>
      <c r="W953" s="312"/>
      <c r="X953" s="312"/>
      <c r="Y953" s="312"/>
      <c r="Z953" s="312"/>
      <c r="AA953" s="312"/>
    </row>
    <row r="954" spans="1:27" x14ac:dyDescent="0.2">
      <c r="A954" s="312"/>
      <c r="B954" s="312"/>
      <c r="C954" s="312"/>
      <c r="D954" s="312"/>
      <c r="E954" s="312"/>
      <c r="F954" s="312"/>
      <c r="G954" s="312"/>
      <c r="H954" s="312"/>
      <c r="I954" s="312"/>
      <c r="J954" s="312"/>
      <c r="K954" s="312"/>
      <c r="L954" s="312"/>
      <c r="M954" s="312"/>
      <c r="N954" s="312"/>
      <c r="O954" s="312"/>
      <c r="P954" s="312"/>
      <c r="Q954" s="312"/>
      <c r="R954" s="312"/>
      <c r="S954" s="312"/>
      <c r="T954" s="312"/>
      <c r="U954" s="312"/>
      <c r="V954" s="312"/>
      <c r="W954" s="312"/>
      <c r="X954" s="312"/>
      <c r="Y954" s="312"/>
      <c r="Z954" s="312"/>
      <c r="AA954" s="312"/>
    </row>
    <row r="955" spans="1:27" x14ac:dyDescent="0.2">
      <c r="A955" s="312"/>
      <c r="B955" s="312"/>
      <c r="C955" s="312"/>
      <c r="D955" s="312"/>
      <c r="E955" s="312"/>
      <c r="F955" s="312"/>
      <c r="G955" s="312"/>
      <c r="H955" s="312"/>
      <c r="I955" s="312"/>
      <c r="J955" s="312"/>
      <c r="K955" s="312"/>
      <c r="L955" s="312"/>
      <c r="M955" s="312"/>
      <c r="N955" s="312"/>
      <c r="O955" s="312"/>
      <c r="P955" s="312"/>
      <c r="Q955" s="312"/>
      <c r="R955" s="312"/>
      <c r="S955" s="312"/>
      <c r="T955" s="312"/>
      <c r="U955" s="312"/>
      <c r="V955" s="312"/>
      <c r="W955" s="312"/>
      <c r="X955" s="312"/>
      <c r="Y955" s="312"/>
      <c r="Z955" s="312"/>
      <c r="AA955" s="312"/>
    </row>
    <row r="956" spans="1:27" x14ac:dyDescent="0.2">
      <c r="A956" s="312"/>
      <c r="B956" s="312"/>
      <c r="C956" s="312"/>
      <c r="D956" s="312"/>
      <c r="E956" s="312"/>
      <c r="F956" s="312"/>
      <c r="G956" s="312"/>
      <c r="H956" s="312"/>
      <c r="I956" s="312"/>
      <c r="J956" s="312"/>
      <c r="K956" s="312"/>
      <c r="L956" s="312"/>
      <c r="M956" s="312"/>
      <c r="N956" s="312"/>
      <c r="O956" s="312"/>
      <c r="P956" s="312"/>
      <c r="Q956" s="312"/>
      <c r="R956" s="312"/>
      <c r="S956" s="312"/>
      <c r="T956" s="312"/>
      <c r="U956" s="312"/>
      <c r="V956" s="312"/>
      <c r="W956" s="312"/>
      <c r="X956" s="312"/>
      <c r="Y956" s="312"/>
      <c r="Z956" s="312"/>
      <c r="AA956" s="312"/>
    </row>
    <row r="957" spans="1:27" x14ac:dyDescent="0.2">
      <c r="A957" s="312"/>
      <c r="B957" s="312"/>
      <c r="C957" s="312"/>
      <c r="D957" s="312"/>
      <c r="E957" s="312"/>
      <c r="F957" s="312"/>
      <c r="G957" s="312"/>
      <c r="H957" s="312"/>
      <c r="I957" s="312"/>
      <c r="J957" s="312"/>
      <c r="K957" s="312"/>
      <c r="L957" s="312"/>
      <c r="M957" s="312"/>
      <c r="N957" s="312"/>
      <c r="O957" s="312"/>
      <c r="P957" s="312"/>
      <c r="Q957" s="312"/>
      <c r="R957" s="312"/>
      <c r="S957" s="312"/>
      <c r="T957" s="312"/>
      <c r="U957" s="312"/>
      <c r="V957" s="312"/>
      <c r="W957" s="312"/>
      <c r="X957" s="312"/>
      <c r="Y957" s="312"/>
      <c r="Z957" s="312"/>
      <c r="AA957" s="312"/>
    </row>
    <row r="958" spans="1:27" x14ac:dyDescent="0.2">
      <c r="A958" s="312"/>
      <c r="B958" s="312"/>
      <c r="C958" s="312"/>
      <c r="D958" s="312"/>
      <c r="E958" s="312"/>
      <c r="F958" s="312"/>
      <c r="G958" s="312"/>
      <c r="H958" s="312"/>
      <c r="I958" s="312"/>
      <c r="J958" s="312"/>
      <c r="K958" s="312"/>
      <c r="L958" s="312"/>
      <c r="M958" s="312"/>
      <c r="N958" s="312"/>
      <c r="O958" s="312"/>
      <c r="P958" s="312"/>
      <c r="Q958" s="312"/>
      <c r="R958" s="312"/>
      <c r="S958" s="312"/>
      <c r="T958" s="312"/>
      <c r="U958" s="312"/>
      <c r="V958" s="312"/>
      <c r="W958" s="312"/>
      <c r="X958" s="312"/>
      <c r="Y958" s="312"/>
      <c r="Z958" s="312"/>
      <c r="AA958" s="312"/>
    </row>
    <row r="959" spans="1:27" x14ac:dyDescent="0.2">
      <c r="A959" s="312"/>
      <c r="B959" s="312"/>
      <c r="C959" s="312"/>
      <c r="D959" s="312"/>
      <c r="E959" s="312"/>
      <c r="F959" s="312"/>
      <c r="G959" s="312"/>
      <c r="H959" s="312"/>
      <c r="I959" s="312"/>
      <c r="J959" s="312"/>
      <c r="K959" s="312"/>
      <c r="L959" s="312"/>
      <c r="M959" s="312"/>
      <c r="N959" s="312"/>
      <c r="O959" s="312"/>
      <c r="P959" s="312"/>
      <c r="Q959" s="312"/>
      <c r="R959" s="312"/>
      <c r="S959" s="312"/>
      <c r="T959" s="312"/>
      <c r="U959" s="312"/>
      <c r="V959" s="312"/>
      <c r="W959" s="312"/>
      <c r="X959" s="312"/>
      <c r="Y959" s="312"/>
      <c r="Z959" s="312"/>
      <c r="AA959" s="312"/>
    </row>
    <row r="960" spans="1:27" x14ac:dyDescent="0.2">
      <c r="A960" s="312"/>
      <c r="B960" s="312"/>
      <c r="C960" s="312"/>
      <c r="D960" s="312"/>
      <c r="E960" s="312"/>
      <c r="F960" s="312"/>
      <c r="G960" s="312"/>
      <c r="H960" s="312"/>
      <c r="I960" s="312"/>
      <c r="J960" s="312"/>
      <c r="K960" s="312"/>
      <c r="L960" s="312"/>
      <c r="M960" s="312"/>
      <c r="N960" s="312"/>
      <c r="O960" s="312"/>
      <c r="P960" s="312"/>
      <c r="Q960" s="312"/>
      <c r="R960" s="312"/>
      <c r="S960" s="312"/>
      <c r="T960" s="312"/>
      <c r="U960" s="312"/>
      <c r="V960" s="312"/>
      <c r="W960" s="312"/>
      <c r="X960" s="312"/>
      <c r="Y960" s="312"/>
      <c r="Z960" s="312"/>
      <c r="AA960" s="312"/>
    </row>
    <row r="961" spans="1:27" x14ac:dyDescent="0.2">
      <c r="A961" s="312"/>
      <c r="B961" s="312"/>
      <c r="C961" s="312"/>
      <c r="D961" s="312"/>
      <c r="E961" s="312"/>
      <c r="F961" s="312"/>
      <c r="G961" s="312"/>
      <c r="H961" s="312"/>
      <c r="I961" s="312"/>
      <c r="J961" s="312"/>
      <c r="K961" s="312"/>
      <c r="L961" s="312"/>
      <c r="M961" s="312"/>
      <c r="N961" s="312"/>
      <c r="O961" s="312"/>
      <c r="P961" s="312"/>
      <c r="Q961" s="312"/>
      <c r="R961" s="312"/>
      <c r="S961" s="312"/>
      <c r="T961" s="312"/>
      <c r="U961" s="312"/>
      <c r="V961" s="312"/>
      <c r="W961" s="312"/>
      <c r="X961" s="312"/>
      <c r="Y961" s="312"/>
      <c r="Z961" s="312"/>
      <c r="AA961" s="312"/>
    </row>
    <row r="962" spans="1:27" x14ac:dyDescent="0.2">
      <c r="A962" s="312"/>
      <c r="B962" s="312"/>
      <c r="C962" s="312"/>
      <c r="D962" s="312"/>
      <c r="E962" s="312"/>
      <c r="F962" s="312"/>
      <c r="G962" s="312"/>
      <c r="H962" s="312"/>
      <c r="I962" s="312"/>
      <c r="J962" s="312"/>
      <c r="K962" s="312"/>
      <c r="L962" s="312"/>
      <c r="M962" s="312"/>
      <c r="N962" s="312"/>
      <c r="O962" s="312"/>
      <c r="P962" s="312"/>
      <c r="Q962" s="312"/>
      <c r="R962" s="312"/>
      <c r="S962" s="312"/>
      <c r="T962" s="312"/>
      <c r="U962" s="312"/>
      <c r="V962" s="312"/>
      <c r="W962" s="312"/>
      <c r="X962" s="312"/>
      <c r="Y962" s="312"/>
      <c r="Z962" s="312"/>
      <c r="AA962" s="312"/>
    </row>
    <row r="963" spans="1:27" x14ac:dyDescent="0.2">
      <c r="A963" s="312"/>
      <c r="B963" s="312"/>
      <c r="C963" s="312"/>
      <c r="D963" s="312"/>
      <c r="E963" s="312"/>
      <c r="F963" s="312"/>
      <c r="G963" s="312"/>
      <c r="H963" s="312"/>
      <c r="I963" s="312"/>
      <c r="J963" s="312"/>
      <c r="K963" s="312"/>
      <c r="L963" s="312"/>
      <c r="M963" s="312"/>
      <c r="N963" s="312"/>
      <c r="O963" s="312"/>
      <c r="P963" s="312"/>
      <c r="Q963" s="312"/>
      <c r="R963" s="312"/>
      <c r="S963" s="312"/>
      <c r="T963" s="312"/>
      <c r="U963" s="312"/>
      <c r="V963" s="312"/>
      <c r="W963" s="312"/>
      <c r="X963" s="312"/>
      <c r="Y963" s="312"/>
      <c r="Z963" s="312"/>
      <c r="AA963" s="312"/>
    </row>
    <row r="964" spans="1:27" x14ac:dyDescent="0.2">
      <c r="A964" s="312"/>
      <c r="B964" s="312"/>
      <c r="C964" s="312"/>
      <c r="D964" s="312"/>
      <c r="E964" s="312"/>
      <c r="F964" s="312"/>
      <c r="G964" s="312"/>
      <c r="H964" s="312"/>
      <c r="I964" s="312"/>
      <c r="J964" s="312"/>
      <c r="K964" s="312"/>
      <c r="L964" s="312"/>
      <c r="M964" s="312"/>
      <c r="N964" s="312"/>
      <c r="O964" s="312"/>
      <c r="P964" s="312"/>
      <c r="Q964" s="312"/>
      <c r="R964" s="312"/>
      <c r="S964" s="312"/>
      <c r="T964" s="312"/>
      <c r="U964" s="312"/>
      <c r="V964" s="312"/>
      <c r="W964" s="312"/>
      <c r="X964" s="312"/>
      <c r="Y964" s="312"/>
      <c r="Z964" s="312"/>
      <c r="AA964" s="312"/>
    </row>
    <row r="965" spans="1:27" x14ac:dyDescent="0.2">
      <c r="A965" s="312"/>
      <c r="B965" s="312"/>
      <c r="C965" s="312"/>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c r="AA965" s="312"/>
    </row>
    <row r="966" spans="1:27" x14ac:dyDescent="0.2">
      <c r="A966" s="312"/>
      <c r="B966" s="312"/>
      <c r="C966" s="312"/>
      <c r="D966" s="312"/>
      <c r="E966" s="312"/>
      <c r="F966" s="312"/>
      <c r="G966" s="312"/>
      <c r="H966" s="312"/>
      <c r="I966" s="312"/>
      <c r="J966" s="312"/>
      <c r="K966" s="312"/>
      <c r="L966" s="312"/>
      <c r="M966" s="312"/>
      <c r="N966" s="312"/>
      <c r="O966" s="312"/>
      <c r="P966" s="312"/>
      <c r="Q966" s="312"/>
      <c r="R966" s="312"/>
      <c r="S966" s="312"/>
      <c r="T966" s="312"/>
      <c r="U966" s="312"/>
      <c r="V966" s="312"/>
      <c r="W966" s="312"/>
      <c r="X966" s="312"/>
      <c r="Y966" s="312"/>
      <c r="Z966" s="312"/>
      <c r="AA966" s="312"/>
    </row>
    <row r="967" spans="1:27" x14ac:dyDescent="0.2">
      <c r="A967" s="312"/>
      <c r="B967" s="312"/>
      <c r="C967" s="312"/>
      <c r="D967" s="312"/>
      <c r="E967" s="312"/>
      <c r="F967" s="312"/>
      <c r="G967" s="312"/>
      <c r="H967" s="312"/>
      <c r="I967" s="312"/>
      <c r="J967" s="312"/>
      <c r="K967" s="312"/>
      <c r="L967" s="312"/>
      <c r="M967" s="312"/>
      <c r="N967" s="312"/>
      <c r="O967" s="312"/>
      <c r="P967" s="312"/>
      <c r="Q967" s="312"/>
      <c r="R967" s="312"/>
      <c r="S967" s="312"/>
      <c r="T967" s="312"/>
      <c r="U967" s="312"/>
      <c r="V967" s="312"/>
      <c r="W967" s="312"/>
      <c r="X967" s="312"/>
      <c r="Y967" s="312"/>
      <c r="Z967" s="312"/>
      <c r="AA967" s="312"/>
    </row>
    <row r="968" spans="1:27" x14ac:dyDescent="0.2">
      <c r="A968" s="312"/>
      <c r="B968" s="312"/>
      <c r="C968" s="312"/>
      <c r="D968" s="312"/>
      <c r="E968" s="312"/>
      <c r="F968" s="312"/>
      <c r="G968" s="312"/>
      <c r="H968" s="312"/>
      <c r="I968" s="312"/>
      <c r="J968" s="312"/>
      <c r="K968" s="312"/>
      <c r="L968" s="312"/>
      <c r="M968" s="312"/>
      <c r="N968" s="312"/>
      <c r="O968" s="312"/>
      <c r="P968" s="312"/>
      <c r="Q968" s="312"/>
      <c r="R968" s="312"/>
      <c r="S968" s="312"/>
      <c r="T968" s="312"/>
      <c r="U968" s="312"/>
      <c r="V968" s="312"/>
      <c r="W968" s="312"/>
      <c r="X968" s="312"/>
      <c r="Y968" s="312"/>
      <c r="Z968" s="312"/>
      <c r="AA968" s="312"/>
    </row>
    <row r="969" spans="1:27" x14ac:dyDescent="0.2">
      <c r="A969" s="312"/>
      <c r="B969" s="312"/>
      <c r="C969" s="312"/>
      <c r="D969" s="312"/>
      <c r="E969" s="312"/>
      <c r="F969" s="312"/>
      <c r="G969" s="312"/>
      <c r="H969" s="312"/>
      <c r="I969" s="312"/>
      <c r="J969" s="312"/>
      <c r="K969" s="312"/>
      <c r="L969" s="312"/>
      <c r="M969" s="312"/>
      <c r="N969" s="312"/>
      <c r="O969" s="312"/>
      <c r="P969" s="312"/>
      <c r="Q969" s="312"/>
      <c r="R969" s="312"/>
      <c r="S969" s="312"/>
      <c r="T969" s="312"/>
      <c r="U969" s="312"/>
      <c r="V969" s="312"/>
      <c r="W969" s="312"/>
      <c r="X969" s="312"/>
      <c r="Y969" s="312"/>
      <c r="Z969" s="312"/>
      <c r="AA969" s="312"/>
    </row>
    <row r="970" spans="1:27" x14ac:dyDescent="0.2">
      <c r="A970" s="312"/>
      <c r="B970" s="312"/>
      <c r="C970" s="312"/>
      <c r="D970" s="312"/>
      <c r="E970" s="312"/>
      <c r="F970" s="312"/>
      <c r="G970" s="312"/>
      <c r="H970" s="312"/>
      <c r="I970" s="312"/>
      <c r="J970" s="312"/>
      <c r="K970" s="312"/>
      <c r="L970" s="312"/>
      <c r="M970" s="312"/>
      <c r="N970" s="312"/>
      <c r="O970" s="312"/>
      <c r="P970" s="312"/>
      <c r="Q970" s="312"/>
      <c r="R970" s="312"/>
      <c r="S970" s="312"/>
      <c r="T970" s="312"/>
      <c r="U970" s="312"/>
      <c r="V970" s="312"/>
      <c r="W970" s="312"/>
      <c r="X970" s="312"/>
      <c r="Y970" s="312"/>
      <c r="Z970" s="312"/>
      <c r="AA970" s="312"/>
    </row>
    <row r="971" spans="1:27" x14ac:dyDescent="0.2">
      <c r="A971" s="312"/>
      <c r="B971" s="312"/>
      <c r="C971" s="312"/>
      <c r="D971" s="312"/>
      <c r="E971" s="312"/>
      <c r="F971" s="312"/>
      <c r="G971" s="312"/>
      <c r="H971" s="312"/>
      <c r="I971" s="312"/>
      <c r="J971" s="312"/>
      <c r="K971" s="312"/>
      <c r="L971" s="312"/>
      <c r="M971" s="312"/>
      <c r="N971" s="312"/>
      <c r="O971" s="312"/>
      <c r="P971" s="312"/>
      <c r="Q971" s="312"/>
      <c r="R971" s="312"/>
      <c r="S971" s="312"/>
      <c r="T971" s="312"/>
      <c r="U971" s="312"/>
      <c r="V971" s="312"/>
      <c r="W971" s="312"/>
      <c r="X971" s="312"/>
      <c r="Y971" s="312"/>
      <c r="Z971" s="312"/>
      <c r="AA971" s="312"/>
    </row>
    <row r="972" spans="1:27" x14ac:dyDescent="0.2">
      <c r="A972" s="312"/>
      <c r="B972" s="312"/>
      <c r="C972" s="312"/>
      <c r="D972" s="312"/>
      <c r="E972" s="312"/>
      <c r="F972" s="312"/>
      <c r="G972" s="312"/>
      <c r="H972" s="312"/>
      <c r="I972" s="312"/>
      <c r="J972" s="312"/>
      <c r="K972" s="312"/>
      <c r="L972" s="312"/>
      <c r="M972" s="312"/>
      <c r="N972" s="312"/>
      <c r="O972" s="312"/>
      <c r="P972" s="312"/>
      <c r="Q972" s="312"/>
      <c r="R972" s="312"/>
      <c r="S972" s="312"/>
      <c r="T972" s="312"/>
      <c r="U972" s="312"/>
      <c r="V972" s="312"/>
      <c r="W972" s="312"/>
      <c r="X972" s="312"/>
      <c r="Y972" s="312"/>
      <c r="Z972" s="312"/>
      <c r="AA972" s="312"/>
    </row>
    <row r="973" spans="1:27" x14ac:dyDescent="0.2">
      <c r="A973" s="312"/>
      <c r="B973" s="312"/>
      <c r="C973" s="312"/>
      <c r="D973" s="312"/>
      <c r="E973" s="312"/>
      <c r="F973" s="312"/>
      <c r="G973" s="312"/>
      <c r="H973" s="312"/>
      <c r="I973" s="312"/>
      <c r="J973" s="312"/>
      <c r="K973" s="312"/>
      <c r="L973" s="312"/>
      <c r="M973" s="312"/>
      <c r="N973" s="312"/>
      <c r="O973" s="312"/>
      <c r="P973" s="312"/>
      <c r="Q973" s="312"/>
      <c r="R973" s="312"/>
      <c r="S973" s="312"/>
      <c r="T973" s="312"/>
      <c r="U973" s="312"/>
      <c r="V973" s="312"/>
      <c r="W973" s="312"/>
      <c r="X973" s="312"/>
      <c r="Y973" s="312"/>
      <c r="Z973" s="312"/>
      <c r="AA973" s="312"/>
    </row>
    <row r="974" spans="1:27" x14ac:dyDescent="0.2">
      <c r="A974" s="312"/>
      <c r="B974" s="312"/>
      <c r="C974" s="312"/>
      <c r="D974" s="312"/>
      <c r="E974" s="312"/>
      <c r="F974" s="312"/>
      <c r="G974" s="312"/>
      <c r="H974" s="312"/>
      <c r="I974" s="312"/>
      <c r="J974" s="312"/>
      <c r="K974" s="312"/>
      <c r="L974" s="312"/>
      <c r="M974" s="312"/>
      <c r="N974" s="312"/>
      <c r="O974" s="312"/>
      <c r="P974" s="312"/>
      <c r="Q974" s="312"/>
      <c r="R974" s="312"/>
      <c r="S974" s="312"/>
      <c r="T974" s="312"/>
      <c r="U974" s="312"/>
      <c r="V974" s="312"/>
      <c r="W974" s="312"/>
      <c r="X974" s="312"/>
      <c r="Y974" s="312"/>
      <c r="Z974" s="312"/>
      <c r="AA974" s="312"/>
    </row>
    <row r="975" spans="1:27" x14ac:dyDescent="0.2">
      <c r="A975" s="312"/>
      <c r="B975" s="312"/>
      <c r="C975" s="312"/>
      <c r="D975" s="312"/>
      <c r="E975" s="312"/>
      <c r="F975" s="312"/>
      <c r="G975" s="312"/>
      <c r="H975" s="312"/>
      <c r="I975" s="312"/>
      <c r="J975" s="312"/>
      <c r="K975" s="312"/>
      <c r="L975" s="312"/>
      <c r="M975" s="312"/>
      <c r="N975" s="312"/>
      <c r="O975" s="312"/>
      <c r="P975" s="312"/>
      <c r="Q975" s="312"/>
      <c r="R975" s="312"/>
      <c r="S975" s="312"/>
      <c r="T975" s="312"/>
      <c r="U975" s="312"/>
      <c r="V975" s="312"/>
      <c r="W975" s="312"/>
      <c r="X975" s="312"/>
      <c r="Y975" s="312"/>
      <c r="Z975" s="312"/>
      <c r="AA975" s="312"/>
    </row>
    <row r="976" spans="1:27" x14ac:dyDescent="0.2">
      <c r="A976" s="312"/>
      <c r="B976" s="312"/>
      <c r="C976" s="312"/>
      <c r="D976" s="312"/>
      <c r="E976" s="312"/>
      <c r="F976" s="312"/>
      <c r="G976" s="312"/>
      <c r="H976" s="312"/>
      <c r="I976" s="312"/>
      <c r="J976" s="312"/>
      <c r="K976" s="312"/>
      <c r="L976" s="312"/>
      <c r="M976" s="312"/>
      <c r="N976" s="312"/>
      <c r="O976" s="312"/>
      <c r="P976" s="312"/>
      <c r="Q976" s="312"/>
      <c r="R976" s="312"/>
      <c r="S976" s="312"/>
      <c r="T976" s="312"/>
      <c r="U976" s="312"/>
      <c r="V976" s="312"/>
      <c r="W976" s="312"/>
      <c r="X976" s="312"/>
      <c r="Y976" s="312"/>
      <c r="Z976" s="312"/>
      <c r="AA976" s="312"/>
    </row>
    <row r="977" spans="1:27" x14ac:dyDescent="0.2">
      <c r="A977" s="312"/>
      <c r="B977" s="312"/>
      <c r="C977" s="312"/>
      <c r="D977" s="312"/>
      <c r="E977" s="312"/>
      <c r="F977" s="312"/>
      <c r="G977" s="312"/>
      <c r="H977" s="312"/>
      <c r="I977" s="312"/>
      <c r="J977" s="312"/>
      <c r="K977" s="312"/>
      <c r="L977" s="312"/>
      <c r="M977" s="312"/>
      <c r="N977" s="312"/>
      <c r="O977" s="312"/>
      <c r="P977" s="312"/>
      <c r="Q977" s="312"/>
      <c r="R977" s="312"/>
      <c r="S977" s="312"/>
      <c r="T977" s="312"/>
      <c r="U977" s="312"/>
      <c r="V977" s="312"/>
      <c r="W977" s="312"/>
      <c r="X977" s="312"/>
      <c r="Y977" s="312"/>
      <c r="Z977" s="312"/>
      <c r="AA977" s="312"/>
    </row>
    <row r="978" spans="1:27" x14ac:dyDescent="0.2">
      <c r="A978" s="312"/>
      <c r="B978" s="312"/>
      <c r="C978" s="312"/>
      <c r="D978" s="312"/>
      <c r="E978" s="312"/>
      <c r="F978" s="312"/>
      <c r="G978" s="312"/>
      <c r="H978" s="312"/>
      <c r="I978" s="312"/>
      <c r="J978" s="312"/>
      <c r="K978" s="312"/>
      <c r="L978" s="312"/>
      <c r="M978" s="312"/>
      <c r="N978" s="312"/>
      <c r="O978" s="312"/>
      <c r="P978" s="312"/>
      <c r="Q978" s="312"/>
      <c r="R978" s="312"/>
      <c r="S978" s="312"/>
      <c r="T978" s="312"/>
      <c r="U978" s="312"/>
      <c r="V978" s="312"/>
      <c r="W978" s="312"/>
      <c r="X978" s="312"/>
      <c r="Y978" s="312"/>
      <c r="Z978" s="312"/>
      <c r="AA978" s="312"/>
    </row>
    <row r="979" spans="1:27" x14ac:dyDescent="0.2">
      <c r="A979" s="312"/>
      <c r="B979" s="312"/>
      <c r="C979" s="312"/>
      <c r="D979" s="312"/>
      <c r="E979" s="312"/>
      <c r="F979" s="312"/>
      <c r="G979" s="312"/>
      <c r="H979" s="312"/>
      <c r="I979" s="312"/>
      <c r="J979" s="312"/>
      <c r="K979" s="312"/>
      <c r="L979" s="312"/>
      <c r="M979" s="312"/>
      <c r="N979" s="312"/>
      <c r="O979" s="312"/>
      <c r="P979" s="312"/>
      <c r="Q979" s="312"/>
      <c r="R979" s="312"/>
      <c r="S979" s="312"/>
      <c r="T979" s="312"/>
      <c r="U979" s="312"/>
      <c r="V979" s="312"/>
      <c r="W979" s="312"/>
      <c r="X979" s="312"/>
      <c r="Y979" s="312"/>
      <c r="Z979" s="312"/>
      <c r="AA979" s="312"/>
    </row>
    <row r="980" spans="1:27" x14ac:dyDescent="0.2">
      <c r="A980" s="312"/>
      <c r="B980" s="312"/>
      <c r="C980" s="312"/>
      <c r="D980" s="312"/>
      <c r="E980" s="312"/>
      <c r="F980" s="312"/>
      <c r="G980" s="312"/>
      <c r="H980" s="312"/>
      <c r="I980" s="312"/>
      <c r="J980" s="312"/>
      <c r="K980" s="312"/>
      <c r="L980" s="312"/>
      <c r="M980" s="312"/>
      <c r="N980" s="312"/>
      <c r="O980" s="312"/>
      <c r="P980" s="312"/>
      <c r="Q980" s="312"/>
      <c r="R980" s="312"/>
      <c r="S980" s="312"/>
      <c r="T980" s="312"/>
      <c r="U980" s="312"/>
      <c r="V980" s="312"/>
      <c r="W980" s="312"/>
      <c r="X980" s="312"/>
      <c r="Y980" s="312"/>
      <c r="Z980" s="312"/>
      <c r="AA980" s="312"/>
    </row>
    <row r="981" spans="1:27" x14ac:dyDescent="0.2">
      <c r="A981" s="312"/>
      <c r="B981" s="312"/>
      <c r="C981" s="312"/>
      <c r="D981" s="312"/>
      <c r="E981" s="312"/>
      <c r="F981" s="312"/>
      <c r="G981" s="312"/>
      <c r="H981" s="312"/>
      <c r="I981" s="312"/>
      <c r="J981" s="312"/>
      <c r="K981" s="312"/>
      <c r="L981" s="312"/>
      <c r="M981" s="312"/>
      <c r="N981" s="312"/>
      <c r="O981" s="312"/>
      <c r="P981" s="312"/>
      <c r="Q981" s="312"/>
      <c r="R981" s="312"/>
      <c r="S981" s="312"/>
      <c r="T981" s="312"/>
      <c r="U981" s="312"/>
      <c r="V981" s="312"/>
      <c r="W981" s="312"/>
      <c r="X981" s="312"/>
      <c r="Y981" s="312"/>
      <c r="Z981" s="312"/>
      <c r="AA981" s="312"/>
    </row>
    <row r="982" spans="1:27" x14ac:dyDescent="0.2">
      <c r="A982" s="312"/>
      <c r="B982" s="312"/>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312"/>
      <c r="Z982" s="312"/>
      <c r="AA982" s="312"/>
    </row>
    <row r="983" spans="1:27" x14ac:dyDescent="0.2">
      <c r="A983" s="312"/>
      <c r="B983" s="312"/>
      <c r="C983" s="312"/>
      <c r="D983" s="312"/>
      <c r="E983" s="312"/>
      <c r="F983" s="312"/>
      <c r="G983" s="312"/>
      <c r="H983" s="312"/>
      <c r="I983" s="312"/>
      <c r="J983" s="312"/>
      <c r="K983" s="312"/>
      <c r="L983" s="312"/>
      <c r="M983" s="312"/>
      <c r="N983" s="312"/>
      <c r="O983" s="312"/>
      <c r="P983" s="312"/>
      <c r="Q983" s="312"/>
      <c r="R983" s="312"/>
      <c r="S983" s="312"/>
      <c r="T983" s="312"/>
      <c r="U983" s="312"/>
      <c r="V983" s="312"/>
      <c r="W983" s="312"/>
      <c r="X983" s="312"/>
      <c r="Y983" s="312"/>
      <c r="Z983" s="312"/>
      <c r="AA983" s="312"/>
    </row>
    <row r="984" spans="1:27" x14ac:dyDescent="0.2">
      <c r="A984" s="312"/>
      <c r="B984" s="312"/>
      <c r="C984" s="312"/>
      <c r="D984" s="312"/>
      <c r="E984" s="312"/>
      <c r="F984" s="312"/>
      <c r="G984" s="312"/>
      <c r="H984" s="312"/>
      <c r="I984" s="312"/>
      <c r="J984" s="312"/>
      <c r="K984" s="312"/>
      <c r="L984" s="312"/>
      <c r="M984" s="312"/>
      <c r="N984" s="312"/>
      <c r="O984" s="312"/>
      <c r="P984" s="312"/>
      <c r="Q984" s="312"/>
      <c r="R984" s="312"/>
      <c r="S984" s="312"/>
      <c r="T984" s="312"/>
      <c r="U984" s="312"/>
      <c r="V984" s="312"/>
      <c r="W984" s="312"/>
      <c r="X984" s="312"/>
      <c r="Y984" s="312"/>
      <c r="Z984" s="312"/>
      <c r="AA984" s="312"/>
    </row>
    <row r="985" spans="1:27" x14ac:dyDescent="0.2">
      <c r="A985" s="312"/>
      <c r="B985" s="312"/>
      <c r="C985" s="312"/>
      <c r="D985" s="312"/>
      <c r="E985" s="312"/>
      <c r="F985" s="312"/>
      <c r="G985" s="312"/>
      <c r="H985" s="312"/>
      <c r="I985" s="312"/>
      <c r="J985" s="312"/>
      <c r="K985" s="312"/>
      <c r="L985" s="312"/>
      <c r="M985" s="312"/>
      <c r="N985" s="312"/>
      <c r="O985" s="312"/>
      <c r="P985" s="312"/>
      <c r="Q985" s="312"/>
      <c r="R985" s="312"/>
      <c r="S985" s="312"/>
      <c r="T985" s="312"/>
      <c r="U985" s="312"/>
      <c r="V985" s="312"/>
      <c r="W985" s="312"/>
      <c r="X985" s="312"/>
      <c r="Y985" s="312"/>
      <c r="Z985" s="312"/>
      <c r="AA985" s="312"/>
    </row>
    <row r="986" spans="1:27" x14ac:dyDescent="0.2">
      <c r="A986" s="312"/>
      <c r="B986" s="312"/>
      <c r="C986" s="312"/>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312"/>
      <c r="Z986" s="312"/>
      <c r="AA986" s="312"/>
    </row>
    <row r="987" spans="1:27" x14ac:dyDescent="0.2">
      <c r="A987" s="312"/>
      <c r="B987" s="312"/>
      <c r="C987" s="312"/>
      <c r="D987" s="312"/>
      <c r="E987" s="312"/>
      <c r="F987" s="312"/>
      <c r="G987" s="312"/>
      <c r="H987" s="312"/>
      <c r="I987" s="312"/>
      <c r="J987" s="312"/>
      <c r="K987" s="312"/>
      <c r="L987" s="312"/>
      <c r="M987" s="312"/>
      <c r="N987" s="312"/>
      <c r="O987" s="312"/>
      <c r="P987" s="312"/>
      <c r="Q987" s="312"/>
      <c r="R987" s="312"/>
      <c r="S987" s="312"/>
      <c r="T987" s="312"/>
      <c r="U987" s="312"/>
      <c r="V987" s="312"/>
      <c r="W987" s="312"/>
      <c r="X987" s="312"/>
      <c r="Y987" s="312"/>
      <c r="Z987" s="312"/>
      <c r="AA987" s="312"/>
    </row>
    <row r="988" spans="1:27" x14ac:dyDescent="0.2">
      <c r="A988" s="312"/>
      <c r="B988" s="312"/>
      <c r="C988" s="312"/>
      <c r="D988" s="312"/>
      <c r="E988" s="312"/>
      <c r="F988" s="312"/>
      <c r="G988" s="312"/>
      <c r="H988" s="312"/>
      <c r="I988" s="312"/>
      <c r="J988" s="312"/>
      <c r="K988" s="312"/>
      <c r="L988" s="312"/>
      <c r="M988" s="312"/>
      <c r="N988" s="312"/>
      <c r="O988" s="312"/>
      <c r="P988" s="312"/>
      <c r="Q988" s="312"/>
      <c r="R988" s="312"/>
      <c r="S988" s="312"/>
      <c r="T988" s="312"/>
      <c r="U988" s="312"/>
      <c r="V988" s="312"/>
      <c r="W988" s="312"/>
      <c r="X988" s="312"/>
      <c r="Y988" s="312"/>
      <c r="Z988" s="312"/>
      <c r="AA988" s="312"/>
    </row>
    <row r="989" spans="1:27" x14ac:dyDescent="0.2">
      <c r="A989" s="312"/>
      <c r="B989" s="312"/>
      <c r="C989" s="312"/>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312"/>
      <c r="Z989" s="312"/>
      <c r="AA989" s="312"/>
    </row>
    <row r="990" spans="1:27" x14ac:dyDescent="0.2">
      <c r="A990" s="312"/>
      <c r="B990" s="312"/>
      <c r="C990" s="312"/>
      <c r="D990" s="312"/>
      <c r="E990" s="312"/>
      <c r="F990" s="312"/>
      <c r="G990" s="312"/>
      <c r="H990" s="312"/>
      <c r="I990" s="312"/>
      <c r="J990" s="312"/>
      <c r="K990" s="312"/>
      <c r="L990" s="312"/>
      <c r="M990" s="312"/>
      <c r="N990" s="312"/>
      <c r="O990" s="312"/>
      <c r="P990" s="312"/>
      <c r="Q990" s="312"/>
      <c r="R990" s="312"/>
      <c r="S990" s="312"/>
      <c r="T990" s="312"/>
      <c r="U990" s="312"/>
      <c r="V990" s="312"/>
      <c r="W990" s="312"/>
      <c r="X990" s="312"/>
      <c r="Y990" s="312"/>
      <c r="Z990" s="312"/>
      <c r="AA990" s="312"/>
    </row>
    <row r="991" spans="1:27" x14ac:dyDescent="0.2">
      <c r="A991" s="312"/>
      <c r="B991" s="312"/>
      <c r="C991" s="312"/>
      <c r="D991" s="312"/>
      <c r="E991" s="312"/>
      <c r="F991" s="312"/>
      <c r="G991" s="312"/>
      <c r="H991" s="312"/>
      <c r="I991" s="312"/>
      <c r="J991" s="312"/>
      <c r="K991" s="312"/>
      <c r="L991" s="312"/>
      <c r="M991" s="312"/>
      <c r="N991" s="312"/>
      <c r="O991" s="312"/>
      <c r="P991" s="312"/>
      <c r="Q991" s="312"/>
      <c r="R991" s="312"/>
      <c r="S991" s="312"/>
      <c r="T991" s="312"/>
      <c r="U991" s="312"/>
      <c r="V991" s="312"/>
      <c r="W991" s="312"/>
      <c r="X991" s="312"/>
      <c r="Y991" s="312"/>
      <c r="Z991" s="312"/>
      <c r="AA991" s="312"/>
    </row>
    <row r="992" spans="1:27" x14ac:dyDescent="0.2">
      <c r="A992" s="312"/>
      <c r="B992" s="312"/>
      <c r="C992" s="312"/>
      <c r="D992" s="312"/>
      <c r="E992" s="312"/>
      <c r="F992" s="312"/>
      <c r="G992" s="312"/>
      <c r="H992" s="312"/>
      <c r="I992" s="312"/>
      <c r="J992" s="312"/>
      <c r="K992" s="312"/>
      <c r="L992" s="312"/>
      <c r="M992" s="312"/>
      <c r="N992" s="312"/>
      <c r="O992" s="312"/>
      <c r="P992" s="312"/>
      <c r="Q992" s="312"/>
      <c r="R992" s="312"/>
      <c r="S992" s="312"/>
      <c r="T992" s="312"/>
      <c r="U992" s="312"/>
      <c r="V992" s="312"/>
      <c r="W992" s="312"/>
      <c r="X992" s="312"/>
      <c r="Y992" s="312"/>
      <c r="Z992" s="312"/>
      <c r="AA992" s="312"/>
    </row>
    <row r="993" spans="1:27" x14ac:dyDescent="0.2">
      <c r="A993" s="312"/>
      <c r="B993" s="312"/>
      <c r="C993" s="312"/>
      <c r="D993" s="312"/>
      <c r="E993" s="312"/>
      <c r="F993" s="312"/>
      <c r="G993" s="312"/>
      <c r="H993" s="312"/>
      <c r="I993" s="312"/>
      <c r="J993" s="312"/>
      <c r="K993" s="312"/>
      <c r="L993" s="312"/>
      <c r="M993" s="312"/>
      <c r="N993" s="312"/>
      <c r="O993" s="312"/>
      <c r="P993" s="312"/>
      <c r="Q993" s="312"/>
      <c r="R993" s="312"/>
      <c r="S993" s="312"/>
      <c r="T993" s="312"/>
      <c r="U993" s="312"/>
      <c r="V993" s="312"/>
      <c r="W993" s="312"/>
      <c r="X993" s="312"/>
      <c r="Y993" s="312"/>
      <c r="Z993" s="312"/>
      <c r="AA993" s="312"/>
    </row>
    <row r="994" spans="1:27" x14ac:dyDescent="0.2">
      <c r="A994" s="312"/>
      <c r="B994" s="312"/>
      <c r="C994" s="312"/>
      <c r="D994" s="312"/>
      <c r="E994" s="312"/>
      <c r="F994" s="312"/>
      <c r="G994" s="312"/>
      <c r="H994" s="312"/>
      <c r="I994" s="312"/>
      <c r="J994" s="312"/>
      <c r="K994" s="312"/>
      <c r="L994" s="312"/>
      <c r="M994" s="312"/>
      <c r="N994" s="312"/>
      <c r="O994" s="312"/>
      <c r="P994" s="312"/>
      <c r="Q994" s="312"/>
      <c r="R994" s="312"/>
      <c r="S994" s="312"/>
      <c r="T994" s="312"/>
      <c r="U994" s="312"/>
      <c r="V994" s="312"/>
      <c r="W994" s="312"/>
      <c r="X994" s="312"/>
      <c r="Y994" s="312"/>
      <c r="Z994" s="312"/>
      <c r="AA994" s="312"/>
    </row>
    <row r="995" spans="1:27" x14ac:dyDescent="0.2">
      <c r="A995" s="312"/>
      <c r="B995" s="312"/>
      <c r="C995" s="312"/>
      <c r="D995" s="312"/>
      <c r="E995" s="312"/>
      <c r="F995" s="312"/>
      <c r="G995" s="312"/>
      <c r="H995" s="312"/>
      <c r="I995" s="312"/>
      <c r="J995" s="312"/>
      <c r="K995" s="312"/>
      <c r="L995" s="312"/>
      <c r="M995" s="312"/>
      <c r="N995" s="312"/>
      <c r="O995" s="312"/>
      <c r="P995" s="312"/>
      <c r="Q995" s="312"/>
      <c r="R995" s="312"/>
      <c r="S995" s="312"/>
      <c r="T995" s="312"/>
      <c r="U995" s="312"/>
      <c r="V995" s="312"/>
      <c r="W995" s="312"/>
      <c r="X995" s="312"/>
      <c r="Y995" s="312"/>
      <c r="Z995" s="312"/>
      <c r="AA995" s="312"/>
    </row>
    <row r="996" spans="1:27" x14ac:dyDescent="0.2">
      <c r="A996" s="312"/>
      <c r="B996" s="312"/>
      <c r="C996" s="312"/>
      <c r="D996" s="312"/>
      <c r="E996" s="312"/>
      <c r="F996" s="312"/>
      <c r="G996" s="312"/>
      <c r="H996" s="312"/>
      <c r="I996" s="312"/>
      <c r="J996" s="312"/>
      <c r="K996" s="312"/>
      <c r="L996" s="312"/>
      <c r="M996" s="312"/>
      <c r="N996" s="312"/>
      <c r="O996" s="312"/>
      <c r="P996" s="312"/>
      <c r="Q996" s="312"/>
      <c r="R996" s="312"/>
      <c r="S996" s="312"/>
      <c r="T996" s="312"/>
      <c r="U996" s="312"/>
      <c r="V996" s="312"/>
      <c r="W996" s="312"/>
      <c r="X996" s="312"/>
      <c r="Y996" s="312"/>
      <c r="Z996" s="312"/>
      <c r="AA996" s="312"/>
    </row>
    <row r="997" spans="1:27" x14ac:dyDescent="0.2">
      <c r="A997" s="312"/>
      <c r="B997" s="312"/>
      <c r="C997" s="312"/>
      <c r="D997" s="312"/>
      <c r="E997" s="312"/>
      <c r="F997" s="312"/>
      <c r="G997" s="312"/>
      <c r="H997" s="312"/>
      <c r="I997" s="312"/>
      <c r="J997" s="312"/>
      <c r="K997" s="312"/>
      <c r="L997" s="312"/>
      <c r="M997" s="312"/>
      <c r="N997" s="312"/>
      <c r="O997" s="312"/>
      <c r="P997" s="312"/>
      <c r="Q997" s="312"/>
      <c r="R997" s="312"/>
      <c r="S997" s="312"/>
      <c r="T997" s="312"/>
      <c r="U997" s="312"/>
      <c r="V997" s="312"/>
      <c r="W997" s="312"/>
      <c r="X997" s="312"/>
      <c r="Y997" s="312"/>
      <c r="Z997" s="312"/>
      <c r="AA997" s="312"/>
    </row>
    <row r="998" spans="1:27" x14ac:dyDescent="0.2">
      <c r="A998" s="312"/>
      <c r="B998" s="312"/>
      <c r="C998" s="312"/>
      <c r="D998" s="312"/>
      <c r="E998" s="312"/>
      <c r="F998" s="312"/>
      <c r="G998" s="312"/>
      <c r="H998" s="312"/>
      <c r="I998" s="312"/>
      <c r="J998" s="312"/>
      <c r="K998" s="312"/>
      <c r="L998" s="312"/>
      <c r="M998" s="312"/>
      <c r="N998" s="312"/>
      <c r="O998" s="312"/>
      <c r="P998" s="312"/>
      <c r="Q998" s="312"/>
      <c r="R998" s="312"/>
      <c r="S998" s="312"/>
      <c r="T998" s="312"/>
      <c r="U998" s="312"/>
      <c r="V998" s="312"/>
      <c r="W998" s="312"/>
      <c r="X998" s="312"/>
      <c r="Y998" s="312"/>
      <c r="Z998" s="312"/>
      <c r="AA998" s="312"/>
    </row>
    <row r="999" spans="1:27" x14ac:dyDescent="0.2">
      <c r="A999" s="312"/>
      <c r="B999" s="312"/>
      <c r="C999" s="312"/>
      <c r="D999" s="312"/>
      <c r="E999" s="312"/>
      <c r="F999" s="312"/>
      <c r="G999" s="312"/>
      <c r="H999" s="312"/>
      <c r="I999" s="312"/>
      <c r="J999" s="312"/>
      <c r="K999" s="312"/>
      <c r="L999" s="312"/>
      <c r="M999" s="312"/>
      <c r="N999" s="312"/>
      <c r="O999" s="312"/>
      <c r="P999" s="312"/>
      <c r="Q999" s="312"/>
      <c r="R999" s="312"/>
      <c r="S999" s="312"/>
      <c r="T999" s="312"/>
      <c r="U999" s="312"/>
      <c r="V999" s="312"/>
      <c r="W999" s="312"/>
      <c r="X999" s="312"/>
      <c r="Y999" s="312"/>
      <c r="Z999" s="312"/>
      <c r="AA999" s="312"/>
    </row>
    <row r="1000" spans="1:27" x14ac:dyDescent="0.2">
      <c r="A1000" s="312"/>
      <c r="B1000" s="312"/>
      <c r="C1000" s="312"/>
      <c r="D1000" s="312"/>
      <c r="E1000" s="312"/>
      <c r="F1000" s="312"/>
      <c r="G1000" s="312"/>
      <c r="H1000" s="312"/>
      <c r="I1000" s="312"/>
      <c r="J1000" s="312"/>
      <c r="K1000" s="312"/>
      <c r="L1000" s="312"/>
      <c r="M1000" s="312"/>
      <c r="N1000" s="312"/>
      <c r="O1000" s="312"/>
      <c r="P1000" s="312"/>
      <c r="Q1000" s="312"/>
      <c r="R1000" s="312"/>
      <c r="S1000" s="312"/>
      <c r="T1000" s="312"/>
      <c r="U1000" s="312"/>
      <c r="V1000" s="312"/>
      <c r="W1000" s="312"/>
      <c r="X1000" s="312"/>
      <c r="Y1000" s="312"/>
      <c r="Z1000" s="312"/>
      <c r="AA1000" s="312"/>
    </row>
    <row r="1001" spans="1:27" x14ac:dyDescent="0.2">
      <c r="A1001" s="312"/>
      <c r="B1001" s="312"/>
      <c r="C1001" s="312"/>
      <c r="D1001" s="312"/>
      <c r="E1001" s="312"/>
      <c r="F1001" s="312"/>
      <c r="G1001" s="312"/>
      <c r="H1001" s="312"/>
      <c r="I1001" s="312"/>
      <c r="J1001" s="312"/>
      <c r="K1001" s="312"/>
      <c r="L1001" s="312"/>
      <c r="M1001" s="312"/>
      <c r="N1001" s="312"/>
      <c r="O1001" s="312"/>
      <c r="P1001" s="312"/>
      <c r="Q1001" s="312"/>
      <c r="R1001" s="312"/>
      <c r="S1001" s="312"/>
      <c r="T1001" s="312"/>
      <c r="U1001" s="312"/>
      <c r="V1001" s="312"/>
      <c r="W1001" s="312"/>
      <c r="X1001" s="312"/>
      <c r="Y1001" s="312"/>
      <c r="Z1001" s="312"/>
      <c r="AA1001" s="312"/>
    </row>
    <row r="1002" spans="1:27" x14ac:dyDescent="0.2">
      <c r="A1002" s="312"/>
      <c r="B1002" s="312"/>
      <c r="C1002" s="312"/>
      <c r="D1002" s="312"/>
      <c r="E1002" s="312"/>
      <c r="F1002" s="312"/>
      <c r="G1002" s="312"/>
      <c r="H1002" s="312"/>
      <c r="I1002" s="312"/>
      <c r="J1002" s="312"/>
      <c r="K1002" s="312"/>
      <c r="L1002" s="312"/>
      <c r="M1002" s="312"/>
      <c r="N1002" s="312"/>
      <c r="O1002" s="312"/>
      <c r="P1002" s="312"/>
      <c r="Q1002" s="312"/>
      <c r="R1002" s="312"/>
      <c r="S1002" s="312"/>
      <c r="T1002" s="312"/>
      <c r="U1002" s="312"/>
      <c r="V1002" s="312"/>
      <c r="W1002" s="312"/>
      <c r="X1002" s="312"/>
      <c r="Y1002" s="312"/>
      <c r="Z1002" s="312"/>
      <c r="AA1002" s="312"/>
    </row>
    <row r="1003" spans="1:27" x14ac:dyDescent="0.2">
      <c r="A1003" s="312"/>
      <c r="B1003" s="312"/>
      <c r="C1003" s="312"/>
      <c r="D1003" s="312"/>
      <c r="E1003" s="312"/>
      <c r="F1003" s="312"/>
      <c r="G1003" s="312"/>
      <c r="H1003" s="312"/>
      <c r="I1003" s="312"/>
      <c r="J1003" s="312"/>
      <c r="K1003" s="312"/>
      <c r="L1003" s="312"/>
      <c r="M1003" s="312"/>
      <c r="N1003" s="312"/>
      <c r="O1003" s="312"/>
      <c r="P1003" s="312"/>
      <c r="Q1003" s="312"/>
      <c r="R1003" s="312"/>
      <c r="S1003" s="312"/>
      <c r="T1003" s="312"/>
      <c r="U1003" s="312"/>
      <c r="V1003" s="312"/>
      <c r="W1003" s="312"/>
      <c r="X1003" s="312"/>
      <c r="Y1003" s="312"/>
      <c r="Z1003" s="312"/>
      <c r="AA1003" s="312"/>
    </row>
    <row r="1004" spans="1:27" x14ac:dyDescent="0.2">
      <c r="A1004" s="312"/>
      <c r="B1004" s="312"/>
      <c r="C1004" s="312"/>
      <c r="D1004" s="312"/>
      <c r="E1004" s="312"/>
      <c r="F1004" s="312"/>
      <c r="G1004" s="312"/>
      <c r="H1004" s="312"/>
      <c r="I1004" s="312"/>
      <c r="J1004" s="312"/>
      <c r="K1004" s="312"/>
      <c r="L1004" s="312"/>
      <c r="M1004" s="312"/>
      <c r="N1004" s="312"/>
      <c r="O1004" s="312"/>
      <c r="P1004" s="312"/>
      <c r="Q1004" s="312"/>
      <c r="R1004" s="312"/>
      <c r="S1004" s="312"/>
      <c r="T1004" s="312"/>
      <c r="U1004" s="312"/>
      <c r="V1004" s="312"/>
      <c r="W1004" s="312"/>
      <c r="X1004" s="312"/>
      <c r="Y1004" s="312"/>
      <c r="Z1004" s="312"/>
      <c r="AA1004" s="312"/>
    </row>
    <row r="1005" spans="1:27" x14ac:dyDescent="0.2">
      <c r="A1005" s="312"/>
      <c r="B1005" s="312"/>
      <c r="C1005" s="312"/>
      <c r="D1005" s="312"/>
      <c r="E1005" s="312"/>
      <c r="F1005" s="312"/>
      <c r="G1005" s="312"/>
      <c r="H1005" s="312"/>
      <c r="I1005" s="312"/>
      <c r="J1005" s="312"/>
      <c r="K1005" s="312"/>
      <c r="L1005" s="312"/>
      <c r="M1005" s="312"/>
      <c r="N1005" s="312"/>
      <c r="O1005" s="312"/>
      <c r="P1005" s="312"/>
      <c r="Q1005" s="312"/>
      <c r="R1005" s="312"/>
      <c r="S1005" s="312"/>
      <c r="T1005" s="312"/>
      <c r="U1005" s="312"/>
      <c r="V1005" s="312"/>
      <c r="W1005" s="312"/>
      <c r="X1005" s="312"/>
      <c r="Y1005" s="312"/>
      <c r="Z1005" s="312"/>
      <c r="AA1005" s="312"/>
    </row>
    <row r="1006" spans="1:27" x14ac:dyDescent="0.2">
      <c r="A1006" s="312"/>
      <c r="B1006" s="312"/>
      <c r="C1006" s="312"/>
      <c r="D1006" s="312"/>
      <c r="E1006" s="312"/>
      <c r="F1006" s="312"/>
      <c r="G1006" s="312"/>
      <c r="H1006" s="312"/>
      <c r="I1006" s="312"/>
      <c r="J1006" s="312"/>
      <c r="K1006" s="312"/>
      <c r="L1006" s="312"/>
      <c r="M1006" s="312"/>
      <c r="N1006" s="312"/>
      <c r="O1006" s="312"/>
      <c r="P1006" s="312"/>
      <c r="Q1006" s="312"/>
      <c r="R1006" s="312"/>
      <c r="S1006" s="312"/>
      <c r="T1006" s="312"/>
      <c r="U1006" s="312"/>
      <c r="V1006" s="312"/>
      <c r="W1006" s="312"/>
      <c r="X1006" s="312"/>
      <c r="Y1006" s="312"/>
      <c r="Z1006" s="312"/>
      <c r="AA1006" s="312"/>
    </row>
    <row r="1007" spans="1:27" x14ac:dyDescent="0.2">
      <c r="A1007" s="312"/>
      <c r="B1007" s="312"/>
      <c r="C1007" s="312"/>
      <c r="D1007" s="312"/>
      <c r="E1007" s="312"/>
      <c r="F1007" s="312"/>
      <c r="G1007" s="312"/>
      <c r="H1007" s="312"/>
      <c r="I1007" s="312"/>
      <c r="J1007" s="312"/>
      <c r="K1007" s="312"/>
      <c r="L1007" s="312"/>
      <c r="M1007" s="312"/>
      <c r="N1007" s="312"/>
      <c r="O1007" s="312"/>
      <c r="P1007" s="312"/>
      <c r="Q1007" s="312"/>
      <c r="R1007" s="312"/>
      <c r="S1007" s="312"/>
      <c r="T1007" s="312"/>
      <c r="U1007" s="312"/>
      <c r="V1007" s="312"/>
      <c r="W1007" s="312"/>
      <c r="X1007" s="312"/>
      <c r="Y1007" s="312"/>
      <c r="Z1007" s="312"/>
      <c r="AA1007" s="312"/>
    </row>
    <row r="1008" spans="1:27" x14ac:dyDescent="0.2">
      <c r="A1008" s="312"/>
      <c r="B1008" s="312"/>
      <c r="C1008" s="312"/>
      <c r="D1008" s="312"/>
      <c r="E1008" s="312"/>
      <c r="F1008" s="312"/>
      <c r="G1008" s="312"/>
      <c r="H1008" s="312"/>
      <c r="I1008" s="312"/>
      <c r="J1008" s="312"/>
      <c r="K1008" s="312"/>
      <c r="L1008" s="312"/>
      <c r="M1008" s="312"/>
      <c r="N1008" s="312"/>
      <c r="O1008" s="312"/>
      <c r="P1008" s="312"/>
      <c r="Q1008" s="312"/>
      <c r="R1008" s="312"/>
      <c r="S1008" s="312"/>
      <c r="T1008" s="312"/>
      <c r="U1008" s="312"/>
      <c r="V1008" s="312"/>
      <c r="W1008" s="312"/>
      <c r="X1008" s="312"/>
      <c r="Y1008" s="312"/>
      <c r="Z1008" s="312"/>
      <c r="AA1008" s="312"/>
    </row>
    <row r="1009" spans="1:27" x14ac:dyDescent="0.2">
      <c r="A1009" s="312"/>
      <c r="B1009" s="312"/>
      <c r="C1009" s="312"/>
      <c r="D1009" s="312"/>
      <c r="E1009" s="312"/>
      <c r="F1009" s="312"/>
      <c r="G1009" s="312"/>
      <c r="H1009" s="312"/>
      <c r="I1009" s="312"/>
      <c r="J1009" s="312"/>
      <c r="K1009" s="312"/>
      <c r="L1009" s="312"/>
      <c r="M1009" s="312"/>
      <c r="N1009" s="312"/>
      <c r="O1009" s="312"/>
      <c r="P1009" s="312"/>
      <c r="Q1009" s="312"/>
      <c r="R1009" s="312"/>
      <c r="S1009" s="312"/>
      <c r="T1009" s="312"/>
      <c r="U1009" s="312"/>
      <c r="V1009" s="312"/>
      <c r="W1009" s="312"/>
      <c r="X1009" s="312"/>
      <c r="Y1009" s="312"/>
      <c r="Z1009" s="312"/>
      <c r="AA1009" s="312"/>
    </row>
    <row r="1010" spans="1:27" x14ac:dyDescent="0.2">
      <c r="A1010" s="312"/>
      <c r="B1010" s="312"/>
      <c r="C1010" s="312"/>
      <c r="D1010" s="312"/>
      <c r="E1010" s="312"/>
      <c r="F1010" s="312"/>
      <c r="G1010" s="312"/>
      <c r="H1010" s="312"/>
      <c r="I1010" s="312"/>
      <c r="J1010" s="312"/>
      <c r="K1010" s="312"/>
      <c r="L1010" s="312"/>
      <c r="M1010" s="312"/>
      <c r="N1010" s="312"/>
      <c r="O1010" s="312"/>
      <c r="P1010" s="312"/>
      <c r="Q1010" s="312"/>
      <c r="R1010" s="312"/>
      <c r="S1010" s="312"/>
      <c r="T1010" s="312"/>
      <c r="U1010" s="312"/>
      <c r="V1010" s="312"/>
      <c r="W1010" s="312"/>
      <c r="X1010" s="312"/>
      <c r="Y1010" s="312"/>
      <c r="Z1010" s="312"/>
      <c r="AA1010" s="312"/>
    </row>
    <row r="1011" spans="1:27" x14ac:dyDescent="0.2">
      <c r="A1011" s="312"/>
      <c r="B1011" s="312"/>
      <c r="C1011" s="312"/>
      <c r="D1011" s="312"/>
      <c r="E1011" s="312"/>
      <c r="F1011" s="312"/>
      <c r="G1011" s="312"/>
      <c r="H1011" s="312"/>
      <c r="I1011" s="312"/>
      <c r="J1011" s="312"/>
      <c r="K1011" s="312"/>
      <c r="L1011" s="312"/>
      <c r="M1011" s="312"/>
      <c r="N1011" s="312"/>
      <c r="O1011" s="312"/>
      <c r="P1011" s="312"/>
      <c r="Q1011" s="312"/>
      <c r="R1011" s="312"/>
      <c r="S1011" s="312"/>
      <c r="T1011" s="312"/>
      <c r="U1011" s="312"/>
      <c r="V1011" s="312"/>
      <c r="W1011" s="312"/>
      <c r="X1011" s="312"/>
      <c r="Y1011" s="312"/>
      <c r="Z1011" s="312"/>
      <c r="AA1011" s="312"/>
    </row>
    <row r="1012" spans="1:27" x14ac:dyDescent="0.2">
      <c r="A1012" s="312"/>
      <c r="B1012" s="312"/>
      <c r="C1012" s="312"/>
      <c r="D1012" s="312"/>
      <c r="E1012" s="312"/>
      <c r="F1012" s="312"/>
      <c r="G1012" s="312"/>
      <c r="H1012" s="312"/>
      <c r="I1012" s="312"/>
      <c r="J1012" s="312"/>
      <c r="K1012" s="312"/>
      <c r="L1012" s="312"/>
      <c r="M1012" s="312"/>
      <c r="N1012" s="312"/>
      <c r="O1012" s="312"/>
      <c r="P1012" s="312"/>
      <c r="Q1012" s="312"/>
      <c r="R1012" s="312"/>
      <c r="S1012" s="312"/>
      <c r="T1012" s="312"/>
      <c r="U1012" s="312"/>
      <c r="V1012" s="312"/>
      <c r="W1012" s="312"/>
      <c r="X1012" s="312"/>
      <c r="Y1012" s="312"/>
      <c r="Z1012" s="312"/>
      <c r="AA1012" s="312"/>
    </row>
    <row r="1013" spans="1:27" x14ac:dyDescent="0.2">
      <c r="A1013" s="312"/>
      <c r="B1013" s="312"/>
      <c r="C1013" s="312"/>
      <c r="D1013" s="312"/>
      <c r="E1013" s="312"/>
      <c r="F1013" s="312"/>
      <c r="G1013" s="312"/>
      <c r="H1013" s="312"/>
      <c r="I1013" s="312"/>
      <c r="J1013" s="312"/>
      <c r="K1013" s="312"/>
      <c r="L1013" s="312"/>
      <c r="M1013" s="312"/>
      <c r="N1013" s="312"/>
      <c r="O1013" s="312"/>
      <c r="P1013" s="312"/>
      <c r="Q1013" s="312"/>
      <c r="R1013" s="312"/>
      <c r="S1013" s="312"/>
      <c r="T1013" s="312"/>
      <c r="U1013" s="312"/>
      <c r="V1013" s="312"/>
      <c r="W1013" s="312"/>
      <c r="X1013" s="312"/>
      <c r="Y1013" s="312"/>
      <c r="Z1013" s="312"/>
      <c r="AA1013" s="312"/>
    </row>
    <row r="1014" spans="1:27" x14ac:dyDescent="0.2">
      <c r="A1014" s="312"/>
      <c r="B1014" s="312"/>
      <c r="C1014" s="312"/>
      <c r="D1014" s="312"/>
      <c r="E1014" s="312"/>
      <c r="F1014" s="312"/>
      <c r="G1014" s="312"/>
      <c r="H1014" s="312"/>
      <c r="I1014" s="312"/>
      <c r="J1014" s="312"/>
      <c r="K1014" s="312"/>
      <c r="L1014" s="312"/>
      <c r="M1014" s="312"/>
      <c r="N1014" s="312"/>
      <c r="O1014" s="312"/>
      <c r="P1014" s="312"/>
      <c r="Q1014" s="312"/>
      <c r="R1014" s="312"/>
      <c r="S1014" s="312"/>
      <c r="T1014" s="312"/>
      <c r="U1014" s="312"/>
      <c r="V1014" s="312"/>
      <c r="W1014" s="312"/>
      <c r="X1014" s="312"/>
      <c r="Y1014" s="312"/>
      <c r="Z1014" s="312"/>
      <c r="AA1014" s="312"/>
    </row>
    <row r="1015" spans="1:27" x14ac:dyDescent="0.2">
      <c r="A1015" s="312"/>
      <c r="B1015" s="312"/>
      <c r="C1015" s="312"/>
      <c r="D1015" s="312"/>
      <c r="E1015" s="312"/>
      <c r="F1015" s="312"/>
      <c r="G1015" s="312"/>
      <c r="H1015" s="312"/>
      <c r="I1015" s="312"/>
      <c r="J1015" s="312"/>
      <c r="K1015" s="312"/>
      <c r="L1015" s="312"/>
      <c r="M1015" s="312"/>
      <c r="N1015" s="312"/>
      <c r="O1015" s="312"/>
      <c r="P1015" s="312"/>
      <c r="Q1015" s="312"/>
      <c r="R1015" s="312"/>
      <c r="S1015" s="312"/>
      <c r="T1015" s="312"/>
      <c r="U1015" s="312"/>
      <c r="V1015" s="312"/>
      <c r="W1015" s="312"/>
      <c r="X1015" s="312"/>
      <c r="Y1015" s="312"/>
      <c r="Z1015" s="312"/>
      <c r="AA1015" s="312"/>
    </row>
    <row r="1016" spans="1:27" x14ac:dyDescent="0.2">
      <c r="A1016" s="312"/>
      <c r="B1016" s="312"/>
      <c r="C1016" s="312"/>
      <c r="D1016" s="312"/>
      <c r="E1016" s="312"/>
      <c r="F1016" s="312"/>
      <c r="G1016" s="312"/>
      <c r="H1016" s="312"/>
      <c r="I1016" s="312"/>
      <c r="J1016" s="312"/>
      <c r="K1016" s="312"/>
      <c r="L1016" s="312"/>
      <c r="M1016" s="312"/>
      <c r="N1016" s="312"/>
      <c r="O1016" s="312"/>
      <c r="P1016" s="312"/>
      <c r="Q1016" s="312"/>
      <c r="R1016" s="312"/>
      <c r="S1016" s="312"/>
      <c r="T1016" s="312"/>
      <c r="U1016" s="312"/>
      <c r="V1016" s="312"/>
      <c r="W1016" s="312"/>
      <c r="X1016" s="312"/>
      <c r="Y1016" s="312"/>
      <c r="Z1016" s="312"/>
      <c r="AA1016" s="312"/>
    </row>
    <row r="1017" spans="1:27" x14ac:dyDescent="0.2">
      <c r="A1017" s="312"/>
      <c r="B1017" s="312"/>
      <c r="C1017" s="312"/>
      <c r="D1017" s="312"/>
      <c r="E1017" s="312"/>
      <c r="F1017" s="312"/>
      <c r="G1017" s="312"/>
      <c r="H1017" s="312"/>
      <c r="I1017" s="312"/>
      <c r="J1017" s="312"/>
      <c r="K1017" s="312"/>
      <c r="L1017" s="312"/>
      <c r="M1017" s="312"/>
      <c r="N1017" s="312"/>
      <c r="O1017" s="312"/>
      <c r="P1017" s="312"/>
      <c r="Q1017" s="312"/>
      <c r="R1017" s="312"/>
      <c r="S1017" s="312"/>
      <c r="T1017" s="312"/>
      <c r="U1017" s="312"/>
      <c r="V1017" s="312"/>
      <c r="W1017" s="312"/>
      <c r="X1017" s="312"/>
      <c r="Y1017" s="312"/>
      <c r="Z1017" s="312"/>
      <c r="AA1017" s="312"/>
    </row>
    <row r="1018" spans="1:27" x14ac:dyDescent="0.2">
      <c r="A1018" s="312"/>
      <c r="B1018" s="312"/>
      <c r="C1018" s="312"/>
      <c r="D1018" s="312"/>
      <c r="E1018" s="312"/>
      <c r="F1018" s="312"/>
      <c r="G1018" s="312"/>
      <c r="H1018" s="312"/>
      <c r="I1018" s="312"/>
      <c r="J1018" s="312"/>
      <c r="K1018" s="312"/>
      <c r="L1018" s="312"/>
      <c r="M1018" s="312"/>
      <c r="N1018" s="312"/>
      <c r="O1018" s="312"/>
      <c r="P1018" s="312"/>
      <c r="Q1018" s="312"/>
      <c r="R1018" s="312"/>
      <c r="S1018" s="312"/>
      <c r="T1018" s="312"/>
      <c r="U1018" s="312"/>
      <c r="V1018" s="312"/>
      <c r="W1018" s="312"/>
      <c r="X1018" s="312"/>
      <c r="Y1018" s="312"/>
      <c r="Z1018" s="312"/>
      <c r="AA1018" s="312"/>
    </row>
    <row r="1019" spans="1:27" x14ac:dyDescent="0.2">
      <c r="A1019" s="312"/>
      <c r="B1019" s="312"/>
      <c r="C1019" s="312"/>
      <c r="D1019" s="312"/>
      <c r="E1019" s="312"/>
      <c r="F1019" s="312"/>
      <c r="G1019" s="312"/>
      <c r="H1019" s="312"/>
      <c r="I1019" s="312"/>
      <c r="J1019" s="312"/>
      <c r="K1019" s="312"/>
      <c r="L1019" s="312"/>
      <c r="M1019" s="312"/>
      <c r="N1019" s="312"/>
      <c r="O1019" s="312"/>
      <c r="P1019" s="312"/>
      <c r="Q1019" s="312"/>
      <c r="R1019" s="312"/>
      <c r="S1019" s="312"/>
      <c r="T1019" s="312"/>
      <c r="U1019" s="312"/>
      <c r="V1019" s="312"/>
      <c r="W1019" s="312"/>
      <c r="X1019" s="312"/>
      <c r="Y1019" s="312"/>
      <c r="Z1019" s="312"/>
      <c r="AA1019" s="312"/>
    </row>
    <row r="1020" spans="1:27" x14ac:dyDescent="0.2">
      <c r="A1020" s="312"/>
      <c r="B1020" s="312"/>
      <c r="C1020" s="312"/>
      <c r="D1020" s="312"/>
      <c r="E1020" s="312"/>
      <c r="F1020" s="312"/>
      <c r="G1020" s="312"/>
      <c r="H1020" s="312"/>
      <c r="I1020" s="312"/>
      <c r="J1020" s="312"/>
      <c r="K1020" s="312"/>
      <c r="L1020" s="312"/>
      <c r="M1020" s="312"/>
      <c r="N1020" s="312"/>
      <c r="O1020" s="312"/>
      <c r="P1020" s="312"/>
      <c r="Q1020" s="312"/>
      <c r="R1020" s="312"/>
      <c r="S1020" s="312"/>
      <c r="T1020" s="312"/>
      <c r="U1020" s="312"/>
      <c r="V1020" s="312"/>
      <c r="W1020" s="312"/>
      <c r="X1020" s="312"/>
      <c r="Y1020" s="312"/>
      <c r="Z1020" s="312"/>
      <c r="AA1020" s="312"/>
    </row>
    <row r="1021" spans="1:27" x14ac:dyDescent="0.2">
      <c r="A1021" s="312"/>
      <c r="B1021" s="312"/>
      <c r="C1021" s="312"/>
      <c r="D1021" s="312"/>
      <c r="E1021" s="312"/>
      <c r="F1021" s="312"/>
      <c r="G1021" s="312"/>
      <c r="H1021" s="312"/>
      <c r="I1021" s="312"/>
      <c r="J1021" s="312"/>
      <c r="K1021" s="312"/>
      <c r="L1021" s="312"/>
      <c r="M1021" s="312"/>
      <c r="N1021" s="312"/>
      <c r="O1021" s="312"/>
      <c r="P1021" s="312"/>
      <c r="Q1021" s="312"/>
      <c r="R1021" s="312"/>
      <c r="S1021" s="312"/>
      <c r="T1021" s="312"/>
      <c r="U1021" s="312"/>
      <c r="V1021" s="312"/>
      <c r="W1021" s="312"/>
      <c r="X1021" s="312"/>
      <c r="Y1021" s="312"/>
      <c r="Z1021" s="312"/>
      <c r="AA1021" s="312"/>
    </row>
    <row r="1022" spans="1:27" x14ac:dyDescent="0.2">
      <c r="A1022" s="312"/>
      <c r="B1022" s="312"/>
      <c r="C1022" s="312"/>
      <c r="D1022" s="312"/>
      <c r="E1022" s="312"/>
      <c r="F1022" s="312"/>
      <c r="G1022" s="312"/>
      <c r="H1022" s="312"/>
      <c r="I1022" s="312"/>
      <c r="J1022" s="312"/>
      <c r="K1022" s="312"/>
      <c r="L1022" s="312"/>
      <c r="M1022" s="312"/>
      <c r="N1022" s="312"/>
      <c r="O1022" s="312"/>
      <c r="P1022" s="312"/>
      <c r="Q1022" s="312"/>
      <c r="R1022" s="312"/>
      <c r="S1022" s="312"/>
      <c r="T1022" s="312"/>
      <c r="U1022" s="312"/>
      <c r="V1022" s="312"/>
      <c r="W1022" s="312"/>
      <c r="X1022" s="312"/>
      <c r="Y1022" s="312"/>
      <c r="Z1022" s="312"/>
      <c r="AA1022" s="312"/>
    </row>
    <row r="1023" spans="1:27" x14ac:dyDescent="0.2">
      <c r="A1023" s="312"/>
      <c r="B1023" s="312"/>
      <c r="C1023" s="312"/>
      <c r="D1023" s="312"/>
      <c r="E1023" s="312"/>
      <c r="F1023" s="312"/>
      <c r="G1023" s="312"/>
      <c r="H1023" s="312"/>
      <c r="I1023" s="312"/>
      <c r="J1023" s="312"/>
      <c r="K1023" s="312"/>
      <c r="L1023" s="312"/>
      <c r="M1023" s="312"/>
      <c r="N1023" s="312"/>
      <c r="O1023" s="312"/>
      <c r="P1023" s="312"/>
      <c r="Q1023" s="312"/>
      <c r="R1023" s="312"/>
      <c r="S1023" s="312"/>
      <c r="T1023" s="312"/>
      <c r="U1023" s="312"/>
      <c r="V1023" s="312"/>
      <c r="W1023" s="312"/>
      <c r="X1023" s="312"/>
      <c r="Y1023" s="312"/>
      <c r="Z1023" s="312"/>
      <c r="AA1023" s="312"/>
    </row>
    <row r="1024" spans="1:27" x14ac:dyDescent="0.2">
      <c r="A1024" s="312"/>
      <c r="B1024" s="312"/>
      <c r="C1024" s="312"/>
      <c r="D1024" s="312"/>
      <c r="E1024" s="312"/>
      <c r="F1024" s="312"/>
      <c r="G1024" s="312"/>
      <c r="H1024" s="312"/>
      <c r="I1024" s="312"/>
      <c r="J1024" s="312"/>
      <c r="K1024" s="312"/>
      <c r="L1024" s="312"/>
      <c r="M1024" s="312"/>
      <c r="N1024" s="312"/>
      <c r="O1024" s="312"/>
      <c r="P1024" s="312"/>
      <c r="Q1024" s="312"/>
      <c r="R1024" s="312"/>
      <c r="S1024" s="312"/>
      <c r="T1024" s="312"/>
      <c r="U1024" s="312"/>
      <c r="V1024" s="312"/>
      <c r="W1024" s="312"/>
      <c r="X1024" s="312"/>
      <c r="Y1024" s="312"/>
      <c r="Z1024" s="312"/>
      <c r="AA1024" s="312"/>
    </row>
    <row r="1025" spans="1:27" x14ac:dyDescent="0.2">
      <c r="A1025" s="312"/>
      <c r="B1025" s="312"/>
      <c r="C1025" s="312"/>
      <c r="D1025" s="312"/>
      <c r="E1025" s="312"/>
      <c r="F1025" s="312"/>
      <c r="G1025" s="312"/>
      <c r="H1025" s="312"/>
      <c r="I1025" s="312"/>
      <c r="J1025" s="312"/>
      <c r="K1025" s="312"/>
      <c r="L1025" s="312"/>
      <c r="M1025" s="312"/>
      <c r="N1025" s="312"/>
      <c r="O1025" s="312"/>
      <c r="P1025" s="312"/>
      <c r="Q1025" s="312"/>
      <c r="R1025" s="312"/>
      <c r="S1025" s="312"/>
      <c r="T1025" s="312"/>
      <c r="U1025" s="312"/>
      <c r="V1025" s="312"/>
      <c r="W1025" s="312"/>
      <c r="X1025" s="312"/>
      <c r="Y1025" s="312"/>
      <c r="Z1025" s="312"/>
      <c r="AA1025" s="312"/>
    </row>
    <row r="1026" spans="1:27" x14ac:dyDescent="0.2">
      <c r="A1026" s="312"/>
      <c r="B1026" s="312"/>
      <c r="C1026" s="312"/>
      <c r="D1026" s="312"/>
      <c r="E1026" s="312"/>
      <c r="F1026" s="312"/>
      <c r="G1026" s="312"/>
      <c r="H1026" s="312"/>
      <c r="I1026" s="312"/>
      <c r="J1026" s="312"/>
      <c r="K1026" s="312"/>
      <c r="L1026" s="312"/>
      <c r="M1026" s="312"/>
      <c r="N1026" s="312"/>
      <c r="O1026" s="312"/>
      <c r="P1026" s="312"/>
      <c r="Q1026" s="312"/>
      <c r="R1026" s="312"/>
      <c r="S1026" s="312"/>
      <c r="T1026" s="312"/>
      <c r="U1026" s="312"/>
      <c r="V1026" s="312"/>
      <c r="W1026" s="312"/>
      <c r="X1026" s="312"/>
      <c r="Y1026" s="312"/>
      <c r="Z1026" s="312"/>
      <c r="AA1026" s="312"/>
    </row>
    <row r="1027" spans="1:27" x14ac:dyDescent="0.2">
      <c r="A1027" s="312"/>
      <c r="B1027" s="312"/>
      <c r="C1027" s="312"/>
      <c r="D1027" s="312"/>
      <c r="E1027" s="312"/>
      <c r="F1027" s="312"/>
      <c r="G1027" s="312"/>
      <c r="H1027" s="312"/>
      <c r="I1027" s="312"/>
      <c r="J1027" s="312"/>
      <c r="K1027" s="312"/>
      <c r="L1027" s="312"/>
      <c r="M1027" s="312"/>
      <c r="N1027" s="312"/>
      <c r="O1027" s="312"/>
      <c r="P1027" s="312"/>
      <c r="Q1027" s="312"/>
      <c r="R1027" s="312"/>
      <c r="S1027" s="312"/>
      <c r="T1027" s="312"/>
      <c r="U1027" s="312"/>
      <c r="V1027" s="312"/>
      <c r="W1027" s="312"/>
      <c r="X1027" s="312"/>
      <c r="Y1027" s="312"/>
      <c r="Z1027" s="312"/>
      <c r="AA1027" s="312"/>
    </row>
    <row r="1028" spans="1:27" x14ac:dyDescent="0.2">
      <c r="A1028" s="312"/>
      <c r="B1028" s="312"/>
      <c r="C1028" s="312"/>
      <c r="D1028" s="312"/>
      <c r="E1028" s="312"/>
      <c r="F1028" s="312"/>
      <c r="G1028" s="312"/>
      <c r="H1028" s="312"/>
      <c r="I1028" s="312"/>
      <c r="J1028" s="312"/>
      <c r="K1028" s="312"/>
      <c r="L1028" s="312"/>
      <c r="M1028" s="312"/>
      <c r="N1028" s="312"/>
      <c r="O1028" s="312"/>
      <c r="P1028" s="312"/>
      <c r="Q1028" s="312"/>
      <c r="R1028" s="312"/>
      <c r="S1028" s="312"/>
      <c r="T1028" s="312"/>
      <c r="U1028" s="312"/>
      <c r="V1028" s="312"/>
      <c r="W1028" s="312"/>
      <c r="X1028" s="312"/>
      <c r="Y1028" s="312"/>
      <c r="Z1028" s="312"/>
      <c r="AA1028" s="312"/>
    </row>
    <row r="1029" spans="1:27" x14ac:dyDescent="0.2">
      <c r="A1029" s="312"/>
      <c r="B1029" s="312"/>
      <c r="C1029" s="312"/>
      <c r="D1029" s="312"/>
      <c r="E1029" s="312"/>
      <c r="F1029" s="312"/>
      <c r="G1029" s="312"/>
      <c r="H1029" s="312"/>
      <c r="I1029" s="312"/>
      <c r="J1029" s="312"/>
      <c r="K1029" s="312"/>
      <c r="L1029" s="312"/>
      <c r="M1029" s="312"/>
      <c r="N1029" s="312"/>
      <c r="O1029" s="312"/>
      <c r="P1029" s="312"/>
      <c r="Q1029" s="312"/>
      <c r="R1029" s="312"/>
      <c r="S1029" s="312"/>
      <c r="T1029" s="312"/>
      <c r="U1029" s="312"/>
      <c r="V1029" s="312"/>
      <c r="W1029" s="312"/>
      <c r="X1029" s="312"/>
      <c r="Y1029" s="312"/>
      <c r="Z1029" s="312"/>
      <c r="AA1029" s="312"/>
    </row>
    <row r="1030" spans="1:27" x14ac:dyDescent="0.2">
      <c r="A1030" s="312"/>
      <c r="B1030" s="312"/>
      <c r="C1030" s="312"/>
      <c r="D1030" s="312"/>
      <c r="E1030" s="312"/>
      <c r="F1030" s="312"/>
      <c r="G1030" s="312"/>
      <c r="H1030" s="312"/>
      <c r="I1030" s="312"/>
      <c r="J1030" s="312"/>
      <c r="K1030" s="312"/>
      <c r="L1030" s="312"/>
      <c r="M1030" s="312"/>
      <c r="N1030" s="312"/>
      <c r="O1030" s="312"/>
      <c r="P1030" s="312"/>
      <c r="Q1030" s="312"/>
      <c r="R1030" s="312"/>
      <c r="S1030" s="312"/>
      <c r="T1030" s="312"/>
      <c r="U1030" s="312"/>
      <c r="V1030" s="312"/>
      <c r="W1030" s="312"/>
      <c r="X1030" s="312"/>
      <c r="Y1030" s="312"/>
      <c r="Z1030" s="312"/>
      <c r="AA1030" s="312"/>
    </row>
    <row r="1031" spans="1:27" x14ac:dyDescent="0.2">
      <c r="A1031" s="312"/>
      <c r="B1031" s="312"/>
      <c r="C1031" s="312"/>
      <c r="D1031" s="312"/>
      <c r="E1031" s="312"/>
      <c r="F1031" s="312"/>
      <c r="G1031" s="312"/>
      <c r="H1031" s="312"/>
      <c r="I1031" s="312"/>
      <c r="J1031" s="312"/>
      <c r="K1031" s="312"/>
      <c r="L1031" s="312"/>
      <c r="M1031" s="312"/>
      <c r="N1031" s="312"/>
      <c r="O1031" s="312"/>
      <c r="P1031" s="312"/>
      <c r="Q1031" s="312"/>
      <c r="R1031" s="312"/>
      <c r="S1031" s="312"/>
      <c r="T1031" s="312"/>
      <c r="U1031" s="312"/>
      <c r="V1031" s="312"/>
      <c r="W1031" s="312"/>
      <c r="X1031" s="312"/>
      <c r="Y1031" s="312"/>
      <c r="Z1031" s="312"/>
      <c r="AA1031" s="312"/>
    </row>
    <row r="1032" spans="1:27" x14ac:dyDescent="0.2">
      <c r="A1032" s="312"/>
      <c r="B1032" s="312"/>
      <c r="C1032" s="312"/>
      <c r="D1032" s="312"/>
      <c r="E1032" s="312"/>
      <c r="F1032" s="312"/>
      <c r="G1032" s="312"/>
      <c r="H1032" s="312"/>
      <c r="I1032" s="312"/>
      <c r="J1032" s="312"/>
      <c r="K1032" s="312"/>
      <c r="L1032" s="312"/>
      <c r="M1032" s="312"/>
      <c r="N1032" s="312"/>
      <c r="O1032" s="312"/>
      <c r="P1032" s="312"/>
      <c r="Q1032" s="312"/>
      <c r="R1032" s="312"/>
      <c r="S1032" s="312"/>
      <c r="T1032" s="312"/>
      <c r="U1032" s="312"/>
      <c r="V1032" s="312"/>
      <c r="W1032" s="312"/>
      <c r="X1032" s="312"/>
      <c r="Y1032" s="312"/>
      <c r="Z1032" s="312"/>
      <c r="AA1032" s="312"/>
    </row>
    <row r="1033" spans="1:27" x14ac:dyDescent="0.2">
      <c r="A1033" s="312"/>
      <c r="B1033" s="312"/>
      <c r="C1033" s="312"/>
      <c r="D1033" s="312"/>
      <c r="E1033" s="312"/>
      <c r="F1033" s="312"/>
      <c r="G1033" s="312"/>
      <c r="H1033" s="312"/>
      <c r="I1033" s="312"/>
      <c r="J1033" s="312"/>
      <c r="K1033" s="312"/>
      <c r="L1033" s="312"/>
      <c r="M1033" s="312"/>
      <c r="N1033" s="312"/>
      <c r="O1033" s="312"/>
      <c r="P1033" s="312"/>
      <c r="Q1033" s="312"/>
      <c r="R1033" s="312"/>
      <c r="S1033" s="312"/>
      <c r="T1033" s="312"/>
      <c r="U1033" s="312"/>
      <c r="V1033" s="312"/>
      <c r="W1033" s="312"/>
      <c r="X1033" s="312"/>
      <c r="Y1033" s="312"/>
      <c r="Z1033" s="312"/>
      <c r="AA1033" s="312"/>
    </row>
    <row r="1034" spans="1:27" x14ac:dyDescent="0.2">
      <c r="A1034" s="312"/>
      <c r="B1034" s="312"/>
      <c r="C1034" s="312"/>
      <c r="D1034" s="312"/>
      <c r="E1034" s="312"/>
      <c r="F1034" s="312"/>
      <c r="G1034" s="312"/>
      <c r="H1034" s="312"/>
      <c r="I1034" s="312"/>
      <c r="J1034" s="312"/>
      <c r="K1034" s="312"/>
      <c r="L1034" s="312"/>
      <c r="M1034" s="312"/>
      <c r="N1034" s="312"/>
      <c r="O1034" s="312"/>
      <c r="P1034" s="312"/>
      <c r="Q1034" s="312"/>
      <c r="R1034" s="312"/>
      <c r="S1034" s="312"/>
      <c r="T1034" s="312"/>
      <c r="U1034" s="312"/>
      <c r="V1034" s="312"/>
      <c r="W1034" s="312"/>
      <c r="X1034" s="312"/>
      <c r="Y1034" s="312"/>
      <c r="Z1034" s="312"/>
      <c r="AA1034" s="312"/>
    </row>
    <row r="1035" spans="1:27" x14ac:dyDescent="0.2">
      <c r="A1035" s="312"/>
      <c r="B1035" s="312"/>
      <c r="C1035" s="312"/>
      <c r="D1035" s="312"/>
      <c r="E1035" s="312"/>
      <c r="F1035" s="312"/>
      <c r="G1035" s="312"/>
      <c r="H1035" s="312"/>
      <c r="I1035" s="312"/>
      <c r="J1035" s="312"/>
      <c r="K1035" s="312"/>
      <c r="L1035" s="312"/>
      <c r="M1035" s="312"/>
      <c r="N1035" s="312"/>
      <c r="O1035" s="312"/>
      <c r="P1035" s="312"/>
      <c r="Q1035" s="312"/>
      <c r="R1035" s="312"/>
      <c r="S1035" s="312"/>
      <c r="T1035" s="312"/>
      <c r="U1035" s="312"/>
      <c r="V1035" s="312"/>
      <c r="W1035" s="312"/>
      <c r="X1035" s="312"/>
      <c r="Y1035" s="312"/>
      <c r="Z1035" s="312"/>
      <c r="AA1035" s="312"/>
    </row>
    <row r="1036" spans="1:27" x14ac:dyDescent="0.2">
      <c r="A1036" s="312"/>
      <c r="B1036" s="312"/>
      <c r="C1036" s="312"/>
      <c r="D1036" s="312"/>
      <c r="E1036" s="312"/>
      <c r="F1036" s="312"/>
      <c r="G1036" s="312"/>
      <c r="H1036" s="312"/>
      <c r="I1036" s="312"/>
      <c r="J1036" s="312"/>
      <c r="K1036" s="312"/>
      <c r="L1036" s="312"/>
      <c r="M1036" s="312"/>
      <c r="N1036" s="312"/>
      <c r="O1036" s="312"/>
      <c r="P1036" s="312"/>
      <c r="Q1036" s="312"/>
      <c r="R1036" s="312"/>
      <c r="S1036" s="312"/>
      <c r="T1036" s="312"/>
      <c r="U1036" s="312"/>
      <c r="V1036" s="312"/>
      <c r="W1036" s="312"/>
      <c r="X1036" s="312"/>
      <c r="Y1036" s="312"/>
      <c r="Z1036" s="312"/>
      <c r="AA1036" s="312"/>
    </row>
    <row r="1037" spans="1:27" x14ac:dyDescent="0.2">
      <c r="A1037" s="312"/>
      <c r="B1037" s="312"/>
      <c r="C1037" s="312"/>
      <c r="D1037" s="312"/>
      <c r="E1037" s="312"/>
      <c r="F1037" s="312"/>
      <c r="G1037" s="312"/>
      <c r="H1037" s="312"/>
      <c r="I1037" s="312"/>
      <c r="J1037" s="312"/>
      <c r="K1037" s="312"/>
      <c r="L1037" s="312"/>
      <c r="M1037" s="312"/>
      <c r="N1037" s="312"/>
      <c r="O1037" s="312"/>
      <c r="P1037" s="312"/>
      <c r="Q1037" s="312"/>
      <c r="R1037" s="312"/>
      <c r="S1037" s="312"/>
      <c r="T1037" s="312"/>
      <c r="U1037" s="312"/>
      <c r="V1037" s="312"/>
      <c r="W1037" s="312"/>
      <c r="X1037" s="312"/>
      <c r="Y1037" s="312"/>
      <c r="Z1037" s="312"/>
      <c r="AA1037" s="312"/>
    </row>
    <row r="1038" spans="1:27" x14ac:dyDescent="0.2">
      <c r="A1038" s="312"/>
      <c r="B1038" s="312"/>
      <c r="C1038" s="312"/>
      <c r="D1038" s="312"/>
      <c r="E1038" s="312"/>
      <c r="F1038" s="312"/>
      <c r="G1038" s="312"/>
      <c r="H1038" s="312"/>
      <c r="I1038" s="312"/>
      <c r="J1038" s="312"/>
      <c r="K1038" s="312"/>
      <c r="L1038" s="312"/>
      <c r="M1038" s="312"/>
      <c r="N1038" s="312"/>
      <c r="O1038" s="312"/>
      <c r="P1038" s="312"/>
      <c r="Q1038" s="312"/>
      <c r="R1038" s="312"/>
      <c r="S1038" s="312"/>
      <c r="T1038" s="312"/>
      <c r="U1038" s="312"/>
      <c r="V1038" s="312"/>
      <c r="W1038" s="312"/>
      <c r="X1038" s="312"/>
      <c r="Y1038" s="312"/>
      <c r="Z1038" s="312"/>
      <c r="AA1038" s="312"/>
    </row>
    <row r="1039" spans="1:27" x14ac:dyDescent="0.2">
      <c r="A1039" s="312"/>
      <c r="B1039" s="312"/>
      <c r="C1039" s="312"/>
      <c r="D1039" s="312"/>
      <c r="E1039" s="312"/>
      <c r="F1039" s="312"/>
      <c r="G1039" s="312"/>
      <c r="H1039" s="312"/>
      <c r="I1039" s="312"/>
      <c r="J1039" s="312"/>
      <c r="K1039" s="312"/>
      <c r="L1039" s="312"/>
      <c r="M1039" s="312"/>
      <c r="N1039" s="312"/>
      <c r="O1039" s="312"/>
      <c r="P1039" s="312"/>
      <c r="Q1039" s="312"/>
      <c r="R1039" s="312"/>
      <c r="S1039" s="312"/>
      <c r="T1039" s="312"/>
      <c r="U1039" s="312"/>
      <c r="V1039" s="312"/>
      <c r="W1039" s="312"/>
      <c r="X1039" s="312"/>
      <c r="Y1039" s="312"/>
      <c r="Z1039" s="312"/>
      <c r="AA1039" s="312"/>
    </row>
    <row r="1040" spans="1:27" x14ac:dyDescent="0.2">
      <c r="A1040" s="312"/>
      <c r="B1040" s="312"/>
      <c r="C1040" s="312"/>
      <c r="D1040" s="312"/>
      <c r="E1040" s="312"/>
      <c r="F1040" s="312"/>
      <c r="G1040" s="312"/>
      <c r="H1040" s="312"/>
      <c r="I1040" s="312"/>
      <c r="J1040" s="312"/>
      <c r="K1040" s="312"/>
      <c r="L1040" s="312"/>
      <c r="M1040" s="312"/>
      <c r="N1040" s="312"/>
      <c r="O1040" s="312"/>
      <c r="P1040" s="312"/>
      <c r="Q1040" s="312"/>
      <c r="R1040" s="312"/>
      <c r="S1040" s="312"/>
      <c r="T1040" s="312"/>
      <c r="U1040" s="312"/>
      <c r="V1040" s="312"/>
      <c r="W1040" s="312"/>
      <c r="X1040" s="312"/>
      <c r="Y1040" s="312"/>
      <c r="Z1040" s="312"/>
      <c r="AA1040" s="312"/>
    </row>
    <row r="1041" spans="1:27" x14ac:dyDescent="0.2">
      <c r="A1041" s="312"/>
      <c r="B1041" s="312"/>
      <c r="C1041" s="312"/>
      <c r="D1041" s="312"/>
      <c r="E1041" s="312"/>
      <c r="F1041" s="312"/>
      <c r="G1041" s="312"/>
      <c r="H1041" s="312"/>
      <c r="I1041" s="312"/>
      <c r="J1041" s="312"/>
      <c r="K1041" s="312"/>
      <c r="L1041" s="312"/>
      <c r="M1041" s="312"/>
      <c r="N1041" s="312"/>
      <c r="O1041" s="312"/>
      <c r="P1041" s="312"/>
      <c r="Q1041" s="312"/>
      <c r="R1041" s="312"/>
      <c r="S1041" s="312"/>
      <c r="T1041" s="312"/>
      <c r="U1041" s="312"/>
      <c r="V1041" s="312"/>
      <c r="W1041" s="312"/>
      <c r="X1041" s="312"/>
      <c r="Y1041" s="312"/>
      <c r="Z1041" s="312"/>
      <c r="AA1041" s="312"/>
    </row>
    <row r="1042" spans="1:27" x14ac:dyDescent="0.2">
      <c r="A1042" s="312"/>
      <c r="B1042" s="312"/>
      <c r="C1042" s="312"/>
      <c r="D1042" s="312"/>
      <c r="E1042" s="312"/>
      <c r="F1042" s="312"/>
      <c r="G1042" s="312"/>
      <c r="H1042" s="312"/>
      <c r="I1042" s="312"/>
      <c r="J1042" s="312"/>
      <c r="K1042" s="312"/>
      <c r="L1042" s="312"/>
      <c r="M1042" s="312"/>
      <c r="N1042" s="312"/>
      <c r="O1042" s="312"/>
      <c r="P1042" s="312"/>
      <c r="Q1042" s="312"/>
      <c r="R1042" s="312"/>
      <c r="S1042" s="312"/>
      <c r="T1042" s="312"/>
      <c r="U1042" s="312"/>
      <c r="V1042" s="312"/>
      <c r="W1042" s="312"/>
      <c r="X1042" s="312"/>
      <c r="Y1042" s="312"/>
      <c r="Z1042" s="312"/>
      <c r="AA1042" s="312"/>
    </row>
    <row r="1043" spans="1:27" x14ac:dyDescent="0.2">
      <c r="A1043" s="312"/>
      <c r="B1043" s="312"/>
      <c r="C1043" s="312"/>
      <c r="D1043" s="312"/>
      <c r="E1043" s="312"/>
      <c r="F1043" s="312"/>
      <c r="G1043" s="312"/>
      <c r="H1043" s="312"/>
      <c r="I1043" s="312"/>
      <c r="J1043" s="312"/>
      <c r="K1043" s="312"/>
      <c r="L1043" s="312"/>
      <c r="M1043" s="312"/>
      <c r="N1043" s="312"/>
      <c r="O1043" s="312"/>
      <c r="P1043" s="312"/>
      <c r="Q1043" s="312"/>
      <c r="R1043" s="312"/>
      <c r="S1043" s="312"/>
      <c r="T1043" s="312"/>
      <c r="U1043" s="312"/>
      <c r="V1043" s="312"/>
      <c r="W1043" s="312"/>
      <c r="X1043" s="312"/>
      <c r="Y1043" s="312"/>
      <c r="Z1043" s="312"/>
      <c r="AA1043" s="312"/>
    </row>
    <row r="1044" spans="1:27" x14ac:dyDescent="0.2">
      <c r="A1044" s="312"/>
      <c r="B1044" s="312"/>
      <c r="C1044" s="312"/>
      <c r="D1044" s="312"/>
      <c r="E1044" s="312"/>
      <c r="F1044" s="312"/>
      <c r="G1044" s="312"/>
      <c r="H1044" s="312"/>
      <c r="I1044" s="312"/>
      <c r="J1044" s="312"/>
      <c r="K1044" s="312"/>
      <c r="L1044" s="312"/>
      <c r="M1044" s="312"/>
      <c r="N1044" s="312"/>
      <c r="O1044" s="312"/>
      <c r="P1044" s="312"/>
      <c r="Q1044" s="312"/>
      <c r="R1044" s="312"/>
      <c r="S1044" s="312"/>
      <c r="T1044" s="312"/>
      <c r="U1044" s="312"/>
      <c r="V1044" s="312"/>
      <c r="W1044" s="312"/>
      <c r="X1044" s="312"/>
      <c r="Y1044" s="312"/>
      <c r="Z1044" s="312"/>
      <c r="AA1044" s="312"/>
    </row>
    <row r="1045" spans="1:27" x14ac:dyDescent="0.2">
      <c r="A1045" s="312"/>
      <c r="B1045" s="312"/>
      <c r="C1045" s="312"/>
      <c r="D1045" s="312"/>
      <c r="E1045" s="312"/>
      <c r="F1045" s="312"/>
      <c r="G1045" s="312"/>
      <c r="H1045" s="312"/>
      <c r="I1045" s="312"/>
      <c r="J1045" s="312"/>
      <c r="K1045" s="312"/>
      <c r="L1045" s="312"/>
      <c r="M1045" s="312"/>
      <c r="N1045" s="312"/>
      <c r="O1045" s="312"/>
      <c r="P1045" s="312"/>
      <c r="Q1045" s="312"/>
      <c r="R1045" s="312"/>
      <c r="S1045" s="312"/>
      <c r="T1045" s="312"/>
      <c r="U1045" s="312"/>
      <c r="V1045" s="312"/>
      <c r="W1045" s="312"/>
      <c r="X1045" s="312"/>
      <c r="Y1045" s="312"/>
      <c r="Z1045" s="312"/>
      <c r="AA1045" s="312"/>
    </row>
    <row r="1046" spans="1:27" x14ac:dyDescent="0.2">
      <c r="A1046" s="312"/>
      <c r="B1046" s="312"/>
      <c r="C1046" s="312"/>
      <c r="D1046" s="312"/>
      <c r="E1046" s="312"/>
      <c r="F1046" s="312"/>
      <c r="G1046" s="312"/>
      <c r="H1046" s="312"/>
      <c r="I1046" s="312"/>
      <c r="J1046" s="312"/>
      <c r="K1046" s="312"/>
      <c r="L1046" s="312"/>
      <c r="M1046" s="312"/>
      <c r="N1046" s="312"/>
      <c r="O1046" s="312"/>
      <c r="P1046" s="312"/>
      <c r="Q1046" s="312"/>
      <c r="R1046" s="312"/>
      <c r="S1046" s="312"/>
      <c r="T1046" s="312"/>
      <c r="U1046" s="312"/>
      <c r="V1046" s="312"/>
      <c r="W1046" s="312"/>
      <c r="X1046" s="312"/>
      <c r="Y1046" s="312"/>
      <c r="Z1046" s="312"/>
      <c r="AA1046" s="312"/>
    </row>
    <row r="1047" spans="1:27" x14ac:dyDescent="0.2">
      <c r="A1047" s="312"/>
      <c r="B1047" s="312"/>
      <c r="C1047" s="312"/>
      <c r="D1047" s="312"/>
      <c r="E1047" s="312"/>
      <c r="F1047" s="312"/>
      <c r="G1047" s="312"/>
      <c r="H1047" s="312"/>
      <c r="I1047" s="312"/>
      <c r="J1047" s="312"/>
      <c r="K1047" s="312"/>
      <c r="L1047" s="312"/>
      <c r="M1047" s="312"/>
      <c r="N1047" s="312"/>
      <c r="O1047" s="312"/>
      <c r="P1047" s="312"/>
      <c r="Q1047" s="312"/>
      <c r="R1047" s="312"/>
      <c r="S1047" s="312"/>
      <c r="T1047" s="312"/>
      <c r="U1047" s="312"/>
      <c r="V1047" s="312"/>
      <c r="W1047" s="312"/>
      <c r="X1047" s="312"/>
      <c r="Y1047" s="312"/>
      <c r="Z1047" s="312"/>
      <c r="AA1047" s="312"/>
    </row>
    <row r="1048" spans="1:27" x14ac:dyDescent="0.2">
      <c r="A1048" s="312"/>
      <c r="B1048" s="312"/>
      <c r="C1048" s="312"/>
      <c r="D1048" s="312"/>
      <c r="E1048" s="312"/>
      <c r="F1048" s="312"/>
      <c r="G1048" s="312"/>
      <c r="H1048" s="312"/>
      <c r="I1048" s="312"/>
      <c r="J1048" s="312"/>
      <c r="K1048" s="312"/>
      <c r="L1048" s="312"/>
      <c r="M1048" s="312"/>
      <c r="N1048" s="312"/>
      <c r="O1048" s="312"/>
      <c r="P1048" s="312"/>
      <c r="Q1048" s="312"/>
      <c r="R1048" s="312"/>
      <c r="S1048" s="312"/>
      <c r="T1048" s="312"/>
      <c r="U1048" s="312"/>
      <c r="V1048" s="312"/>
      <c r="W1048" s="312"/>
      <c r="X1048" s="312"/>
      <c r="Y1048" s="312"/>
      <c r="Z1048" s="312"/>
      <c r="AA1048" s="312"/>
    </row>
    <row r="1049" spans="1:27" x14ac:dyDescent="0.2">
      <c r="A1049" s="312"/>
      <c r="B1049" s="312"/>
      <c r="C1049" s="312"/>
      <c r="D1049" s="312"/>
      <c r="E1049" s="312"/>
      <c r="F1049" s="312"/>
      <c r="G1049" s="312"/>
      <c r="H1049" s="312"/>
      <c r="I1049" s="312"/>
      <c r="J1049" s="312"/>
      <c r="K1049" s="312"/>
      <c r="L1049" s="312"/>
      <c r="M1049" s="312"/>
      <c r="N1049" s="312"/>
      <c r="O1049" s="312"/>
      <c r="P1049" s="312"/>
      <c r="Q1049" s="312"/>
      <c r="R1049" s="312"/>
      <c r="S1049" s="312"/>
      <c r="T1049" s="312"/>
      <c r="U1049" s="312"/>
      <c r="V1049" s="312"/>
      <c r="W1049" s="312"/>
      <c r="X1049" s="312"/>
      <c r="Y1049" s="312"/>
      <c r="Z1049" s="312"/>
      <c r="AA1049" s="312"/>
    </row>
    <row r="1050" spans="1:27" x14ac:dyDescent="0.2">
      <c r="A1050" s="312"/>
      <c r="B1050" s="312"/>
      <c r="C1050" s="312"/>
      <c r="D1050" s="312"/>
      <c r="E1050" s="312"/>
      <c r="F1050" s="312"/>
      <c r="G1050" s="312"/>
      <c r="H1050" s="312"/>
      <c r="I1050" s="312"/>
      <c r="J1050" s="312"/>
      <c r="K1050" s="312"/>
      <c r="L1050" s="312"/>
      <c r="M1050" s="312"/>
      <c r="N1050" s="312"/>
      <c r="O1050" s="312"/>
      <c r="P1050" s="312"/>
      <c r="Q1050" s="312"/>
      <c r="R1050" s="312"/>
      <c r="S1050" s="312"/>
      <c r="T1050" s="312"/>
      <c r="U1050" s="312"/>
      <c r="V1050" s="312"/>
      <c r="W1050" s="312"/>
      <c r="X1050" s="312"/>
      <c r="Y1050" s="312"/>
      <c r="Z1050" s="312"/>
      <c r="AA1050" s="312"/>
    </row>
    <row r="1051" spans="1:27" x14ac:dyDescent="0.2">
      <c r="A1051" s="312"/>
      <c r="B1051" s="312"/>
      <c r="C1051" s="312"/>
      <c r="D1051" s="312"/>
      <c r="E1051" s="312"/>
      <c r="F1051" s="312"/>
      <c r="G1051" s="312"/>
      <c r="H1051" s="312"/>
      <c r="I1051" s="312"/>
      <c r="J1051" s="312"/>
      <c r="K1051" s="312"/>
      <c r="L1051" s="312"/>
      <c r="M1051" s="312"/>
      <c r="N1051" s="312"/>
      <c r="O1051" s="312"/>
      <c r="P1051" s="312"/>
      <c r="Q1051" s="312"/>
      <c r="R1051" s="312"/>
      <c r="S1051" s="312"/>
      <c r="T1051" s="312"/>
      <c r="U1051" s="312"/>
      <c r="V1051" s="312"/>
      <c r="W1051" s="312"/>
      <c r="X1051" s="312"/>
      <c r="Y1051" s="312"/>
      <c r="Z1051" s="312"/>
      <c r="AA1051" s="312"/>
    </row>
    <row r="1052" spans="1:27" x14ac:dyDescent="0.2">
      <c r="A1052" s="312"/>
      <c r="B1052" s="312"/>
      <c r="C1052" s="312"/>
      <c r="D1052" s="312"/>
      <c r="E1052" s="312"/>
      <c r="F1052" s="312"/>
      <c r="G1052" s="312"/>
      <c r="H1052" s="312"/>
      <c r="I1052" s="312"/>
      <c r="J1052" s="312"/>
      <c r="K1052" s="312"/>
      <c r="L1052" s="312"/>
      <c r="M1052" s="312"/>
      <c r="N1052" s="312"/>
      <c r="O1052" s="312"/>
      <c r="P1052" s="312"/>
      <c r="Q1052" s="312"/>
      <c r="R1052" s="312"/>
      <c r="S1052" s="312"/>
      <c r="T1052" s="312"/>
      <c r="U1052" s="312"/>
      <c r="V1052" s="312"/>
      <c r="W1052" s="312"/>
      <c r="X1052" s="312"/>
      <c r="Y1052" s="312"/>
      <c r="Z1052" s="312"/>
      <c r="AA1052" s="312"/>
    </row>
    <row r="1053" spans="1:27" x14ac:dyDescent="0.2">
      <c r="A1053" s="312"/>
      <c r="B1053" s="312"/>
      <c r="C1053" s="312"/>
      <c r="D1053" s="312"/>
      <c r="E1053" s="312"/>
      <c r="F1053" s="312"/>
      <c r="G1053" s="312"/>
      <c r="H1053" s="312"/>
      <c r="I1053" s="312"/>
      <c r="J1053" s="312"/>
      <c r="K1053" s="312"/>
      <c r="L1053" s="312"/>
      <c r="M1053" s="312"/>
      <c r="N1053" s="312"/>
      <c r="O1053" s="312"/>
      <c r="P1053" s="312"/>
      <c r="Q1053" s="312"/>
      <c r="R1053" s="312"/>
      <c r="S1053" s="312"/>
      <c r="T1053" s="312"/>
      <c r="U1053" s="312"/>
      <c r="V1053" s="312"/>
      <c r="W1053" s="312"/>
      <c r="X1053" s="312"/>
      <c r="Y1053" s="312"/>
      <c r="Z1053" s="312"/>
      <c r="AA1053" s="312"/>
    </row>
    <row r="1054" spans="1:27" x14ac:dyDescent="0.2">
      <c r="A1054" s="312"/>
      <c r="B1054" s="312"/>
      <c r="C1054" s="312"/>
      <c r="D1054" s="312"/>
      <c r="E1054" s="312"/>
      <c r="F1054" s="312"/>
      <c r="G1054" s="312"/>
      <c r="H1054" s="312"/>
      <c r="I1054" s="312"/>
      <c r="J1054" s="312"/>
      <c r="K1054" s="312"/>
      <c r="L1054" s="312"/>
      <c r="M1054" s="312"/>
      <c r="N1054" s="312"/>
      <c r="O1054" s="312"/>
      <c r="P1054" s="312"/>
      <c r="Q1054" s="312"/>
      <c r="R1054" s="312"/>
      <c r="S1054" s="312"/>
      <c r="T1054" s="312"/>
      <c r="U1054" s="312"/>
      <c r="V1054" s="312"/>
      <c r="W1054" s="312"/>
      <c r="X1054" s="312"/>
      <c r="Y1054" s="312"/>
      <c r="Z1054" s="312"/>
      <c r="AA1054" s="312"/>
    </row>
    <row r="1055" spans="1:27" x14ac:dyDescent="0.2">
      <c r="A1055" s="312"/>
      <c r="B1055" s="312"/>
      <c r="C1055" s="312"/>
      <c r="D1055" s="312"/>
      <c r="E1055" s="312"/>
      <c r="F1055" s="312"/>
      <c r="G1055" s="312"/>
      <c r="H1055" s="312"/>
      <c r="I1055" s="312"/>
      <c r="J1055" s="312"/>
      <c r="K1055" s="312"/>
      <c r="L1055" s="312"/>
      <c r="M1055" s="312"/>
      <c r="N1055" s="312"/>
      <c r="O1055" s="312"/>
      <c r="P1055" s="312"/>
      <c r="Q1055" s="312"/>
      <c r="R1055" s="312"/>
      <c r="S1055" s="312"/>
      <c r="T1055" s="312"/>
      <c r="U1055" s="312"/>
      <c r="V1055" s="312"/>
      <c r="W1055" s="312"/>
      <c r="X1055" s="312"/>
      <c r="Y1055" s="312"/>
      <c r="Z1055" s="312"/>
      <c r="AA1055" s="312"/>
    </row>
    <row r="1056" spans="1:27" x14ac:dyDescent="0.2">
      <c r="A1056" s="312"/>
      <c r="B1056" s="312"/>
      <c r="C1056" s="312"/>
      <c r="D1056" s="312"/>
      <c r="E1056" s="312"/>
      <c r="F1056" s="312"/>
      <c r="G1056" s="312"/>
      <c r="H1056" s="312"/>
      <c r="I1056" s="312"/>
      <c r="J1056" s="312"/>
      <c r="K1056" s="312"/>
      <c r="L1056" s="312"/>
      <c r="M1056" s="312"/>
      <c r="N1056" s="312"/>
      <c r="O1056" s="312"/>
      <c r="P1056" s="312"/>
      <c r="Q1056" s="312"/>
      <c r="R1056" s="312"/>
      <c r="S1056" s="312"/>
      <c r="T1056" s="312"/>
      <c r="U1056" s="312"/>
      <c r="V1056" s="312"/>
      <c r="W1056" s="312"/>
      <c r="X1056" s="312"/>
      <c r="Y1056" s="312"/>
      <c r="Z1056" s="312"/>
      <c r="AA1056" s="312"/>
    </row>
    <row r="1057" spans="1:27" x14ac:dyDescent="0.2">
      <c r="A1057" s="312"/>
      <c r="B1057" s="312"/>
      <c r="C1057" s="312"/>
      <c r="D1057" s="312"/>
      <c r="E1057" s="312"/>
      <c r="F1057" s="312"/>
      <c r="G1057" s="312"/>
      <c r="H1057" s="312"/>
      <c r="I1057" s="312"/>
      <c r="J1057" s="312"/>
      <c r="K1057" s="312"/>
      <c r="L1057" s="312"/>
      <c r="M1057" s="312"/>
      <c r="N1057" s="312"/>
      <c r="O1057" s="312"/>
      <c r="P1057" s="312"/>
      <c r="Q1057" s="312"/>
      <c r="R1057" s="312"/>
      <c r="S1057" s="312"/>
      <c r="T1057" s="312"/>
      <c r="U1057" s="312"/>
      <c r="V1057" s="312"/>
      <c r="W1057" s="312"/>
      <c r="X1057" s="312"/>
      <c r="Y1057" s="312"/>
      <c r="Z1057" s="312"/>
      <c r="AA1057" s="312"/>
    </row>
    <row r="1058" spans="1:27" x14ac:dyDescent="0.2">
      <c r="A1058" s="312"/>
      <c r="B1058" s="312"/>
      <c r="C1058" s="312"/>
      <c r="D1058" s="312"/>
      <c r="E1058" s="312"/>
      <c r="F1058" s="312"/>
      <c r="G1058" s="312"/>
      <c r="H1058" s="312"/>
      <c r="I1058" s="312"/>
      <c r="J1058" s="312"/>
      <c r="K1058" s="312"/>
      <c r="L1058" s="312"/>
      <c r="M1058" s="312"/>
      <c r="N1058" s="312"/>
      <c r="O1058" s="312"/>
      <c r="P1058" s="312"/>
      <c r="Q1058" s="312"/>
      <c r="R1058" s="312"/>
      <c r="S1058" s="312"/>
      <c r="T1058" s="312"/>
      <c r="U1058" s="312"/>
      <c r="V1058" s="312"/>
      <c r="W1058" s="312"/>
      <c r="X1058" s="312"/>
      <c r="Y1058" s="312"/>
      <c r="Z1058" s="312"/>
      <c r="AA1058" s="312"/>
    </row>
    <row r="1059" spans="1:27" x14ac:dyDescent="0.2">
      <c r="A1059" s="312"/>
      <c r="B1059" s="312"/>
      <c r="C1059" s="312"/>
      <c r="D1059" s="312"/>
      <c r="E1059" s="312"/>
      <c r="F1059" s="312"/>
      <c r="G1059" s="312"/>
      <c r="H1059" s="312"/>
      <c r="I1059" s="312"/>
      <c r="J1059" s="312"/>
      <c r="K1059" s="312"/>
      <c r="L1059" s="312"/>
      <c r="M1059" s="312"/>
      <c r="N1059" s="312"/>
      <c r="O1059" s="312"/>
      <c r="P1059" s="312"/>
      <c r="Q1059" s="312"/>
      <c r="R1059" s="312"/>
      <c r="S1059" s="312"/>
      <c r="T1059" s="312"/>
      <c r="U1059" s="312"/>
      <c r="V1059" s="312"/>
      <c r="W1059" s="312"/>
      <c r="X1059" s="312"/>
      <c r="Y1059" s="312"/>
      <c r="Z1059" s="312"/>
      <c r="AA1059" s="312"/>
    </row>
    <row r="1060" spans="1:27" x14ac:dyDescent="0.2">
      <c r="A1060" s="312"/>
      <c r="B1060" s="312"/>
      <c r="C1060" s="312"/>
      <c r="D1060" s="312"/>
      <c r="E1060" s="312"/>
      <c r="F1060" s="312"/>
      <c r="G1060" s="312"/>
      <c r="H1060" s="312"/>
      <c r="I1060" s="312"/>
      <c r="J1060" s="312"/>
      <c r="K1060" s="312"/>
      <c r="L1060" s="312"/>
      <c r="M1060" s="312"/>
      <c r="N1060" s="312"/>
      <c r="O1060" s="312"/>
      <c r="P1060" s="312"/>
      <c r="Q1060" s="312"/>
      <c r="R1060" s="312"/>
      <c r="S1060" s="312"/>
      <c r="T1060" s="312"/>
      <c r="U1060" s="312"/>
      <c r="V1060" s="312"/>
      <c r="W1060" s="312"/>
      <c r="X1060" s="312"/>
      <c r="Y1060" s="312"/>
      <c r="Z1060" s="312"/>
      <c r="AA1060" s="312"/>
    </row>
    <row r="1061" spans="1:27" x14ac:dyDescent="0.2">
      <c r="A1061" s="312"/>
      <c r="B1061" s="312"/>
      <c r="C1061" s="312"/>
      <c r="D1061" s="312"/>
      <c r="E1061" s="312"/>
      <c r="F1061" s="312"/>
      <c r="G1061" s="312"/>
      <c r="H1061" s="312"/>
      <c r="I1061" s="312"/>
      <c r="J1061" s="312"/>
      <c r="K1061" s="312"/>
      <c r="L1061" s="312"/>
      <c r="M1061" s="312"/>
      <c r="N1061" s="312"/>
      <c r="O1061" s="312"/>
      <c r="P1061" s="312"/>
      <c r="Q1061" s="312"/>
      <c r="R1061" s="312"/>
      <c r="S1061" s="312"/>
      <c r="T1061" s="312"/>
      <c r="U1061" s="312"/>
      <c r="V1061" s="312"/>
      <c r="W1061" s="312"/>
      <c r="X1061" s="312"/>
      <c r="Y1061" s="312"/>
      <c r="Z1061" s="312"/>
      <c r="AA1061" s="312"/>
    </row>
    <row r="1062" spans="1:27" x14ac:dyDescent="0.2">
      <c r="A1062" s="312"/>
      <c r="B1062" s="312"/>
      <c r="C1062" s="312"/>
      <c r="D1062" s="312"/>
      <c r="E1062" s="312"/>
      <c r="F1062" s="312"/>
      <c r="G1062" s="312"/>
      <c r="H1062" s="312"/>
      <c r="I1062" s="312"/>
      <c r="J1062" s="312"/>
      <c r="K1062" s="312"/>
      <c r="L1062" s="312"/>
      <c r="M1062" s="312"/>
      <c r="N1062" s="312"/>
      <c r="O1062" s="312"/>
      <c r="P1062" s="312"/>
      <c r="Q1062" s="312"/>
      <c r="R1062" s="312"/>
      <c r="S1062" s="312"/>
      <c r="T1062" s="312"/>
      <c r="U1062" s="312"/>
      <c r="V1062" s="312"/>
      <c r="W1062" s="312"/>
      <c r="X1062" s="312"/>
      <c r="Y1062" s="312"/>
      <c r="Z1062" s="312"/>
      <c r="AA1062" s="312"/>
    </row>
    <row r="1063" spans="1:27" x14ac:dyDescent="0.2">
      <c r="A1063" s="312"/>
      <c r="B1063" s="312"/>
      <c r="C1063" s="312"/>
      <c r="D1063" s="312"/>
      <c r="E1063" s="312"/>
      <c r="F1063" s="312"/>
      <c r="G1063" s="312"/>
      <c r="H1063" s="312"/>
      <c r="I1063" s="312"/>
      <c r="J1063" s="312"/>
      <c r="K1063" s="312"/>
      <c r="L1063" s="312"/>
      <c r="M1063" s="312"/>
      <c r="N1063" s="312"/>
      <c r="O1063" s="312"/>
      <c r="P1063" s="312"/>
      <c r="Q1063" s="312"/>
      <c r="R1063" s="312"/>
      <c r="S1063" s="312"/>
      <c r="T1063" s="312"/>
      <c r="U1063" s="312"/>
      <c r="V1063" s="312"/>
      <c r="W1063" s="312"/>
      <c r="X1063" s="312"/>
      <c r="Y1063" s="312"/>
      <c r="Z1063" s="312"/>
      <c r="AA1063" s="312"/>
    </row>
    <row r="1064" spans="1:27" x14ac:dyDescent="0.2">
      <c r="A1064" s="312"/>
      <c r="B1064" s="312"/>
      <c r="C1064" s="312"/>
      <c r="D1064" s="312"/>
      <c r="E1064" s="312"/>
      <c r="F1064" s="312"/>
      <c r="G1064" s="312"/>
      <c r="H1064" s="312"/>
      <c r="I1064" s="312"/>
      <c r="J1064" s="312"/>
      <c r="K1064" s="312"/>
      <c r="L1064" s="312"/>
      <c r="M1064" s="312"/>
      <c r="N1064" s="312"/>
      <c r="O1064" s="312"/>
      <c r="P1064" s="312"/>
      <c r="Q1064" s="312"/>
      <c r="R1064" s="312"/>
      <c r="S1064" s="312"/>
      <c r="T1064" s="312"/>
      <c r="U1064" s="312"/>
      <c r="V1064" s="312"/>
      <c r="W1064" s="312"/>
      <c r="X1064" s="312"/>
      <c r="Y1064" s="312"/>
      <c r="Z1064" s="312"/>
      <c r="AA1064" s="312"/>
    </row>
    <row r="1065" spans="1:27" x14ac:dyDescent="0.2">
      <c r="A1065" s="312"/>
      <c r="B1065" s="312"/>
      <c r="C1065" s="312"/>
      <c r="D1065" s="312"/>
      <c r="E1065" s="312"/>
      <c r="F1065" s="312"/>
      <c r="G1065" s="312"/>
      <c r="H1065" s="312"/>
      <c r="I1065" s="312"/>
      <c r="J1065" s="312"/>
      <c r="K1065" s="312"/>
      <c r="L1065" s="312"/>
      <c r="M1065" s="312"/>
      <c r="N1065" s="312"/>
      <c r="O1065" s="312"/>
      <c r="P1065" s="312"/>
      <c r="Q1065" s="312"/>
      <c r="R1065" s="312"/>
      <c r="S1065" s="312"/>
      <c r="T1065" s="312"/>
      <c r="U1065" s="312"/>
      <c r="V1065" s="312"/>
      <c r="W1065" s="312"/>
      <c r="X1065" s="312"/>
      <c r="Y1065" s="312"/>
      <c r="Z1065" s="312"/>
      <c r="AA1065" s="312"/>
    </row>
    <row r="1066" spans="1:27" x14ac:dyDescent="0.2">
      <c r="A1066" s="312"/>
      <c r="B1066" s="312"/>
      <c r="C1066" s="312"/>
      <c r="D1066" s="312"/>
      <c r="E1066" s="312"/>
      <c r="F1066" s="312"/>
      <c r="G1066" s="312"/>
      <c r="H1066" s="312"/>
      <c r="I1066" s="312"/>
      <c r="J1066" s="312"/>
      <c r="K1066" s="312"/>
      <c r="L1066" s="312"/>
      <c r="M1066" s="312"/>
      <c r="N1066" s="312"/>
      <c r="O1066" s="312"/>
      <c r="P1066" s="312"/>
      <c r="Q1066" s="312"/>
      <c r="R1066" s="312"/>
      <c r="S1066" s="312"/>
      <c r="T1066" s="312"/>
      <c r="U1066" s="312"/>
      <c r="V1066" s="312"/>
      <c r="W1066" s="312"/>
      <c r="X1066" s="312"/>
      <c r="Y1066" s="312"/>
      <c r="Z1066" s="312"/>
      <c r="AA1066" s="312"/>
    </row>
    <row r="1067" spans="1:27" x14ac:dyDescent="0.2">
      <c r="A1067" s="312"/>
      <c r="B1067" s="312"/>
      <c r="C1067" s="312"/>
      <c r="D1067" s="312"/>
      <c r="E1067" s="312"/>
      <c r="F1067" s="312"/>
      <c r="G1067" s="312"/>
      <c r="H1067" s="312"/>
      <c r="I1067" s="312"/>
      <c r="J1067" s="312"/>
      <c r="K1067" s="312"/>
      <c r="L1067" s="312"/>
      <c r="M1067" s="312"/>
      <c r="N1067" s="312"/>
      <c r="O1067" s="312"/>
      <c r="P1067" s="312"/>
      <c r="Q1067" s="312"/>
      <c r="R1067" s="312"/>
      <c r="S1067" s="312"/>
      <c r="T1067" s="312"/>
      <c r="U1067" s="312"/>
      <c r="V1067" s="312"/>
      <c r="W1067" s="312"/>
      <c r="X1067" s="312"/>
      <c r="Y1067" s="312"/>
      <c r="Z1067" s="312"/>
      <c r="AA1067" s="312"/>
    </row>
    <row r="1068" spans="1:27" x14ac:dyDescent="0.2">
      <c r="A1068" s="312"/>
      <c r="B1068" s="312"/>
      <c r="C1068" s="312"/>
      <c r="D1068" s="312"/>
      <c r="E1068" s="312"/>
      <c r="F1068" s="312"/>
      <c r="G1068" s="312"/>
      <c r="H1068" s="312"/>
      <c r="I1068" s="312"/>
      <c r="J1068" s="312"/>
      <c r="K1068" s="312"/>
      <c r="L1068" s="312"/>
      <c r="M1068" s="312"/>
      <c r="N1068" s="312"/>
      <c r="O1068" s="312"/>
      <c r="P1068" s="312"/>
      <c r="Q1068" s="312"/>
      <c r="R1068" s="312"/>
      <c r="S1068" s="312"/>
      <c r="T1068" s="312"/>
      <c r="U1068" s="312"/>
      <c r="V1068" s="312"/>
      <c r="W1068" s="312"/>
      <c r="X1068" s="312"/>
      <c r="Y1068" s="312"/>
      <c r="Z1068" s="312"/>
      <c r="AA1068" s="312"/>
    </row>
    <row r="1069" spans="1:27" x14ac:dyDescent="0.2">
      <c r="A1069" s="312"/>
      <c r="B1069" s="312"/>
      <c r="C1069" s="312"/>
      <c r="D1069" s="312"/>
      <c r="E1069" s="312"/>
      <c r="F1069" s="312"/>
      <c r="G1069" s="312"/>
      <c r="H1069" s="312"/>
      <c r="I1069" s="312"/>
      <c r="J1069" s="312"/>
      <c r="K1069" s="312"/>
      <c r="L1069" s="312"/>
      <c r="M1069" s="312"/>
      <c r="N1069" s="312"/>
      <c r="O1069" s="312"/>
      <c r="P1069" s="312"/>
      <c r="Q1069" s="312"/>
      <c r="R1069" s="312"/>
      <c r="S1069" s="312"/>
      <c r="T1069" s="312"/>
      <c r="U1069" s="312"/>
      <c r="V1069" s="312"/>
      <c r="W1069" s="312"/>
      <c r="X1069" s="312"/>
      <c r="Y1069" s="312"/>
      <c r="Z1069" s="312"/>
      <c r="AA1069" s="312"/>
    </row>
    <row r="1070" spans="1:27" x14ac:dyDescent="0.2">
      <c r="A1070" s="312"/>
      <c r="B1070" s="312"/>
      <c r="C1070" s="312"/>
      <c r="D1070" s="312"/>
      <c r="E1070" s="312"/>
      <c r="F1070" s="312"/>
      <c r="G1070" s="312"/>
      <c r="H1070" s="312"/>
      <c r="I1070" s="312"/>
      <c r="J1070" s="312"/>
      <c r="K1070" s="312"/>
      <c r="L1070" s="312"/>
      <c r="M1070" s="312"/>
      <c r="N1070" s="312"/>
      <c r="O1070" s="312"/>
      <c r="P1070" s="312"/>
      <c r="Q1070" s="312"/>
      <c r="R1070" s="312"/>
      <c r="S1070" s="312"/>
      <c r="T1070" s="312"/>
      <c r="U1070" s="312"/>
      <c r="V1070" s="312"/>
      <c r="W1070" s="312"/>
      <c r="X1070" s="312"/>
      <c r="Y1070" s="312"/>
      <c r="Z1070" s="312"/>
      <c r="AA1070" s="312"/>
    </row>
    <row r="1071" spans="1:27" x14ac:dyDescent="0.2">
      <c r="A1071" s="312"/>
      <c r="B1071" s="312"/>
      <c r="C1071" s="312"/>
      <c r="D1071" s="312"/>
      <c r="E1071" s="312"/>
      <c r="F1071" s="312"/>
      <c r="G1071" s="312"/>
      <c r="H1071" s="312"/>
      <c r="I1071" s="312"/>
      <c r="J1071" s="312"/>
      <c r="K1071" s="312"/>
      <c r="L1071" s="312"/>
      <c r="M1071" s="312"/>
      <c r="N1071" s="312"/>
      <c r="O1071" s="312"/>
      <c r="P1071" s="312"/>
      <c r="Q1071" s="312"/>
      <c r="R1071" s="312"/>
      <c r="S1071" s="312"/>
      <c r="T1071" s="312"/>
      <c r="U1071" s="312"/>
      <c r="V1071" s="312"/>
      <c r="W1071" s="312"/>
      <c r="X1071" s="312"/>
      <c r="Y1071" s="312"/>
      <c r="Z1071" s="312"/>
      <c r="AA1071" s="312"/>
    </row>
    <row r="1072" spans="1:27" x14ac:dyDescent="0.2">
      <c r="A1072" s="312"/>
      <c r="B1072" s="312"/>
      <c r="C1072" s="312"/>
      <c r="D1072" s="312"/>
      <c r="E1072" s="312"/>
      <c r="F1072" s="312"/>
      <c r="G1072" s="312"/>
      <c r="H1072" s="312"/>
      <c r="I1072" s="312"/>
      <c r="J1072" s="312"/>
      <c r="K1072" s="312"/>
      <c r="L1072" s="312"/>
      <c r="M1072" s="312"/>
      <c r="N1072" s="312"/>
      <c r="O1072" s="312"/>
      <c r="P1072" s="312"/>
      <c r="Q1072" s="312"/>
      <c r="R1072" s="312"/>
      <c r="S1072" s="312"/>
      <c r="T1072" s="312"/>
      <c r="U1072" s="312"/>
      <c r="V1072" s="312"/>
      <c r="W1072" s="312"/>
      <c r="X1072" s="312"/>
      <c r="Y1072" s="312"/>
      <c r="Z1072" s="312"/>
      <c r="AA1072" s="312"/>
    </row>
    <row r="1073" spans="1:27" x14ac:dyDescent="0.2">
      <c r="A1073" s="312"/>
      <c r="B1073" s="312"/>
      <c r="C1073" s="312"/>
      <c r="D1073" s="312"/>
      <c r="E1073" s="312"/>
      <c r="F1073" s="312"/>
      <c r="G1073" s="312"/>
      <c r="H1073" s="312"/>
      <c r="I1073" s="312"/>
      <c r="J1073" s="312"/>
      <c r="K1073" s="312"/>
      <c r="L1073" s="312"/>
      <c r="M1073" s="312"/>
      <c r="N1073" s="312"/>
      <c r="O1073" s="312"/>
      <c r="P1073" s="312"/>
      <c r="Q1073" s="312"/>
      <c r="R1073" s="312"/>
      <c r="S1073" s="312"/>
      <c r="T1073" s="312"/>
      <c r="U1073" s="312"/>
      <c r="V1073" s="312"/>
      <c r="W1073" s="312"/>
      <c r="X1073" s="312"/>
      <c r="Y1073" s="312"/>
      <c r="Z1073" s="312"/>
      <c r="AA1073" s="312"/>
    </row>
    <row r="1074" spans="1:27" x14ac:dyDescent="0.2">
      <c r="A1074" s="312"/>
      <c r="B1074" s="312"/>
      <c r="C1074" s="312"/>
      <c r="D1074" s="312"/>
      <c r="E1074" s="312"/>
      <c r="F1074" s="312"/>
      <c r="G1074" s="312"/>
      <c r="H1074" s="312"/>
      <c r="I1074" s="312"/>
      <c r="J1074" s="312"/>
      <c r="K1074" s="312"/>
      <c r="L1074" s="312"/>
      <c r="M1074" s="312"/>
      <c r="N1074" s="312"/>
      <c r="O1074" s="312"/>
      <c r="P1074" s="312"/>
      <c r="Q1074" s="312"/>
      <c r="R1074" s="312"/>
      <c r="S1074" s="312"/>
      <c r="T1074" s="312"/>
      <c r="U1074" s="312"/>
      <c r="V1074" s="312"/>
      <c r="W1074" s="312"/>
      <c r="X1074" s="312"/>
      <c r="Y1074" s="312"/>
      <c r="Z1074" s="312"/>
      <c r="AA1074" s="312"/>
    </row>
    <row r="1075" spans="1:27" x14ac:dyDescent="0.2">
      <c r="A1075" s="312"/>
      <c r="B1075" s="312"/>
      <c r="C1075" s="312"/>
      <c r="D1075" s="312"/>
      <c r="E1075" s="312"/>
      <c r="F1075" s="312"/>
      <c r="G1075" s="312"/>
      <c r="H1075" s="312"/>
      <c r="I1075" s="312"/>
      <c r="J1075" s="312"/>
      <c r="K1075" s="312"/>
      <c r="L1075" s="312"/>
      <c r="M1075" s="312"/>
      <c r="N1075" s="312"/>
      <c r="O1075" s="312"/>
      <c r="P1075" s="312"/>
      <c r="Q1075" s="312"/>
      <c r="R1075" s="312"/>
      <c r="S1075" s="312"/>
      <c r="T1075" s="312"/>
      <c r="U1075" s="312"/>
      <c r="V1075" s="312"/>
      <c r="W1075" s="312"/>
      <c r="X1075" s="312"/>
      <c r="Y1075" s="312"/>
      <c r="Z1075" s="312"/>
      <c r="AA1075" s="312"/>
    </row>
    <row r="1076" spans="1:27" x14ac:dyDescent="0.2">
      <c r="A1076" s="312"/>
      <c r="B1076" s="312"/>
      <c r="C1076" s="312"/>
      <c r="D1076" s="312"/>
      <c r="E1076" s="312"/>
      <c r="F1076" s="312"/>
      <c r="G1076" s="312"/>
      <c r="H1076" s="312"/>
      <c r="I1076" s="312"/>
      <c r="J1076" s="312"/>
      <c r="K1076" s="312"/>
      <c r="L1076" s="312"/>
      <c r="M1076" s="312"/>
      <c r="N1076" s="312"/>
      <c r="O1076" s="312"/>
      <c r="P1076" s="312"/>
      <c r="Q1076" s="312"/>
      <c r="R1076" s="312"/>
      <c r="S1076" s="312"/>
      <c r="T1076" s="312"/>
      <c r="U1076" s="312"/>
      <c r="V1076" s="312"/>
      <c r="W1076" s="312"/>
      <c r="X1076" s="312"/>
      <c r="Y1076" s="312"/>
      <c r="Z1076" s="312"/>
      <c r="AA1076" s="312"/>
    </row>
    <row r="1077" spans="1:27" x14ac:dyDescent="0.2">
      <c r="A1077" s="312"/>
      <c r="B1077" s="312"/>
      <c r="C1077" s="312"/>
      <c r="D1077" s="312"/>
      <c r="E1077" s="312"/>
      <c r="F1077" s="312"/>
      <c r="G1077" s="312"/>
      <c r="H1077" s="312"/>
      <c r="I1077" s="312"/>
      <c r="J1077" s="312"/>
      <c r="K1077" s="312"/>
      <c r="L1077" s="312"/>
      <c r="M1077" s="312"/>
      <c r="N1077" s="312"/>
      <c r="O1077" s="312"/>
      <c r="P1077" s="312"/>
      <c r="Q1077" s="312"/>
      <c r="R1077" s="312"/>
      <c r="S1077" s="312"/>
      <c r="T1077" s="312"/>
      <c r="U1077" s="312"/>
      <c r="V1077" s="312"/>
      <c r="W1077" s="312"/>
      <c r="X1077" s="312"/>
      <c r="Y1077" s="312"/>
      <c r="Z1077" s="312"/>
      <c r="AA1077" s="312"/>
    </row>
    <row r="1078" spans="1:27" x14ac:dyDescent="0.2">
      <c r="A1078" s="312"/>
      <c r="B1078" s="312"/>
      <c r="C1078" s="312"/>
      <c r="D1078" s="312"/>
      <c r="E1078" s="312"/>
      <c r="F1078" s="312"/>
      <c r="G1078" s="312"/>
      <c r="H1078" s="312"/>
      <c r="I1078" s="312"/>
      <c r="J1078" s="312"/>
      <c r="K1078" s="312"/>
      <c r="L1078" s="312"/>
      <c r="M1078" s="312"/>
      <c r="N1078" s="312"/>
      <c r="O1078" s="312"/>
      <c r="P1078" s="312"/>
      <c r="Q1078" s="312"/>
      <c r="R1078" s="312"/>
      <c r="S1078" s="312"/>
      <c r="T1078" s="312"/>
      <c r="U1078" s="312"/>
      <c r="V1078" s="312"/>
      <c r="W1078" s="312"/>
      <c r="X1078" s="312"/>
      <c r="Y1078" s="312"/>
      <c r="Z1078" s="312"/>
      <c r="AA1078" s="312"/>
    </row>
    <row r="1079" spans="1:27" x14ac:dyDescent="0.2">
      <c r="A1079" s="312"/>
      <c r="B1079" s="312"/>
      <c r="C1079" s="312"/>
      <c r="D1079" s="312"/>
      <c r="E1079" s="312"/>
      <c r="F1079" s="312"/>
      <c r="G1079" s="312"/>
      <c r="H1079" s="312"/>
      <c r="I1079" s="312"/>
      <c r="J1079" s="312"/>
      <c r="K1079" s="312"/>
      <c r="L1079" s="312"/>
      <c r="M1079" s="312"/>
      <c r="N1079" s="312"/>
      <c r="O1079" s="312"/>
      <c r="P1079" s="312"/>
      <c r="Q1079" s="312"/>
      <c r="R1079" s="312"/>
      <c r="S1079" s="312"/>
      <c r="T1079" s="312"/>
      <c r="U1079" s="312"/>
      <c r="V1079" s="312"/>
      <c r="W1079" s="312"/>
      <c r="X1079" s="312"/>
      <c r="Y1079" s="312"/>
      <c r="Z1079" s="312"/>
      <c r="AA1079" s="312"/>
    </row>
    <row r="1080" spans="1:27" x14ac:dyDescent="0.2">
      <c r="A1080" s="312"/>
      <c r="B1080" s="312"/>
      <c r="C1080" s="312"/>
      <c r="D1080" s="312"/>
      <c r="E1080" s="312"/>
      <c r="F1080" s="312"/>
      <c r="G1080" s="312"/>
      <c r="H1080" s="312"/>
      <c r="I1080" s="312"/>
      <c r="J1080" s="312"/>
      <c r="K1080" s="312"/>
      <c r="L1080" s="312"/>
      <c r="M1080" s="312"/>
      <c r="N1080" s="312"/>
      <c r="O1080" s="312"/>
      <c r="P1080" s="312"/>
      <c r="Q1080" s="312"/>
      <c r="R1080" s="312"/>
      <c r="S1080" s="312"/>
      <c r="T1080" s="312"/>
      <c r="U1080" s="312"/>
      <c r="V1080" s="312"/>
      <c r="W1080" s="312"/>
      <c r="X1080" s="312"/>
      <c r="Y1080" s="312"/>
      <c r="Z1080" s="312"/>
      <c r="AA1080" s="312"/>
    </row>
    <row r="1081" spans="1:27" x14ac:dyDescent="0.2">
      <c r="A1081" s="312"/>
      <c r="B1081" s="312"/>
      <c r="C1081" s="312"/>
      <c r="D1081" s="312"/>
      <c r="E1081" s="312"/>
      <c r="F1081" s="312"/>
      <c r="G1081" s="312"/>
      <c r="H1081" s="312"/>
      <c r="I1081" s="312"/>
      <c r="J1081" s="312"/>
      <c r="K1081" s="312"/>
      <c r="L1081" s="312"/>
      <c r="M1081" s="312"/>
      <c r="N1081" s="312"/>
      <c r="O1081" s="312"/>
      <c r="P1081" s="312"/>
      <c r="Q1081" s="312"/>
      <c r="R1081" s="312"/>
      <c r="S1081" s="312"/>
      <c r="T1081" s="312"/>
      <c r="U1081" s="312"/>
      <c r="V1081" s="312"/>
      <c r="W1081" s="312"/>
      <c r="X1081" s="312"/>
      <c r="Y1081" s="312"/>
      <c r="Z1081" s="312"/>
      <c r="AA1081" s="312"/>
    </row>
    <row r="1082" spans="1:27" x14ac:dyDescent="0.2">
      <c r="A1082" s="312"/>
      <c r="B1082" s="312"/>
      <c r="C1082" s="312"/>
      <c r="D1082" s="312"/>
      <c r="E1082" s="312"/>
      <c r="F1082" s="312"/>
      <c r="G1082" s="312"/>
      <c r="H1082" s="312"/>
      <c r="I1082" s="312"/>
      <c r="J1082" s="312"/>
      <c r="K1082" s="312"/>
      <c r="L1082" s="312"/>
      <c r="M1082" s="312"/>
      <c r="N1082" s="312"/>
      <c r="O1082" s="312"/>
      <c r="P1082" s="312"/>
      <c r="Q1082" s="312"/>
      <c r="R1082" s="312"/>
      <c r="S1082" s="312"/>
      <c r="T1082" s="312"/>
      <c r="U1082" s="312"/>
      <c r="V1082" s="312"/>
      <c r="W1082" s="312"/>
      <c r="X1082" s="312"/>
      <c r="Y1082" s="312"/>
      <c r="Z1082" s="312"/>
      <c r="AA1082" s="312"/>
    </row>
    <row r="1083" spans="1:27" x14ac:dyDescent="0.2">
      <c r="A1083" s="312"/>
      <c r="B1083" s="312"/>
      <c r="C1083" s="312"/>
      <c r="D1083" s="312"/>
      <c r="E1083" s="312"/>
      <c r="F1083" s="312"/>
      <c r="G1083" s="312"/>
      <c r="H1083" s="312"/>
      <c r="I1083" s="312"/>
      <c r="J1083" s="312"/>
      <c r="K1083" s="312"/>
      <c r="L1083" s="312"/>
      <c r="M1083" s="312"/>
      <c r="N1083" s="312"/>
      <c r="O1083" s="312"/>
      <c r="P1083" s="312"/>
      <c r="Q1083" s="312"/>
      <c r="R1083" s="312"/>
      <c r="S1083" s="312"/>
      <c r="T1083" s="312"/>
      <c r="U1083" s="312"/>
      <c r="V1083" s="312"/>
      <c r="W1083" s="312"/>
      <c r="X1083" s="312"/>
      <c r="Y1083" s="312"/>
      <c r="Z1083" s="312"/>
      <c r="AA1083" s="312"/>
    </row>
    <row r="1084" spans="1:27" x14ac:dyDescent="0.2">
      <c r="A1084" s="312"/>
      <c r="B1084" s="312"/>
      <c r="C1084" s="312"/>
      <c r="D1084" s="312"/>
      <c r="E1084" s="312"/>
      <c r="F1084" s="312"/>
      <c r="G1084" s="312"/>
      <c r="H1084" s="312"/>
      <c r="I1084" s="312"/>
      <c r="J1084" s="312"/>
      <c r="K1084" s="312"/>
      <c r="L1084" s="312"/>
      <c r="M1084" s="312"/>
      <c r="N1084" s="312"/>
      <c r="O1084" s="312"/>
      <c r="P1084" s="312"/>
      <c r="Q1084" s="312"/>
      <c r="R1084" s="312"/>
      <c r="S1084" s="312"/>
      <c r="T1084" s="312"/>
      <c r="U1084" s="312"/>
      <c r="V1084" s="312"/>
      <c r="W1084" s="312"/>
      <c r="X1084" s="312"/>
      <c r="Y1084" s="312"/>
      <c r="Z1084" s="312"/>
      <c r="AA1084" s="312"/>
    </row>
    <row r="1085" spans="1:27" x14ac:dyDescent="0.2">
      <c r="A1085" s="312"/>
      <c r="B1085" s="312"/>
      <c r="C1085" s="312"/>
      <c r="D1085" s="312"/>
      <c r="E1085" s="312"/>
      <c r="F1085" s="312"/>
      <c r="G1085" s="312"/>
      <c r="H1085" s="312"/>
      <c r="I1085" s="312"/>
      <c r="J1085" s="312"/>
      <c r="K1085" s="312"/>
      <c r="L1085" s="312"/>
      <c r="M1085" s="312"/>
      <c r="N1085" s="312"/>
      <c r="O1085" s="312"/>
      <c r="P1085" s="312"/>
      <c r="Q1085" s="312"/>
      <c r="R1085" s="312"/>
      <c r="S1085" s="312"/>
      <c r="T1085" s="312"/>
      <c r="U1085" s="312"/>
      <c r="V1085" s="312"/>
      <c r="W1085" s="312"/>
      <c r="X1085" s="312"/>
      <c r="Y1085" s="312"/>
      <c r="Z1085" s="312"/>
      <c r="AA1085" s="312"/>
    </row>
    <row r="1086" spans="1:27" x14ac:dyDescent="0.2">
      <c r="A1086" s="312"/>
      <c r="B1086" s="312"/>
      <c r="C1086" s="312"/>
      <c r="D1086" s="312"/>
      <c r="E1086" s="312"/>
      <c r="F1086" s="312"/>
      <c r="G1086" s="312"/>
      <c r="H1086" s="312"/>
      <c r="I1086" s="312"/>
      <c r="J1086" s="312"/>
      <c r="K1086" s="312"/>
      <c r="L1086" s="312"/>
      <c r="M1086" s="312"/>
      <c r="N1086" s="312"/>
      <c r="O1086" s="312"/>
      <c r="P1086" s="312"/>
      <c r="Q1086" s="312"/>
      <c r="R1086" s="312"/>
      <c r="S1086" s="312"/>
      <c r="T1086" s="312"/>
      <c r="U1086" s="312"/>
      <c r="V1086" s="312"/>
      <c r="W1086" s="312"/>
      <c r="X1086" s="312"/>
      <c r="Y1086" s="312"/>
      <c r="Z1086" s="312"/>
      <c r="AA1086" s="312"/>
    </row>
    <row r="1087" spans="1:27" x14ac:dyDescent="0.2">
      <c r="A1087" s="312"/>
      <c r="B1087" s="312"/>
      <c r="C1087" s="312"/>
      <c r="D1087" s="312"/>
      <c r="E1087" s="312"/>
      <c r="F1087" s="312"/>
      <c r="G1087" s="312"/>
      <c r="H1087" s="312"/>
      <c r="I1087" s="312"/>
      <c r="J1087" s="312"/>
      <c r="K1087" s="312"/>
      <c r="L1087" s="312"/>
      <c r="M1087" s="312"/>
      <c r="N1087" s="312"/>
      <c r="O1087" s="312"/>
      <c r="P1087" s="312"/>
      <c r="Q1087" s="312"/>
      <c r="R1087" s="312"/>
      <c r="S1087" s="312"/>
      <c r="T1087" s="312"/>
      <c r="U1087" s="312"/>
      <c r="V1087" s="312"/>
      <c r="W1087" s="312"/>
      <c r="X1087" s="312"/>
      <c r="Y1087" s="312"/>
      <c r="Z1087" s="312"/>
      <c r="AA1087" s="312"/>
    </row>
    <row r="1088" spans="1:27" x14ac:dyDescent="0.2">
      <c r="A1088" s="312"/>
      <c r="B1088" s="312"/>
      <c r="C1088" s="312"/>
      <c r="D1088" s="312"/>
      <c r="E1088" s="312"/>
      <c r="F1088" s="312"/>
      <c r="G1088" s="312"/>
      <c r="H1088" s="312"/>
      <c r="I1088" s="312"/>
      <c r="J1088" s="312"/>
      <c r="K1088" s="312"/>
      <c r="L1088" s="312"/>
      <c r="M1088" s="312"/>
      <c r="N1088" s="312"/>
      <c r="O1088" s="312"/>
      <c r="P1088" s="312"/>
      <c r="Q1088" s="312"/>
      <c r="R1088" s="312"/>
      <c r="S1088" s="312"/>
      <c r="T1088" s="312"/>
      <c r="U1088" s="312"/>
      <c r="V1088" s="312"/>
      <c r="W1088" s="312"/>
      <c r="X1088" s="312"/>
      <c r="Y1088" s="312"/>
      <c r="Z1088" s="312"/>
      <c r="AA1088" s="312"/>
    </row>
    <row r="1089" spans="1:27" x14ac:dyDescent="0.2">
      <c r="A1089" s="312"/>
      <c r="B1089" s="312"/>
      <c r="C1089" s="312"/>
      <c r="D1089" s="312"/>
      <c r="E1089" s="312"/>
      <c r="F1089" s="312"/>
      <c r="G1089" s="312"/>
      <c r="H1089" s="312"/>
      <c r="I1089" s="312"/>
      <c r="J1089" s="312"/>
      <c r="K1089" s="312"/>
      <c r="L1089" s="312"/>
      <c r="M1089" s="312"/>
      <c r="N1089" s="312"/>
      <c r="O1089" s="312"/>
      <c r="P1089" s="312"/>
      <c r="Q1089" s="312"/>
      <c r="R1089" s="312"/>
      <c r="S1089" s="312"/>
      <c r="T1089" s="312"/>
      <c r="U1089" s="312"/>
      <c r="V1089" s="312"/>
      <c r="W1089" s="312"/>
      <c r="X1089" s="312"/>
      <c r="Y1089" s="312"/>
      <c r="Z1089" s="312"/>
      <c r="AA1089" s="312"/>
    </row>
    <row r="1090" spans="1:27" x14ac:dyDescent="0.2">
      <c r="A1090" s="312"/>
      <c r="B1090" s="312"/>
      <c r="C1090" s="312"/>
      <c r="D1090" s="312"/>
      <c r="E1090" s="312"/>
      <c r="F1090" s="312"/>
      <c r="G1090" s="312"/>
      <c r="H1090" s="312"/>
      <c r="I1090" s="312"/>
      <c r="J1090" s="312"/>
      <c r="K1090" s="312"/>
      <c r="L1090" s="312"/>
      <c r="M1090" s="312"/>
      <c r="N1090" s="312"/>
      <c r="O1090" s="312"/>
      <c r="P1090" s="312"/>
      <c r="Q1090" s="312"/>
      <c r="R1090" s="312"/>
      <c r="S1090" s="312"/>
      <c r="T1090" s="312"/>
      <c r="U1090" s="312"/>
      <c r="V1090" s="312"/>
      <c r="W1090" s="312"/>
      <c r="X1090" s="312"/>
      <c r="Y1090" s="312"/>
      <c r="Z1090" s="312"/>
      <c r="AA1090" s="312"/>
    </row>
    <row r="1091" spans="1:27" x14ac:dyDescent="0.2">
      <c r="A1091" s="312"/>
      <c r="B1091" s="312"/>
      <c r="C1091" s="312"/>
      <c r="D1091" s="312"/>
      <c r="E1091" s="312"/>
      <c r="F1091" s="312"/>
      <c r="G1091" s="312"/>
      <c r="H1091" s="312"/>
      <c r="I1091" s="312"/>
      <c r="J1091" s="312"/>
      <c r="K1091" s="312"/>
      <c r="L1091" s="312"/>
      <c r="M1091" s="312"/>
      <c r="N1091" s="312"/>
      <c r="O1091" s="312"/>
      <c r="P1091" s="312"/>
      <c r="Q1091" s="312"/>
      <c r="R1091" s="312"/>
      <c r="S1091" s="312"/>
      <c r="T1091" s="312"/>
      <c r="U1091" s="312"/>
      <c r="V1091" s="312"/>
      <c r="W1091" s="312"/>
      <c r="X1091" s="312"/>
      <c r="Y1091" s="312"/>
      <c r="Z1091" s="312"/>
      <c r="AA1091" s="312"/>
    </row>
    <row r="1092" spans="1:27" x14ac:dyDescent="0.2">
      <c r="A1092" s="312"/>
      <c r="B1092" s="312"/>
      <c r="C1092" s="312"/>
      <c r="D1092" s="312"/>
      <c r="E1092" s="312"/>
      <c r="F1092" s="312"/>
      <c r="G1092" s="312"/>
      <c r="H1092" s="312"/>
      <c r="I1092" s="312"/>
      <c r="J1092" s="312"/>
      <c r="K1092" s="312"/>
      <c r="L1092" s="312"/>
      <c r="M1092" s="312"/>
      <c r="N1092" s="312"/>
      <c r="O1092" s="312"/>
      <c r="P1092" s="312"/>
      <c r="Q1092" s="312"/>
      <c r="R1092" s="312"/>
      <c r="S1092" s="312"/>
      <c r="T1092" s="312"/>
      <c r="U1092" s="312"/>
      <c r="V1092" s="312"/>
      <c r="W1092" s="312"/>
      <c r="X1092" s="312"/>
      <c r="Y1092" s="312"/>
      <c r="Z1092" s="312"/>
      <c r="AA1092" s="312"/>
    </row>
    <row r="1093" spans="1:27" x14ac:dyDescent="0.2">
      <c r="A1093" s="312"/>
      <c r="B1093" s="312"/>
      <c r="C1093" s="312"/>
      <c r="D1093" s="312"/>
      <c r="E1093" s="312"/>
      <c r="F1093" s="312"/>
      <c r="G1093" s="312"/>
      <c r="H1093" s="312"/>
      <c r="I1093" s="312"/>
      <c r="J1093" s="312"/>
      <c r="K1093" s="312"/>
      <c r="L1093" s="312"/>
      <c r="M1093" s="312"/>
      <c r="N1093" s="312"/>
      <c r="O1093" s="312"/>
      <c r="P1093" s="312"/>
      <c r="Q1093" s="312"/>
      <c r="R1093" s="312"/>
      <c r="S1093" s="312"/>
      <c r="T1093" s="312"/>
      <c r="U1093" s="312"/>
      <c r="V1093" s="312"/>
      <c r="W1093" s="312"/>
      <c r="X1093" s="312"/>
      <c r="Y1093" s="312"/>
      <c r="Z1093" s="312"/>
      <c r="AA1093" s="312"/>
    </row>
    <row r="1094" spans="1:27" x14ac:dyDescent="0.2">
      <c r="A1094" s="312"/>
      <c r="B1094" s="312"/>
      <c r="C1094" s="312"/>
      <c r="D1094" s="312"/>
      <c r="E1094" s="312"/>
      <c r="F1094" s="312"/>
      <c r="G1094" s="312"/>
      <c r="H1094" s="312"/>
      <c r="I1094" s="312"/>
      <c r="J1094" s="312"/>
      <c r="K1094" s="312"/>
      <c r="L1094" s="312"/>
      <c r="M1094" s="312"/>
      <c r="N1094" s="312"/>
      <c r="O1094" s="312"/>
      <c r="P1094" s="312"/>
      <c r="Q1094" s="312"/>
      <c r="R1094" s="312"/>
      <c r="S1094" s="312"/>
      <c r="T1094" s="312"/>
      <c r="U1094" s="312"/>
      <c r="V1094" s="312"/>
      <c r="W1094" s="312"/>
      <c r="X1094" s="312"/>
      <c r="Y1094" s="312"/>
      <c r="Z1094" s="312"/>
      <c r="AA1094" s="312"/>
    </row>
    <row r="1095" spans="1:27" x14ac:dyDescent="0.2">
      <c r="A1095" s="312"/>
      <c r="B1095" s="312"/>
      <c r="C1095" s="312"/>
      <c r="D1095" s="312"/>
      <c r="E1095" s="312"/>
      <c r="F1095" s="312"/>
      <c r="G1095" s="312"/>
      <c r="H1095" s="312"/>
      <c r="I1095" s="312"/>
      <c r="J1095" s="312"/>
      <c r="K1095" s="312"/>
      <c r="L1095" s="312"/>
      <c r="M1095" s="312"/>
      <c r="N1095" s="312"/>
      <c r="O1095" s="312"/>
      <c r="P1095" s="312"/>
      <c r="Q1095" s="312"/>
      <c r="R1095" s="312"/>
      <c r="S1095" s="312"/>
      <c r="T1095" s="312"/>
      <c r="U1095" s="312"/>
      <c r="V1095" s="312"/>
      <c r="W1095" s="312"/>
      <c r="X1095" s="312"/>
      <c r="Y1095" s="312"/>
      <c r="Z1095" s="312"/>
      <c r="AA1095" s="312"/>
    </row>
    <row r="1096" spans="1:27" x14ac:dyDescent="0.2">
      <c r="A1096" s="312"/>
      <c r="B1096" s="312"/>
      <c r="C1096" s="312"/>
      <c r="D1096" s="312"/>
      <c r="E1096" s="312"/>
      <c r="F1096" s="312"/>
      <c r="G1096" s="312"/>
      <c r="H1096" s="312"/>
      <c r="I1096" s="312"/>
      <c r="J1096" s="312"/>
      <c r="K1096" s="312"/>
      <c r="L1096" s="312"/>
      <c r="M1096" s="312"/>
      <c r="N1096" s="312"/>
      <c r="O1096" s="312"/>
      <c r="P1096" s="312"/>
      <c r="Q1096" s="312"/>
      <c r="R1096" s="312"/>
      <c r="S1096" s="312"/>
      <c r="T1096" s="312"/>
      <c r="U1096" s="312"/>
      <c r="V1096" s="312"/>
      <c r="W1096" s="312"/>
      <c r="X1096" s="312"/>
      <c r="Y1096" s="312"/>
      <c r="Z1096" s="312"/>
      <c r="AA1096" s="312"/>
    </row>
    <row r="1097" spans="1:27" x14ac:dyDescent="0.2">
      <c r="A1097" s="312"/>
      <c r="B1097" s="312"/>
      <c r="C1097" s="312"/>
      <c r="D1097" s="312"/>
      <c r="E1097" s="312"/>
      <c r="F1097" s="312"/>
      <c r="G1097" s="312"/>
      <c r="H1097" s="312"/>
      <c r="I1097" s="312"/>
      <c r="J1097" s="312"/>
      <c r="K1097" s="312"/>
      <c r="L1097" s="312"/>
      <c r="M1097" s="312"/>
      <c r="N1097" s="312"/>
      <c r="O1097" s="312"/>
      <c r="P1097" s="312"/>
      <c r="Q1097" s="312"/>
      <c r="R1097" s="312"/>
      <c r="S1097" s="312"/>
      <c r="T1097" s="312"/>
      <c r="U1097" s="312"/>
      <c r="V1097" s="312"/>
      <c r="W1097" s="312"/>
      <c r="X1097" s="312"/>
      <c r="Y1097" s="312"/>
      <c r="Z1097" s="312"/>
      <c r="AA1097" s="312"/>
    </row>
    <row r="1098" spans="1:27" x14ac:dyDescent="0.2">
      <c r="A1098" s="312"/>
      <c r="B1098" s="312"/>
      <c r="C1098" s="312"/>
      <c r="D1098" s="312"/>
      <c r="E1098" s="312"/>
      <c r="F1098" s="312"/>
      <c r="G1098" s="312"/>
      <c r="H1098" s="312"/>
      <c r="I1098" s="312"/>
      <c r="J1098" s="312"/>
      <c r="K1098" s="312"/>
      <c r="L1098" s="312"/>
      <c r="M1098" s="312"/>
      <c r="N1098" s="312"/>
      <c r="O1098" s="312"/>
      <c r="P1098" s="312"/>
      <c r="Q1098" s="312"/>
      <c r="R1098" s="312"/>
      <c r="S1098" s="312"/>
      <c r="T1098" s="312"/>
      <c r="U1098" s="312"/>
      <c r="V1098" s="312"/>
      <c r="W1098" s="312"/>
      <c r="X1098" s="312"/>
      <c r="Y1098" s="312"/>
      <c r="Z1098" s="312"/>
      <c r="AA1098" s="312"/>
    </row>
    <row r="1099" spans="1:27" x14ac:dyDescent="0.2">
      <c r="A1099" s="312"/>
      <c r="B1099" s="312"/>
      <c r="C1099" s="312"/>
      <c r="D1099" s="312"/>
      <c r="E1099" s="312"/>
      <c r="F1099" s="312"/>
      <c r="G1099" s="312"/>
      <c r="H1099" s="312"/>
      <c r="I1099" s="312"/>
      <c r="J1099" s="312"/>
      <c r="K1099" s="312"/>
      <c r="L1099" s="312"/>
      <c r="M1099" s="312"/>
      <c r="N1099" s="312"/>
      <c r="O1099" s="312"/>
      <c r="P1099" s="312"/>
      <c r="Q1099" s="312"/>
      <c r="R1099" s="312"/>
      <c r="S1099" s="312"/>
      <c r="T1099" s="312"/>
      <c r="U1099" s="312"/>
      <c r="V1099" s="312"/>
      <c r="W1099" s="312"/>
      <c r="X1099" s="312"/>
      <c r="Y1099" s="312"/>
      <c r="Z1099" s="312"/>
      <c r="AA1099" s="312"/>
    </row>
    <row r="1100" spans="1:27" x14ac:dyDescent="0.2">
      <c r="A1100" s="312"/>
      <c r="B1100" s="312"/>
      <c r="C1100" s="312"/>
      <c r="D1100" s="312"/>
      <c r="E1100" s="312"/>
      <c r="F1100" s="312"/>
      <c r="G1100" s="312"/>
      <c r="H1100" s="312"/>
      <c r="I1100" s="312"/>
      <c r="J1100" s="312"/>
      <c r="K1100" s="312"/>
      <c r="L1100" s="312"/>
      <c r="M1100" s="312"/>
      <c r="N1100" s="312"/>
      <c r="O1100" s="312"/>
      <c r="P1100" s="312"/>
      <c r="Q1100" s="312"/>
      <c r="R1100" s="312"/>
      <c r="S1100" s="312"/>
      <c r="T1100" s="312"/>
      <c r="U1100" s="312"/>
      <c r="V1100" s="312"/>
      <c r="W1100" s="312"/>
      <c r="X1100" s="312"/>
      <c r="Y1100" s="312"/>
      <c r="Z1100" s="312"/>
      <c r="AA1100" s="312"/>
    </row>
    <row r="1101" spans="1:27" x14ac:dyDescent="0.2">
      <c r="A1101" s="312"/>
      <c r="B1101" s="312"/>
      <c r="C1101" s="312"/>
      <c r="D1101" s="312"/>
      <c r="E1101" s="312"/>
      <c r="F1101" s="312"/>
      <c r="G1101" s="312"/>
      <c r="H1101" s="312"/>
      <c r="I1101" s="312"/>
      <c r="J1101" s="312"/>
      <c r="K1101" s="312"/>
      <c r="L1101" s="312"/>
      <c r="M1101" s="312"/>
      <c r="N1101" s="312"/>
      <c r="O1101" s="312"/>
      <c r="P1101" s="312"/>
      <c r="Q1101" s="312"/>
      <c r="R1101" s="312"/>
      <c r="S1101" s="312"/>
      <c r="T1101" s="312"/>
      <c r="U1101" s="312"/>
      <c r="V1101" s="312"/>
      <c r="W1101" s="312"/>
      <c r="X1101" s="312"/>
      <c r="Y1101" s="312"/>
      <c r="Z1101" s="312"/>
      <c r="AA1101" s="312"/>
    </row>
    <row r="1102" spans="1:27" x14ac:dyDescent="0.2">
      <c r="A1102" s="312"/>
      <c r="B1102" s="312"/>
      <c r="C1102" s="312"/>
      <c r="D1102" s="312"/>
      <c r="E1102" s="312"/>
      <c r="F1102" s="312"/>
      <c r="G1102" s="312"/>
      <c r="H1102" s="312"/>
      <c r="I1102" s="312"/>
      <c r="J1102" s="312"/>
      <c r="K1102" s="312"/>
      <c r="L1102" s="312"/>
      <c r="M1102" s="312"/>
      <c r="N1102" s="312"/>
      <c r="O1102" s="312"/>
      <c r="P1102" s="312"/>
      <c r="Q1102" s="312"/>
      <c r="R1102" s="312"/>
      <c r="S1102" s="312"/>
      <c r="T1102" s="312"/>
      <c r="U1102" s="312"/>
      <c r="V1102" s="312"/>
      <c r="W1102" s="312"/>
      <c r="X1102" s="312"/>
      <c r="Y1102" s="312"/>
      <c r="Z1102" s="312"/>
      <c r="AA1102" s="312"/>
    </row>
    <row r="1103" spans="1:27" x14ac:dyDescent="0.2">
      <c r="A1103" s="312"/>
      <c r="B1103" s="312"/>
      <c r="C1103" s="312"/>
      <c r="D1103" s="312"/>
      <c r="E1103" s="312"/>
      <c r="F1103" s="312"/>
      <c r="G1103" s="312"/>
      <c r="H1103" s="312"/>
      <c r="I1103" s="312"/>
      <c r="J1103" s="312"/>
      <c r="K1103" s="312"/>
      <c r="L1103" s="312"/>
      <c r="M1103" s="312"/>
      <c r="N1103" s="312"/>
      <c r="O1103" s="312"/>
      <c r="P1103" s="312"/>
      <c r="Q1103" s="312"/>
      <c r="R1103" s="312"/>
      <c r="S1103" s="312"/>
      <c r="T1103" s="312"/>
      <c r="U1103" s="312"/>
      <c r="V1103" s="312"/>
      <c r="W1103" s="312"/>
      <c r="X1103" s="312"/>
      <c r="Y1103" s="312"/>
      <c r="Z1103" s="312"/>
      <c r="AA1103" s="312"/>
    </row>
    <row r="1104" spans="1:27" x14ac:dyDescent="0.2">
      <c r="A1104" s="312"/>
      <c r="B1104" s="312"/>
      <c r="C1104" s="312"/>
      <c r="D1104" s="312"/>
      <c r="E1104" s="312"/>
      <c r="F1104" s="312"/>
      <c r="G1104" s="312"/>
      <c r="H1104" s="312"/>
      <c r="I1104" s="312"/>
      <c r="J1104" s="312"/>
      <c r="K1104" s="312"/>
      <c r="L1104" s="312"/>
      <c r="M1104" s="312"/>
      <c r="N1104" s="312"/>
      <c r="O1104" s="312"/>
      <c r="P1104" s="312"/>
      <c r="Q1104" s="312"/>
      <c r="R1104" s="312"/>
      <c r="S1104" s="312"/>
      <c r="T1104" s="312"/>
      <c r="U1104" s="312"/>
      <c r="V1104" s="312"/>
      <c r="W1104" s="312"/>
      <c r="X1104" s="312"/>
      <c r="Y1104" s="312"/>
      <c r="Z1104" s="312"/>
      <c r="AA1104" s="312"/>
    </row>
    <row r="1105" spans="1:27" x14ac:dyDescent="0.2">
      <c r="A1105" s="312"/>
      <c r="B1105" s="312"/>
      <c r="C1105" s="312"/>
      <c r="D1105" s="312"/>
      <c r="E1105" s="312"/>
      <c r="F1105" s="312"/>
      <c r="G1105" s="312"/>
      <c r="H1105" s="312"/>
      <c r="I1105" s="312"/>
      <c r="J1105" s="312"/>
      <c r="K1105" s="312"/>
      <c r="L1105" s="312"/>
      <c r="M1105" s="312"/>
      <c r="N1105" s="312"/>
      <c r="O1105" s="312"/>
      <c r="P1105" s="312"/>
      <c r="Q1105" s="312"/>
      <c r="R1105" s="312"/>
      <c r="S1105" s="312"/>
      <c r="T1105" s="312"/>
      <c r="U1105" s="312"/>
      <c r="V1105" s="312"/>
      <c r="W1105" s="312"/>
      <c r="X1105" s="312"/>
      <c r="Y1105" s="312"/>
      <c r="Z1105" s="312"/>
      <c r="AA1105" s="312"/>
    </row>
    <row r="1106" spans="1:27" x14ac:dyDescent="0.2">
      <c r="A1106" s="312"/>
      <c r="B1106" s="312"/>
      <c r="C1106" s="312"/>
      <c r="D1106" s="312"/>
      <c r="E1106" s="312"/>
      <c r="F1106" s="312"/>
      <c r="G1106" s="312"/>
      <c r="H1106" s="312"/>
      <c r="I1106" s="312"/>
      <c r="J1106" s="312"/>
      <c r="K1106" s="312"/>
      <c r="L1106" s="312"/>
      <c r="M1106" s="312"/>
      <c r="N1106" s="312"/>
      <c r="O1106" s="312"/>
      <c r="P1106" s="312"/>
      <c r="Q1106" s="312"/>
      <c r="R1106" s="312"/>
      <c r="S1106" s="312"/>
      <c r="T1106" s="312"/>
      <c r="U1106" s="312"/>
      <c r="V1106" s="312"/>
      <c r="W1106" s="312"/>
      <c r="X1106" s="312"/>
      <c r="Y1106" s="312"/>
      <c r="Z1106" s="312"/>
      <c r="AA1106" s="312"/>
    </row>
    <row r="1107" spans="1:27" x14ac:dyDescent="0.2">
      <c r="A1107" s="312"/>
      <c r="B1107" s="312"/>
      <c r="C1107" s="312"/>
      <c r="D1107" s="312"/>
      <c r="E1107" s="312"/>
      <c r="F1107" s="312"/>
      <c r="G1107" s="312"/>
      <c r="H1107" s="312"/>
      <c r="I1107" s="312"/>
      <c r="J1107" s="312"/>
      <c r="K1107" s="312"/>
      <c r="L1107" s="312"/>
      <c r="M1107" s="312"/>
      <c r="N1107" s="312"/>
      <c r="O1107" s="312"/>
      <c r="P1107" s="312"/>
      <c r="Q1107" s="312"/>
      <c r="R1107" s="312"/>
      <c r="S1107" s="312"/>
      <c r="T1107" s="312"/>
      <c r="U1107" s="312"/>
      <c r="V1107" s="312"/>
      <c r="W1107" s="312"/>
      <c r="X1107" s="312"/>
      <c r="Y1107" s="312"/>
      <c r="Z1107" s="312"/>
      <c r="AA1107" s="312"/>
    </row>
    <row r="1108" spans="1:27" x14ac:dyDescent="0.2">
      <c r="A1108" s="312"/>
      <c r="B1108" s="312"/>
      <c r="C1108" s="312"/>
      <c r="D1108" s="312"/>
      <c r="E1108" s="312"/>
      <c r="F1108" s="312"/>
      <c r="G1108" s="312"/>
      <c r="H1108" s="312"/>
      <c r="I1108" s="312"/>
      <c r="J1108" s="312"/>
      <c r="K1108" s="312"/>
      <c r="L1108" s="312"/>
      <c r="M1108" s="312"/>
      <c r="N1108" s="312"/>
      <c r="O1108" s="312"/>
      <c r="P1108" s="312"/>
      <c r="Q1108" s="312"/>
      <c r="R1108" s="312"/>
      <c r="S1108" s="312"/>
      <c r="T1108" s="312"/>
      <c r="U1108" s="312"/>
      <c r="V1108" s="312"/>
      <c r="W1108" s="312"/>
      <c r="X1108" s="312"/>
      <c r="Y1108" s="312"/>
      <c r="Z1108" s="312"/>
      <c r="AA1108" s="312"/>
    </row>
    <row r="1109" spans="1:27" x14ac:dyDescent="0.2">
      <c r="A1109" s="312"/>
      <c r="B1109" s="312"/>
      <c r="C1109" s="312"/>
      <c r="D1109" s="312"/>
      <c r="E1109" s="312"/>
      <c r="F1109" s="312"/>
      <c r="G1109" s="312"/>
      <c r="H1109" s="312"/>
      <c r="I1109" s="312"/>
      <c r="J1109" s="312"/>
      <c r="K1109" s="312"/>
      <c r="L1109" s="312"/>
      <c r="M1109" s="312"/>
      <c r="N1109" s="312"/>
      <c r="O1109" s="312"/>
      <c r="P1109" s="312"/>
      <c r="Q1109" s="312"/>
      <c r="R1109" s="312"/>
      <c r="S1109" s="312"/>
      <c r="T1109" s="312"/>
      <c r="U1109" s="312"/>
      <c r="V1109" s="312"/>
      <c r="W1109" s="312"/>
      <c r="X1109" s="312"/>
      <c r="Y1109" s="312"/>
      <c r="Z1109" s="312"/>
      <c r="AA1109" s="312"/>
    </row>
    <row r="1110" spans="1:27" x14ac:dyDescent="0.2">
      <c r="A1110" s="312"/>
      <c r="B1110" s="312"/>
      <c r="C1110" s="312"/>
      <c r="D1110" s="312"/>
      <c r="E1110" s="312"/>
      <c r="F1110" s="312"/>
      <c r="G1110" s="312"/>
      <c r="H1110" s="312"/>
      <c r="I1110" s="312"/>
      <c r="J1110" s="312"/>
      <c r="K1110" s="312"/>
      <c r="L1110" s="312"/>
      <c r="M1110" s="312"/>
      <c r="N1110" s="312"/>
      <c r="O1110" s="312"/>
      <c r="P1110" s="312"/>
      <c r="Q1110" s="312"/>
      <c r="R1110" s="312"/>
      <c r="S1110" s="312"/>
      <c r="T1110" s="312"/>
      <c r="U1110" s="312"/>
      <c r="V1110" s="312"/>
      <c r="W1110" s="312"/>
      <c r="X1110" s="312"/>
      <c r="Y1110" s="312"/>
      <c r="Z1110" s="312"/>
      <c r="AA1110" s="312"/>
    </row>
    <row r="1111" spans="1:27" x14ac:dyDescent="0.2">
      <c r="A1111" s="312"/>
      <c r="B1111" s="312"/>
      <c r="C1111" s="312"/>
      <c r="D1111" s="312"/>
      <c r="E1111" s="312"/>
      <c r="F1111" s="312"/>
      <c r="G1111" s="312"/>
      <c r="H1111" s="312"/>
      <c r="I1111" s="312"/>
      <c r="J1111" s="312"/>
      <c r="K1111" s="312"/>
      <c r="L1111" s="312"/>
      <c r="M1111" s="312"/>
      <c r="N1111" s="312"/>
      <c r="O1111" s="312"/>
      <c r="P1111" s="312"/>
      <c r="Q1111" s="312"/>
      <c r="R1111" s="312"/>
      <c r="S1111" s="312"/>
      <c r="T1111" s="312"/>
      <c r="U1111" s="312"/>
      <c r="V1111" s="312"/>
      <c r="W1111" s="312"/>
      <c r="X1111" s="312"/>
      <c r="Y1111" s="312"/>
      <c r="Z1111" s="312"/>
      <c r="AA1111" s="312"/>
    </row>
    <row r="1112" spans="1:27" x14ac:dyDescent="0.2">
      <c r="A1112" s="312"/>
      <c r="B1112" s="312"/>
      <c r="C1112" s="312"/>
      <c r="D1112" s="312"/>
      <c r="E1112" s="312"/>
      <c r="F1112" s="312"/>
      <c r="G1112" s="312"/>
      <c r="H1112" s="312"/>
      <c r="I1112" s="312"/>
      <c r="J1112" s="312"/>
      <c r="K1112" s="312"/>
      <c r="L1112" s="312"/>
      <c r="M1112" s="312"/>
      <c r="N1112" s="312"/>
      <c r="O1112" s="312"/>
      <c r="P1112" s="312"/>
      <c r="Q1112" s="312"/>
      <c r="R1112" s="312"/>
      <c r="S1112" s="312"/>
      <c r="T1112" s="312"/>
      <c r="U1112" s="312"/>
      <c r="V1112" s="312"/>
      <c r="W1112" s="312"/>
      <c r="X1112" s="312"/>
      <c r="Y1112" s="312"/>
      <c r="Z1112" s="312"/>
      <c r="AA1112" s="312"/>
    </row>
    <row r="1113" spans="1:27" x14ac:dyDescent="0.2">
      <c r="A1113" s="312"/>
      <c r="B1113" s="312"/>
      <c r="C1113" s="312"/>
      <c r="D1113" s="312"/>
      <c r="E1113" s="312"/>
      <c r="F1113" s="312"/>
      <c r="G1113" s="312"/>
      <c r="H1113" s="312"/>
      <c r="I1113" s="312"/>
      <c r="J1113" s="312"/>
      <c r="K1113" s="312"/>
      <c r="L1113" s="312"/>
      <c r="M1113" s="312"/>
      <c r="N1113" s="312"/>
      <c r="O1113" s="312"/>
      <c r="P1113" s="312"/>
      <c r="Q1113" s="312"/>
      <c r="R1113" s="312"/>
      <c r="S1113" s="312"/>
      <c r="T1113" s="312"/>
      <c r="U1113" s="312"/>
      <c r="V1113" s="312"/>
      <c r="W1113" s="312"/>
      <c r="X1113" s="312"/>
      <c r="Y1113" s="312"/>
      <c r="Z1113" s="312"/>
      <c r="AA1113" s="312"/>
    </row>
    <row r="1114" spans="1:27" x14ac:dyDescent="0.2">
      <c r="A1114" s="312"/>
      <c r="B1114" s="312"/>
      <c r="C1114" s="312"/>
      <c r="D1114" s="312"/>
      <c r="E1114" s="312"/>
      <c r="F1114" s="312"/>
      <c r="G1114" s="312"/>
      <c r="H1114" s="312"/>
      <c r="I1114" s="312"/>
      <c r="J1114" s="312"/>
      <c r="K1114" s="312"/>
      <c r="L1114" s="312"/>
      <c r="M1114" s="312"/>
      <c r="N1114" s="312"/>
      <c r="O1114" s="312"/>
      <c r="P1114" s="312"/>
      <c r="Q1114" s="312"/>
      <c r="R1114" s="312"/>
      <c r="S1114" s="312"/>
      <c r="T1114" s="312"/>
      <c r="U1114" s="312"/>
      <c r="V1114" s="312"/>
      <c r="W1114" s="312"/>
      <c r="X1114" s="312"/>
      <c r="Y1114" s="312"/>
      <c r="Z1114" s="312"/>
      <c r="AA1114" s="312"/>
    </row>
    <row r="1115" spans="1:27" x14ac:dyDescent="0.2">
      <c r="A1115" s="312"/>
      <c r="B1115" s="312"/>
      <c r="C1115" s="312"/>
      <c r="D1115" s="312"/>
      <c r="E1115" s="312"/>
      <c r="F1115" s="312"/>
      <c r="G1115" s="312"/>
      <c r="H1115" s="312"/>
      <c r="I1115" s="312"/>
      <c r="J1115" s="312"/>
      <c r="K1115" s="312"/>
      <c r="L1115" s="312"/>
      <c r="M1115" s="312"/>
      <c r="N1115" s="312"/>
      <c r="O1115" s="312"/>
      <c r="P1115" s="312"/>
      <c r="Q1115" s="312"/>
      <c r="R1115" s="312"/>
      <c r="S1115" s="312"/>
      <c r="T1115" s="312"/>
      <c r="U1115" s="312"/>
      <c r="V1115" s="312"/>
      <c r="W1115" s="312"/>
      <c r="X1115" s="312"/>
      <c r="Y1115" s="312"/>
      <c r="Z1115" s="312"/>
      <c r="AA1115" s="312"/>
    </row>
    <row r="1116" spans="1:27" x14ac:dyDescent="0.2">
      <c r="A1116" s="312"/>
      <c r="B1116" s="312"/>
      <c r="C1116" s="312"/>
      <c r="D1116" s="312"/>
      <c r="E1116" s="312"/>
      <c r="F1116" s="312"/>
      <c r="G1116" s="312"/>
      <c r="H1116" s="312"/>
      <c r="I1116" s="312"/>
      <c r="J1116" s="312"/>
      <c r="K1116" s="312"/>
      <c r="L1116" s="312"/>
      <c r="M1116" s="312"/>
      <c r="N1116" s="312"/>
      <c r="O1116" s="312"/>
      <c r="P1116" s="312"/>
      <c r="Q1116" s="312"/>
      <c r="R1116" s="312"/>
      <c r="S1116" s="312"/>
      <c r="T1116" s="312"/>
      <c r="U1116" s="312"/>
      <c r="V1116" s="312"/>
      <c r="W1116" s="312"/>
      <c r="X1116" s="312"/>
      <c r="Y1116" s="312"/>
      <c r="Z1116" s="312"/>
      <c r="AA1116" s="312"/>
    </row>
    <row r="1117" spans="1:27" x14ac:dyDescent="0.2">
      <c r="A1117" s="312"/>
      <c r="B1117" s="312"/>
      <c r="C1117" s="312"/>
      <c r="D1117" s="312"/>
      <c r="E1117" s="312"/>
      <c r="F1117" s="312"/>
      <c r="G1117" s="312"/>
      <c r="H1117" s="312"/>
      <c r="I1117" s="312"/>
      <c r="J1117" s="312"/>
      <c r="K1117" s="312"/>
      <c r="L1117" s="312"/>
      <c r="M1117" s="312"/>
      <c r="N1117" s="312"/>
      <c r="O1117" s="312"/>
      <c r="P1117" s="312"/>
      <c r="Q1117" s="312"/>
      <c r="R1117" s="312"/>
      <c r="S1117" s="312"/>
      <c r="T1117" s="312"/>
      <c r="U1117" s="312"/>
      <c r="V1117" s="312"/>
      <c r="W1117" s="312"/>
      <c r="X1117" s="312"/>
      <c r="Y1117" s="312"/>
      <c r="Z1117" s="312"/>
      <c r="AA1117" s="312"/>
    </row>
    <row r="1118" spans="1:27" x14ac:dyDescent="0.2">
      <c r="A1118" s="312"/>
      <c r="B1118" s="312"/>
      <c r="C1118" s="312"/>
      <c r="D1118" s="312"/>
      <c r="E1118" s="312"/>
      <c r="F1118" s="312"/>
      <c r="G1118" s="312"/>
      <c r="H1118" s="312"/>
      <c r="I1118" s="312"/>
      <c r="J1118" s="312"/>
      <c r="K1118" s="312"/>
      <c r="L1118" s="312"/>
      <c r="M1118" s="312"/>
      <c r="N1118" s="312"/>
      <c r="O1118" s="312"/>
      <c r="P1118" s="312"/>
      <c r="Q1118" s="312"/>
      <c r="R1118" s="312"/>
      <c r="S1118" s="312"/>
      <c r="T1118" s="312"/>
      <c r="U1118" s="312"/>
      <c r="V1118" s="312"/>
      <c r="W1118" s="312"/>
      <c r="X1118" s="312"/>
      <c r="Y1118" s="312"/>
      <c r="Z1118" s="312"/>
      <c r="AA1118" s="312"/>
    </row>
    <row r="1119" spans="1:27" x14ac:dyDescent="0.2">
      <c r="A1119" s="312"/>
      <c r="B1119" s="312"/>
      <c r="C1119" s="312"/>
      <c r="D1119" s="312"/>
      <c r="E1119" s="312"/>
      <c r="F1119" s="312"/>
      <c r="G1119" s="312"/>
      <c r="H1119" s="312"/>
      <c r="I1119" s="312"/>
      <c r="J1119" s="312"/>
      <c r="K1119" s="312"/>
      <c r="L1119" s="312"/>
      <c r="M1119" s="312"/>
      <c r="N1119" s="312"/>
      <c r="O1119" s="312"/>
      <c r="P1119" s="312"/>
      <c r="Q1119" s="312"/>
      <c r="R1119" s="312"/>
      <c r="S1119" s="312"/>
      <c r="T1119" s="312"/>
      <c r="U1119" s="312"/>
      <c r="V1119" s="312"/>
      <c r="W1119" s="312"/>
      <c r="X1119" s="312"/>
      <c r="Y1119" s="312"/>
      <c r="Z1119" s="312"/>
      <c r="AA1119" s="312"/>
    </row>
    <row r="1120" spans="1:27" x14ac:dyDescent="0.2">
      <c r="A1120" s="312"/>
      <c r="B1120" s="312"/>
      <c r="C1120" s="312"/>
      <c r="D1120" s="312"/>
      <c r="E1120" s="312"/>
      <c r="F1120" s="312"/>
      <c r="G1120" s="312"/>
      <c r="H1120" s="312"/>
      <c r="I1120" s="312"/>
      <c r="J1120" s="312"/>
      <c r="K1120" s="312"/>
      <c r="L1120" s="312"/>
      <c r="M1120" s="312"/>
      <c r="N1120" s="312"/>
      <c r="O1120" s="312"/>
      <c r="P1120" s="312"/>
      <c r="Q1120" s="312"/>
      <c r="R1120" s="312"/>
      <c r="S1120" s="312"/>
      <c r="T1120" s="312"/>
      <c r="U1120" s="312"/>
      <c r="V1120" s="312"/>
      <c r="W1120" s="312"/>
      <c r="X1120" s="312"/>
      <c r="Y1120" s="312"/>
      <c r="Z1120" s="312"/>
      <c r="AA1120" s="312"/>
    </row>
    <row r="1121" spans="1:27" x14ac:dyDescent="0.2">
      <c r="A1121" s="312"/>
      <c r="B1121" s="312"/>
      <c r="C1121" s="312"/>
      <c r="D1121" s="312"/>
      <c r="E1121" s="312"/>
      <c r="F1121" s="312"/>
      <c r="G1121" s="312"/>
      <c r="H1121" s="312"/>
      <c r="I1121" s="312"/>
      <c r="J1121" s="312"/>
      <c r="K1121" s="312"/>
      <c r="L1121" s="312"/>
      <c r="M1121" s="312"/>
      <c r="N1121" s="312"/>
      <c r="O1121" s="312"/>
      <c r="P1121" s="312"/>
      <c r="Q1121" s="312"/>
      <c r="R1121" s="312"/>
      <c r="S1121" s="312"/>
      <c r="T1121" s="312"/>
      <c r="U1121" s="312"/>
      <c r="V1121" s="312"/>
      <c r="W1121" s="312"/>
      <c r="X1121" s="312"/>
      <c r="Y1121" s="312"/>
      <c r="Z1121" s="312"/>
      <c r="AA1121" s="312"/>
    </row>
    <row r="1122" spans="1:27" x14ac:dyDescent="0.2">
      <c r="A1122" s="312"/>
      <c r="B1122" s="312"/>
      <c r="C1122" s="312"/>
      <c r="D1122" s="312"/>
      <c r="E1122" s="312"/>
      <c r="F1122" s="312"/>
      <c r="G1122" s="312"/>
      <c r="H1122" s="312"/>
      <c r="I1122" s="312"/>
      <c r="J1122" s="312"/>
      <c r="K1122" s="312"/>
      <c r="L1122" s="312"/>
      <c r="M1122" s="312"/>
      <c r="N1122" s="312"/>
      <c r="O1122" s="312"/>
      <c r="P1122" s="312"/>
      <c r="Q1122" s="312"/>
      <c r="R1122" s="312"/>
      <c r="S1122" s="312"/>
      <c r="T1122" s="312"/>
      <c r="U1122" s="312"/>
      <c r="V1122" s="312"/>
      <c r="W1122" s="312"/>
      <c r="X1122" s="312"/>
      <c r="Y1122" s="312"/>
      <c r="Z1122" s="312"/>
      <c r="AA1122" s="312"/>
    </row>
    <row r="1123" spans="1:27" x14ac:dyDescent="0.2">
      <c r="A1123" s="312"/>
      <c r="B1123" s="312"/>
      <c r="C1123" s="312"/>
      <c r="D1123" s="312"/>
      <c r="E1123" s="312"/>
      <c r="F1123" s="312"/>
      <c r="G1123" s="312"/>
      <c r="H1123" s="312"/>
      <c r="I1123" s="312"/>
      <c r="J1123" s="312"/>
      <c r="K1123" s="312"/>
      <c r="L1123" s="312"/>
      <c r="M1123" s="312"/>
      <c r="N1123" s="312"/>
      <c r="O1123" s="312"/>
      <c r="P1123" s="312"/>
      <c r="Q1123" s="312"/>
      <c r="R1123" s="312"/>
      <c r="S1123" s="312"/>
      <c r="T1123" s="312"/>
      <c r="U1123" s="312"/>
      <c r="V1123" s="312"/>
      <c r="W1123" s="312"/>
      <c r="X1123" s="312"/>
      <c r="Y1123" s="312"/>
      <c r="Z1123" s="312"/>
      <c r="AA1123" s="312"/>
    </row>
    <row r="1124" spans="1:27" x14ac:dyDescent="0.2">
      <c r="A1124" s="312"/>
      <c r="B1124" s="312"/>
      <c r="C1124" s="312"/>
      <c r="D1124" s="312"/>
      <c r="E1124" s="312"/>
      <c r="F1124" s="312"/>
      <c r="G1124" s="312"/>
      <c r="H1124" s="312"/>
      <c r="I1124" s="312"/>
      <c r="J1124" s="312"/>
      <c r="K1124" s="312"/>
      <c r="L1124" s="312"/>
      <c r="M1124" s="312"/>
      <c r="N1124" s="312"/>
      <c r="O1124" s="312"/>
      <c r="P1124" s="312"/>
      <c r="Q1124" s="312"/>
      <c r="R1124" s="312"/>
      <c r="S1124" s="312"/>
      <c r="T1124" s="312"/>
      <c r="U1124" s="312"/>
      <c r="V1124" s="312"/>
      <c r="W1124" s="312"/>
      <c r="X1124" s="312"/>
      <c r="Y1124" s="312"/>
      <c r="Z1124" s="312"/>
      <c r="AA1124" s="312"/>
    </row>
    <row r="1125" spans="1:27" x14ac:dyDescent="0.2">
      <c r="A1125" s="312"/>
      <c r="B1125" s="312"/>
      <c r="C1125" s="312"/>
      <c r="D1125" s="312"/>
      <c r="E1125" s="312"/>
      <c r="F1125" s="312"/>
      <c r="G1125" s="312"/>
      <c r="H1125" s="312"/>
      <c r="I1125" s="312"/>
      <c r="J1125" s="312"/>
      <c r="K1125" s="312"/>
      <c r="L1125" s="312"/>
      <c r="M1125" s="312"/>
      <c r="N1125" s="312"/>
      <c r="O1125" s="312"/>
      <c r="P1125" s="312"/>
      <c r="Q1125" s="312"/>
      <c r="R1125" s="312"/>
      <c r="S1125" s="312"/>
      <c r="T1125" s="312"/>
      <c r="U1125" s="312"/>
      <c r="V1125" s="312"/>
      <c r="W1125" s="312"/>
      <c r="X1125" s="312"/>
      <c r="Y1125" s="312"/>
      <c r="Z1125" s="312"/>
      <c r="AA1125" s="312"/>
    </row>
    <row r="1126" spans="1:27" x14ac:dyDescent="0.2">
      <c r="A1126" s="312"/>
      <c r="B1126" s="312"/>
      <c r="C1126" s="312"/>
      <c r="D1126" s="312"/>
      <c r="E1126" s="312"/>
      <c r="F1126" s="312"/>
      <c r="G1126" s="312"/>
      <c r="H1126" s="312"/>
      <c r="I1126" s="312"/>
      <c r="J1126" s="312"/>
      <c r="K1126" s="312"/>
      <c r="L1126" s="312"/>
      <c r="M1126" s="312"/>
      <c r="N1126" s="312"/>
      <c r="O1126" s="312"/>
      <c r="P1126" s="312"/>
      <c r="Q1126" s="312"/>
      <c r="R1126" s="312"/>
      <c r="S1126" s="312"/>
      <c r="T1126" s="312"/>
      <c r="U1126" s="312"/>
      <c r="V1126" s="312"/>
      <c r="W1126" s="312"/>
      <c r="X1126" s="312"/>
      <c r="Y1126" s="312"/>
      <c r="Z1126" s="312"/>
      <c r="AA1126" s="312"/>
    </row>
    <row r="1127" spans="1:27" x14ac:dyDescent="0.2">
      <c r="A1127" s="312"/>
      <c r="B1127" s="312"/>
      <c r="C1127" s="312"/>
      <c r="D1127" s="312"/>
      <c r="E1127" s="312"/>
      <c r="F1127" s="312"/>
      <c r="G1127" s="312"/>
      <c r="H1127" s="312"/>
      <c r="I1127" s="312"/>
      <c r="J1127" s="312"/>
      <c r="K1127" s="312"/>
      <c r="L1127" s="312"/>
      <c r="M1127" s="312"/>
      <c r="N1127" s="312"/>
      <c r="O1127" s="312"/>
      <c r="P1127" s="312"/>
      <c r="Q1127" s="312"/>
      <c r="R1127" s="312"/>
      <c r="S1127" s="312"/>
      <c r="T1127" s="312"/>
      <c r="U1127" s="312"/>
      <c r="V1127" s="312"/>
      <c r="W1127" s="312"/>
      <c r="X1127" s="312"/>
      <c r="Y1127" s="312"/>
      <c r="Z1127" s="312"/>
      <c r="AA1127" s="312"/>
    </row>
    <row r="1128" spans="1:27" x14ac:dyDescent="0.2">
      <c r="A1128" s="312"/>
      <c r="B1128" s="312"/>
      <c r="C1128" s="312"/>
      <c r="D1128" s="312"/>
      <c r="E1128" s="312"/>
      <c r="F1128" s="312"/>
      <c r="G1128" s="312"/>
      <c r="H1128" s="312"/>
      <c r="I1128" s="312"/>
      <c r="J1128" s="312"/>
      <c r="K1128" s="312"/>
      <c r="L1128" s="312"/>
      <c r="M1128" s="312"/>
      <c r="N1128" s="312"/>
      <c r="O1128" s="312"/>
      <c r="P1128" s="312"/>
      <c r="Q1128" s="312"/>
      <c r="R1128" s="312"/>
      <c r="S1128" s="312"/>
      <c r="T1128" s="312"/>
      <c r="U1128" s="312"/>
      <c r="V1128" s="312"/>
      <c r="W1128" s="312"/>
      <c r="X1128" s="312"/>
      <c r="Y1128" s="312"/>
      <c r="Z1128" s="312"/>
      <c r="AA1128" s="312"/>
    </row>
    <row r="1129" spans="1:27" x14ac:dyDescent="0.2">
      <c r="A1129" s="312"/>
      <c r="B1129" s="312"/>
      <c r="C1129" s="312"/>
      <c r="D1129" s="312"/>
      <c r="E1129" s="312"/>
      <c r="F1129" s="312"/>
      <c r="G1129" s="312"/>
      <c r="H1129" s="312"/>
      <c r="I1129" s="312"/>
      <c r="J1129" s="312"/>
      <c r="K1129" s="312"/>
      <c r="L1129" s="312"/>
      <c r="M1129" s="312"/>
      <c r="N1129" s="312"/>
      <c r="O1129" s="312"/>
      <c r="P1129" s="312"/>
      <c r="Q1129" s="312"/>
      <c r="R1129" s="312"/>
      <c r="S1129" s="312"/>
      <c r="T1129" s="312"/>
      <c r="U1129" s="312"/>
      <c r="V1129" s="312"/>
      <c r="W1129" s="312"/>
      <c r="X1129" s="312"/>
      <c r="Y1129" s="312"/>
      <c r="Z1129" s="312"/>
      <c r="AA1129" s="312"/>
    </row>
    <row r="1130" spans="1:27" x14ac:dyDescent="0.2">
      <c r="A1130" s="312"/>
      <c r="B1130" s="312"/>
      <c r="C1130" s="312"/>
      <c r="D1130" s="312"/>
      <c r="E1130" s="312"/>
      <c r="F1130" s="312"/>
      <c r="G1130" s="312"/>
      <c r="H1130" s="312"/>
      <c r="I1130" s="312"/>
      <c r="J1130" s="312"/>
      <c r="K1130" s="312"/>
      <c r="L1130" s="312"/>
      <c r="M1130" s="312"/>
      <c r="N1130" s="312"/>
      <c r="O1130" s="312"/>
      <c r="P1130" s="312"/>
      <c r="Q1130" s="312"/>
      <c r="R1130" s="312"/>
      <c r="S1130" s="312"/>
      <c r="T1130" s="312"/>
      <c r="U1130" s="312"/>
      <c r="V1130" s="312"/>
      <c r="W1130" s="312"/>
      <c r="X1130" s="312"/>
      <c r="Y1130" s="312"/>
      <c r="Z1130" s="312"/>
      <c r="AA1130" s="312"/>
    </row>
    <row r="1131" spans="1:27" x14ac:dyDescent="0.2">
      <c r="A1131" s="312"/>
      <c r="B1131" s="312"/>
      <c r="C1131" s="312"/>
      <c r="D1131" s="312"/>
      <c r="E1131" s="312"/>
      <c r="F1131" s="312"/>
      <c r="G1131" s="312"/>
      <c r="H1131" s="312"/>
      <c r="I1131" s="312"/>
      <c r="J1131" s="312"/>
      <c r="K1131" s="312"/>
      <c r="L1131" s="312"/>
      <c r="M1131" s="312"/>
      <c r="N1131" s="312"/>
      <c r="O1131" s="312"/>
      <c r="P1131" s="312"/>
      <c r="Q1131" s="312"/>
      <c r="R1131" s="312"/>
      <c r="S1131" s="312"/>
      <c r="T1131" s="312"/>
      <c r="U1131" s="312"/>
      <c r="V1131" s="312"/>
      <c r="W1131" s="312"/>
      <c r="X1131" s="312"/>
      <c r="Y1131" s="312"/>
      <c r="Z1131" s="312"/>
      <c r="AA1131" s="312"/>
    </row>
    <row r="1132" spans="1:27" x14ac:dyDescent="0.2">
      <c r="A1132" s="312"/>
      <c r="B1132" s="312"/>
      <c r="C1132" s="312"/>
      <c r="D1132" s="312"/>
      <c r="E1132" s="312"/>
      <c r="F1132" s="312"/>
      <c r="G1132" s="312"/>
      <c r="H1132" s="312"/>
      <c r="I1132" s="312"/>
      <c r="J1132" s="312"/>
      <c r="K1132" s="312"/>
      <c r="L1132" s="312"/>
      <c r="M1132" s="312"/>
      <c r="N1132" s="312"/>
      <c r="O1132" s="312"/>
      <c r="P1132" s="312"/>
      <c r="Q1132" s="312"/>
      <c r="R1132" s="312"/>
      <c r="S1132" s="312"/>
      <c r="T1132" s="312"/>
      <c r="U1132" s="312"/>
      <c r="V1132" s="312"/>
      <c r="W1132" s="312"/>
      <c r="X1132" s="312"/>
      <c r="Y1132" s="312"/>
      <c r="Z1132" s="312"/>
      <c r="AA1132" s="312"/>
    </row>
    <row r="1133" spans="1:27" x14ac:dyDescent="0.2">
      <c r="A1133" s="312"/>
      <c r="B1133" s="312"/>
      <c r="C1133" s="312"/>
      <c r="D1133" s="312"/>
      <c r="E1133" s="312"/>
      <c r="F1133" s="312"/>
      <c r="G1133" s="312"/>
      <c r="H1133" s="312"/>
      <c r="I1133" s="312"/>
      <c r="J1133" s="312"/>
      <c r="K1133" s="312"/>
      <c r="L1133" s="312"/>
      <c r="M1133" s="312"/>
      <c r="N1133" s="312"/>
      <c r="O1133" s="312"/>
      <c r="P1133" s="312"/>
      <c r="Q1133" s="312"/>
      <c r="R1133" s="312"/>
      <c r="S1133" s="312"/>
      <c r="T1133" s="312"/>
      <c r="U1133" s="312"/>
      <c r="V1133" s="312"/>
      <c r="W1133" s="312"/>
      <c r="X1133" s="312"/>
      <c r="Y1133" s="312"/>
      <c r="Z1133" s="312"/>
      <c r="AA1133" s="312"/>
    </row>
    <row r="1134" spans="1:27" x14ac:dyDescent="0.2">
      <c r="A1134" s="312"/>
      <c r="B1134" s="312"/>
      <c r="C1134" s="312"/>
      <c r="D1134" s="312"/>
      <c r="E1134" s="312"/>
      <c r="F1134" s="312"/>
      <c r="G1134" s="312"/>
      <c r="H1134" s="312"/>
      <c r="I1134" s="312"/>
      <c r="J1134" s="312"/>
      <c r="K1134" s="312"/>
      <c r="L1134" s="312"/>
      <c r="M1134" s="312"/>
      <c r="N1134" s="312"/>
      <c r="O1134" s="312"/>
      <c r="P1134" s="312"/>
      <c r="Q1134" s="312"/>
      <c r="R1134" s="312"/>
      <c r="S1134" s="312"/>
      <c r="T1134" s="312"/>
      <c r="U1134" s="312"/>
      <c r="V1134" s="312"/>
      <c r="W1134" s="312"/>
      <c r="X1134" s="312"/>
      <c r="Y1134" s="312"/>
      <c r="Z1134" s="312"/>
      <c r="AA1134" s="312"/>
    </row>
    <row r="1135" spans="1:27" x14ac:dyDescent="0.2">
      <c r="A1135" s="312"/>
      <c r="B1135" s="312"/>
      <c r="C1135" s="312"/>
      <c r="D1135" s="312"/>
      <c r="E1135" s="312"/>
      <c r="F1135" s="312"/>
      <c r="G1135" s="312"/>
      <c r="H1135" s="312"/>
      <c r="I1135" s="312"/>
      <c r="J1135" s="312"/>
      <c r="K1135" s="312"/>
      <c r="L1135" s="312"/>
      <c r="M1135" s="312"/>
      <c r="N1135" s="312"/>
      <c r="O1135" s="312"/>
      <c r="P1135" s="312"/>
      <c r="Q1135" s="312"/>
      <c r="R1135" s="312"/>
      <c r="S1135" s="312"/>
      <c r="T1135" s="312"/>
      <c r="U1135" s="312"/>
      <c r="V1135" s="312"/>
      <c r="W1135" s="312"/>
      <c r="X1135" s="312"/>
      <c r="Y1135" s="312"/>
      <c r="Z1135" s="312"/>
      <c r="AA1135" s="312"/>
    </row>
    <row r="1136" spans="1:27" x14ac:dyDescent="0.2">
      <c r="A1136" s="312"/>
      <c r="B1136" s="312"/>
      <c r="C1136" s="312"/>
      <c r="D1136" s="312"/>
      <c r="E1136" s="312"/>
      <c r="F1136" s="312"/>
      <c r="G1136" s="312"/>
      <c r="H1136" s="312"/>
      <c r="I1136" s="312"/>
      <c r="J1136" s="312"/>
      <c r="K1136" s="312"/>
      <c r="L1136" s="312"/>
      <c r="M1136" s="312"/>
      <c r="N1136" s="312"/>
      <c r="O1136" s="312"/>
      <c r="P1136" s="312"/>
      <c r="Q1136" s="312"/>
      <c r="R1136" s="312"/>
      <c r="S1136" s="312"/>
      <c r="T1136" s="312"/>
      <c r="U1136" s="312"/>
      <c r="V1136" s="312"/>
      <c r="W1136" s="312"/>
      <c r="X1136" s="312"/>
      <c r="Y1136" s="312"/>
      <c r="Z1136" s="312"/>
      <c r="AA1136" s="312"/>
    </row>
    <row r="1137" spans="1:27" x14ac:dyDescent="0.2">
      <c r="A1137" s="312"/>
      <c r="B1137" s="312"/>
      <c r="C1137" s="312"/>
      <c r="D1137" s="312"/>
      <c r="E1137" s="312"/>
      <c r="F1137" s="312"/>
      <c r="G1137" s="312"/>
      <c r="H1137" s="312"/>
      <c r="I1137" s="312"/>
      <c r="J1137" s="312"/>
      <c r="K1137" s="312"/>
      <c r="L1137" s="312"/>
      <c r="M1137" s="312"/>
      <c r="N1137" s="312"/>
      <c r="O1137" s="312"/>
      <c r="P1137" s="312"/>
      <c r="Q1137" s="312"/>
      <c r="R1137" s="312"/>
      <c r="S1137" s="312"/>
      <c r="T1137" s="312"/>
      <c r="U1137" s="312"/>
      <c r="V1137" s="312"/>
      <c r="W1137" s="312"/>
      <c r="X1137" s="312"/>
      <c r="Y1137" s="312"/>
      <c r="Z1137" s="312"/>
      <c r="AA1137" s="312"/>
    </row>
    <row r="1138" spans="1:27" x14ac:dyDescent="0.2">
      <c r="A1138" s="312"/>
      <c r="B1138" s="312"/>
      <c r="C1138" s="312"/>
      <c r="D1138" s="312"/>
      <c r="E1138" s="312"/>
      <c r="F1138" s="312"/>
      <c r="G1138" s="312"/>
      <c r="H1138" s="312"/>
      <c r="I1138" s="312"/>
      <c r="J1138" s="312"/>
      <c r="K1138" s="312"/>
      <c r="L1138" s="312"/>
      <c r="M1138" s="312"/>
      <c r="N1138" s="312"/>
      <c r="O1138" s="312"/>
      <c r="P1138" s="312"/>
      <c r="Q1138" s="312"/>
      <c r="R1138" s="312"/>
      <c r="S1138" s="312"/>
      <c r="T1138" s="312"/>
      <c r="U1138" s="312"/>
      <c r="V1138" s="312"/>
      <c r="W1138" s="312"/>
      <c r="X1138" s="312"/>
      <c r="Y1138" s="312"/>
      <c r="Z1138" s="312"/>
      <c r="AA1138" s="312"/>
    </row>
    <row r="1139" spans="1:27" x14ac:dyDescent="0.2">
      <c r="A1139" s="312"/>
      <c r="B1139" s="312"/>
      <c r="C1139" s="312"/>
      <c r="D1139" s="312"/>
      <c r="E1139" s="312"/>
      <c r="F1139" s="312"/>
      <c r="G1139" s="312"/>
      <c r="H1139" s="312"/>
      <c r="I1139" s="312"/>
      <c r="J1139" s="312"/>
      <c r="K1139" s="312"/>
      <c r="L1139" s="312"/>
      <c r="M1139" s="312"/>
      <c r="N1139" s="312"/>
      <c r="O1139" s="312"/>
      <c r="P1139" s="312"/>
      <c r="Q1139" s="312"/>
      <c r="R1139" s="312"/>
      <c r="S1139" s="312"/>
      <c r="T1139" s="312"/>
      <c r="U1139" s="312"/>
      <c r="V1139" s="312"/>
      <c r="W1139" s="312"/>
      <c r="X1139" s="312"/>
      <c r="Y1139" s="312"/>
      <c r="Z1139" s="312"/>
      <c r="AA1139" s="312"/>
    </row>
    <row r="1140" spans="1:27" x14ac:dyDescent="0.2">
      <c r="A1140" s="312"/>
      <c r="B1140" s="312"/>
      <c r="C1140" s="312"/>
      <c r="D1140" s="312"/>
      <c r="E1140" s="312"/>
      <c r="F1140" s="312"/>
      <c r="G1140" s="312"/>
      <c r="H1140" s="312"/>
      <c r="I1140" s="312"/>
      <c r="J1140" s="312"/>
      <c r="K1140" s="312"/>
      <c r="L1140" s="312"/>
      <c r="M1140" s="312"/>
      <c r="N1140" s="312"/>
      <c r="O1140" s="312"/>
      <c r="P1140" s="312"/>
      <c r="Q1140" s="312"/>
      <c r="R1140" s="312"/>
      <c r="S1140" s="312"/>
      <c r="T1140" s="312"/>
      <c r="U1140" s="312"/>
      <c r="V1140" s="312"/>
      <c r="W1140" s="312"/>
      <c r="X1140" s="312"/>
      <c r="Y1140" s="312"/>
      <c r="Z1140" s="312"/>
      <c r="AA1140" s="312"/>
    </row>
    <row r="1141" spans="1:27" x14ac:dyDescent="0.2">
      <c r="A1141" s="312"/>
      <c r="B1141" s="312"/>
      <c r="C1141" s="312"/>
      <c r="D1141" s="312"/>
      <c r="E1141" s="312"/>
      <c r="F1141" s="312"/>
      <c r="G1141" s="312"/>
      <c r="H1141" s="312"/>
      <c r="I1141" s="312"/>
      <c r="J1141" s="312"/>
      <c r="K1141" s="312"/>
      <c r="L1141" s="312"/>
      <c r="M1141" s="312"/>
      <c r="N1141" s="312"/>
      <c r="O1141" s="312"/>
      <c r="P1141" s="312"/>
      <c r="Q1141" s="312"/>
      <c r="R1141" s="312"/>
      <c r="S1141" s="312"/>
      <c r="T1141" s="312"/>
      <c r="U1141" s="312"/>
      <c r="V1141" s="312"/>
      <c r="W1141" s="312"/>
      <c r="X1141" s="312"/>
      <c r="Y1141" s="312"/>
      <c r="Z1141" s="312"/>
      <c r="AA1141" s="312"/>
    </row>
    <row r="1142" spans="1:27" x14ac:dyDescent="0.2">
      <c r="A1142" s="312"/>
      <c r="B1142" s="312"/>
      <c r="C1142" s="312"/>
      <c r="D1142" s="312"/>
      <c r="E1142" s="312"/>
      <c r="F1142" s="312"/>
      <c r="G1142" s="312"/>
      <c r="H1142" s="312"/>
      <c r="I1142" s="312"/>
      <c r="J1142" s="312"/>
      <c r="K1142" s="312"/>
      <c r="L1142" s="312"/>
      <c r="M1142" s="312"/>
      <c r="N1142" s="312"/>
      <c r="O1142" s="312"/>
      <c r="P1142" s="312"/>
      <c r="Q1142" s="312"/>
      <c r="R1142" s="312"/>
      <c r="S1142" s="312"/>
      <c r="T1142" s="312"/>
      <c r="U1142" s="312"/>
      <c r="V1142" s="312"/>
      <c r="W1142" s="312"/>
      <c r="X1142" s="312"/>
      <c r="Y1142" s="312"/>
      <c r="Z1142" s="312"/>
      <c r="AA1142" s="312"/>
    </row>
    <row r="1143" spans="1:27" x14ac:dyDescent="0.2">
      <c r="A1143" s="312"/>
      <c r="B1143" s="312"/>
      <c r="C1143" s="312"/>
      <c r="D1143" s="312"/>
      <c r="E1143" s="312"/>
      <c r="F1143" s="312"/>
      <c r="G1143" s="312"/>
      <c r="H1143" s="312"/>
      <c r="I1143" s="312"/>
      <c r="J1143" s="312"/>
      <c r="K1143" s="312"/>
      <c r="L1143" s="312"/>
      <c r="M1143" s="312"/>
      <c r="N1143" s="312"/>
      <c r="O1143" s="312"/>
      <c r="P1143" s="312"/>
      <c r="Q1143" s="312"/>
      <c r="R1143" s="312"/>
      <c r="S1143" s="312"/>
      <c r="T1143" s="312"/>
      <c r="U1143" s="312"/>
      <c r="V1143" s="312"/>
      <c r="W1143" s="312"/>
      <c r="X1143" s="312"/>
      <c r="Y1143" s="312"/>
      <c r="Z1143" s="312"/>
      <c r="AA1143" s="312"/>
    </row>
    <row r="1144" spans="1:27" x14ac:dyDescent="0.2">
      <c r="A1144" s="312"/>
      <c r="B1144" s="312"/>
      <c r="C1144" s="312"/>
      <c r="D1144" s="312"/>
      <c r="E1144" s="312"/>
      <c r="F1144" s="312"/>
      <c r="G1144" s="312"/>
      <c r="H1144" s="312"/>
      <c r="I1144" s="312"/>
      <c r="J1144" s="312"/>
      <c r="K1144" s="312"/>
      <c r="L1144" s="312"/>
      <c r="M1144" s="312"/>
      <c r="N1144" s="312"/>
      <c r="O1144" s="312"/>
      <c r="P1144" s="312"/>
      <c r="Q1144" s="312"/>
      <c r="R1144" s="312"/>
      <c r="S1144" s="312"/>
      <c r="T1144" s="312"/>
      <c r="U1144" s="312"/>
      <c r="V1144" s="312"/>
      <c r="W1144" s="312"/>
      <c r="X1144" s="312"/>
      <c r="Y1144" s="312"/>
      <c r="Z1144" s="312"/>
      <c r="AA1144" s="312"/>
    </row>
    <row r="1145" spans="1:27" x14ac:dyDescent="0.2">
      <c r="A1145" s="312"/>
      <c r="B1145" s="312"/>
      <c r="C1145" s="312"/>
      <c r="D1145" s="312"/>
      <c r="E1145" s="312"/>
      <c r="F1145" s="312"/>
      <c r="G1145" s="312"/>
      <c r="H1145" s="312"/>
      <c r="I1145" s="312"/>
      <c r="J1145" s="312"/>
      <c r="K1145" s="312"/>
      <c r="L1145" s="312"/>
      <c r="M1145" s="312"/>
      <c r="N1145" s="312"/>
      <c r="O1145" s="312"/>
      <c r="P1145" s="312"/>
      <c r="Q1145" s="312"/>
      <c r="R1145" s="312"/>
      <c r="S1145" s="312"/>
      <c r="T1145" s="312"/>
      <c r="U1145" s="312"/>
      <c r="V1145" s="312"/>
      <c r="W1145" s="312"/>
      <c r="X1145" s="312"/>
      <c r="Y1145" s="312"/>
      <c r="Z1145" s="312"/>
      <c r="AA1145" s="312"/>
    </row>
    <row r="1146" spans="1:27" x14ac:dyDescent="0.2">
      <c r="A1146" s="312"/>
      <c r="B1146" s="312"/>
      <c r="C1146" s="312"/>
      <c r="D1146" s="312"/>
      <c r="E1146" s="312"/>
      <c r="F1146" s="312"/>
      <c r="G1146" s="312"/>
      <c r="H1146" s="312"/>
      <c r="I1146" s="312"/>
      <c r="J1146" s="312"/>
      <c r="K1146" s="312"/>
      <c r="L1146" s="312"/>
      <c r="M1146" s="312"/>
      <c r="N1146" s="312"/>
      <c r="O1146" s="312"/>
      <c r="P1146" s="312"/>
      <c r="Q1146" s="312"/>
      <c r="R1146" s="312"/>
      <c r="S1146" s="312"/>
      <c r="T1146" s="312"/>
      <c r="U1146" s="312"/>
      <c r="V1146" s="312"/>
      <c r="W1146" s="312"/>
      <c r="X1146" s="312"/>
      <c r="Y1146" s="312"/>
      <c r="Z1146" s="312"/>
      <c r="AA1146" s="312"/>
    </row>
    <row r="1147" spans="1:27" x14ac:dyDescent="0.2">
      <c r="A1147" s="312"/>
      <c r="B1147" s="312"/>
      <c r="C1147" s="312"/>
      <c r="D1147" s="312"/>
      <c r="E1147" s="312"/>
      <c r="F1147" s="312"/>
      <c r="G1147" s="312"/>
      <c r="H1147" s="312"/>
      <c r="I1147" s="312"/>
      <c r="J1147" s="312"/>
      <c r="K1147" s="312"/>
      <c r="L1147" s="312"/>
      <c r="M1147" s="312"/>
      <c r="N1147" s="312"/>
      <c r="O1147" s="312"/>
      <c r="P1147" s="312"/>
      <c r="Q1147" s="312"/>
      <c r="R1147" s="312"/>
      <c r="S1147" s="312"/>
      <c r="T1147" s="312"/>
      <c r="U1147" s="312"/>
      <c r="V1147" s="312"/>
      <c r="W1147" s="312"/>
      <c r="X1147" s="312"/>
      <c r="Y1147" s="312"/>
      <c r="Z1147" s="312"/>
      <c r="AA1147" s="312"/>
    </row>
    <row r="1148" spans="1:27" x14ac:dyDescent="0.2">
      <c r="A1148" s="312"/>
      <c r="B1148" s="312"/>
      <c r="C1148" s="312"/>
      <c r="D1148" s="312"/>
      <c r="E1148" s="312"/>
      <c r="F1148" s="312"/>
      <c r="G1148" s="312"/>
      <c r="H1148" s="312"/>
      <c r="I1148" s="312"/>
      <c r="J1148" s="312"/>
      <c r="K1148" s="312"/>
      <c r="L1148" s="312"/>
      <c r="M1148" s="312"/>
      <c r="N1148" s="312"/>
      <c r="O1148" s="312"/>
      <c r="P1148" s="312"/>
      <c r="Q1148" s="312"/>
      <c r="R1148" s="312"/>
      <c r="S1148" s="312"/>
      <c r="T1148" s="312"/>
      <c r="U1148" s="312"/>
      <c r="V1148" s="312"/>
      <c r="W1148" s="312"/>
      <c r="X1148" s="312"/>
      <c r="Y1148" s="312"/>
      <c r="Z1148" s="312"/>
      <c r="AA1148" s="312"/>
    </row>
    <row r="1149" spans="1:27" x14ac:dyDescent="0.2">
      <c r="A1149" s="312"/>
      <c r="B1149" s="312"/>
      <c r="C1149" s="312"/>
      <c r="D1149" s="312"/>
      <c r="E1149" s="312"/>
      <c r="F1149" s="312"/>
      <c r="G1149" s="312"/>
      <c r="H1149" s="312"/>
      <c r="I1149" s="312"/>
      <c r="J1149" s="312"/>
      <c r="K1149" s="312"/>
      <c r="L1149" s="312"/>
      <c r="M1149" s="312"/>
      <c r="N1149" s="312"/>
      <c r="O1149" s="312"/>
      <c r="P1149" s="312"/>
      <c r="Q1149" s="312"/>
      <c r="R1149" s="312"/>
      <c r="S1149" s="312"/>
      <c r="T1149" s="312"/>
      <c r="U1149" s="312"/>
      <c r="V1149" s="312"/>
      <c r="W1149" s="312"/>
      <c r="X1149" s="312"/>
      <c r="Y1149" s="312"/>
      <c r="Z1149" s="312"/>
      <c r="AA1149" s="312"/>
    </row>
    <row r="1150" spans="1:27" x14ac:dyDescent="0.2">
      <c r="A1150" s="312"/>
      <c r="B1150" s="312"/>
      <c r="C1150" s="312"/>
      <c r="D1150" s="312"/>
      <c r="E1150" s="312"/>
      <c r="F1150" s="312"/>
      <c r="G1150" s="312"/>
      <c r="H1150" s="312"/>
      <c r="I1150" s="312"/>
      <c r="J1150" s="312"/>
      <c r="K1150" s="312"/>
      <c r="L1150" s="312"/>
      <c r="M1150" s="312"/>
      <c r="N1150" s="312"/>
      <c r="O1150" s="312"/>
      <c r="P1150" s="312"/>
      <c r="Q1150" s="312"/>
      <c r="R1150" s="312"/>
      <c r="S1150" s="312"/>
      <c r="T1150" s="312"/>
      <c r="U1150" s="312"/>
      <c r="V1150" s="312"/>
      <c r="W1150" s="312"/>
      <c r="X1150" s="312"/>
      <c r="Y1150" s="312"/>
      <c r="Z1150" s="312"/>
      <c r="AA1150" s="312"/>
    </row>
    <row r="1151" spans="1:27" x14ac:dyDescent="0.2">
      <c r="A1151" s="312"/>
      <c r="B1151" s="312"/>
      <c r="C1151" s="312"/>
      <c r="D1151" s="312"/>
      <c r="E1151" s="312"/>
      <c r="F1151" s="312"/>
      <c r="G1151" s="312"/>
      <c r="H1151" s="312"/>
      <c r="I1151" s="312"/>
      <c r="J1151" s="312"/>
      <c r="K1151" s="312"/>
      <c r="L1151" s="312"/>
      <c r="M1151" s="312"/>
      <c r="N1151" s="312"/>
      <c r="O1151" s="312"/>
      <c r="P1151" s="312"/>
      <c r="Q1151" s="312"/>
      <c r="R1151" s="312"/>
      <c r="S1151" s="312"/>
      <c r="T1151" s="312"/>
      <c r="U1151" s="312"/>
      <c r="V1151" s="312"/>
      <c r="W1151" s="312"/>
      <c r="X1151" s="312"/>
      <c r="Y1151" s="312"/>
      <c r="Z1151" s="312"/>
      <c r="AA1151" s="312"/>
    </row>
    <row r="1152" spans="1:27" x14ac:dyDescent="0.2">
      <c r="A1152" s="312"/>
      <c r="B1152" s="312"/>
      <c r="C1152" s="312"/>
      <c r="D1152" s="312"/>
      <c r="E1152" s="312"/>
      <c r="F1152" s="312"/>
      <c r="G1152" s="312"/>
      <c r="H1152" s="312"/>
      <c r="I1152" s="312"/>
      <c r="J1152" s="312"/>
      <c r="K1152" s="312"/>
      <c r="L1152" s="312"/>
      <c r="M1152" s="312"/>
      <c r="N1152" s="312"/>
      <c r="O1152" s="312"/>
      <c r="P1152" s="312"/>
      <c r="Q1152" s="312"/>
      <c r="R1152" s="312"/>
      <c r="S1152" s="312"/>
      <c r="T1152" s="312"/>
      <c r="U1152" s="312"/>
      <c r="V1152" s="312"/>
      <c r="W1152" s="312"/>
      <c r="X1152" s="312"/>
      <c r="Y1152" s="312"/>
      <c r="Z1152" s="312"/>
      <c r="AA1152" s="312"/>
    </row>
    <row r="1153" spans="1:27" x14ac:dyDescent="0.2">
      <c r="A1153" s="312"/>
      <c r="B1153" s="312"/>
      <c r="C1153" s="312"/>
      <c r="D1153" s="312"/>
      <c r="E1153" s="312"/>
      <c r="F1153" s="312"/>
      <c r="G1153" s="312"/>
      <c r="H1153" s="312"/>
      <c r="I1153" s="312"/>
      <c r="J1153" s="312"/>
      <c r="K1153" s="312"/>
      <c r="L1153" s="312"/>
      <c r="M1153" s="312"/>
      <c r="N1153" s="312"/>
      <c r="O1153" s="312"/>
      <c r="P1153" s="312"/>
      <c r="Q1153" s="312"/>
      <c r="R1153" s="312"/>
      <c r="S1153" s="312"/>
      <c r="T1153" s="312"/>
      <c r="U1153" s="312"/>
      <c r="V1153" s="312"/>
      <c r="W1153" s="312"/>
      <c r="X1153" s="312"/>
      <c r="Y1153" s="312"/>
      <c r="Z1153" s="312"/>
      <c r="AA1153" s="312"/>
    </row>
    <row r="1154" spans="1:27" x14ac:dyDescent="0.2">
      <c r="A1154" s="312"/>
      <c r="B1154" s="312"/>
      <c r="C1154" s="312"/>
      <c r="D1154" s="312"/>
      <c r="E1154" s="312"/>
      <c r="F1154" s="312"/>
      <c r="G1154" s="312"/>
      <c r="H1154" s="312"/>
      <c r="I1154" s="312"/>
      <c r="J1154" s="312"/>
      <c r="K1154" s="312"/>
      <c r="L1154" s="312"/>
      <c r="M1154" s="312"/>
      <c r="N1154" s="312"/>
      <c r="O1154" s="312"/>
      <c r="P1154" s="312"/>
      <c r="Q1154" s="312"/>
      <c r="R1154" s="312"/>
      <c r="S1154" s="312"/>
      <c r="T1154" s="312"/>
      <c r="U1154" s="312"/>
      <c r="V1154" s="312"/>
      <c r="W1154" s="312"/>
      <c r="X1154" s="312"/>
      <c r="Y1154" s="312"/>
      <c r="Z1154" s="312"/>
      <c r="AA1154" s="312"/>
    </row>
    <row r="1155" spans="1:27" x14ac:dyDescent="0.2">
      <c r="A1155" s="312"/>
      <c r="B1155" s="312"/>
      <c r="C1155" s="312"/>
      <c r="D1155" s="312"/>
      <c r="E1155" s="312"/>
      <c r="F1155" s="312"/>
      <c r="G1155" s="312"/>
      <c r="H1155" s="312"/>
      <c r="I1155" s="312"/>
      <c r="J1155" s="312"/>
      <c r="K1155" s="312"/>
      <c r="L1155" s="312"/>
      <c r="M1155" s="312"/>
      <c r="N1155" s="312"/>
      <c r="O1155" s="312"/>
      <c r="P1155" s="312"/>
      <c r="Q1155" s="312"/>
      <c r="R1155" s="312"/>
      <c r="S1155" s="312"/>
      <c r="T1155" s="312"/>
      <c r="U1155" s="312"/>
      <c r="V1155" s="312"/>
      <c r="W1155" s="312"/>
      <c r="X1155" s="312"/>
      <c r="Y1155" s="312"/>
      <c r="Z1155" s="312"/>
      <c r="AA1155" s="312"/>
    </row>
    <row r="1156" spans="1:27" x14ac:dyDescent="0.2">
      <c r="A1156" s="312"/>
      <c r="B1156" s="312"/>
      <c r="C1156" s="312"/>
      <c r="D1156" s="312"/>
      <c r="E1156" s="312"/>
      <c r="F1156" s="312"/>
      <c r="G1156" s="312"/>
      <c r="H1156" s="312"/>
      <c r="I1156" s="312"/>
      <c r="J1156" s="312"/>
      <c r="K1156" s="312"/>
      <c r="L1156" s="312"/>
      <c r="M1156" s="312"/>
      <c r="N1156" s="312"/>
      <c r="O1156" s="312"/>
      <c r="P1156" s="312"/>
      <c r="Q1156" s="312"/>
      <c r="R1156" s="312"/>
      <c r="S1156" s="312"/>
      <c r="T1156" s="312"/>
      <c r="U1156" s="312"/>
      <c r="V1156" s="312"/>
      <c r="W1156" s="312"/>
      <c r="X1156" s="312"/>
      <c r="Y1156" s="312"/>
      <c r="Z1156" s="312"/>
      <c r="AA1156" s="312"/>
    </row>
    <row r="1157" spans="1:27" x14ac:dyDescent="0.2">
      <c r="A1157" s="312"/>
      <c r="B1157" s="312"/>
      <c r="C1157" s="312"/>
      <c r="D1157" s="312"/>
      <c r="E1157" s="312"/>
      <c r="F1157" s="312"/>
      <c r="G1157" s="312"/>
      <c r="H1157" s="312"/>
      <c r="I1157" s="312"/>
      <c r="J1157" s="312"/>
      <c r="K1157" s="312"/>
      <c r="L1157" s="312"/>
      <c r="M1157" s="312"/>
      <c r="N1157" s="312"/>
      <c r="O1157" s="312"/>
      <c r="P1157" s="312"/>
      <c r="Q1157" s="312"/>
      <c r="R1157" s="312"/>
      <c r="S1157" s="312"/>
      <c r="T1157" s="312"/>
      <c r="U1157" s="312"/>
      <c r="V1157" s="312"/>
      <c r="W1157" s="312"/>
      <c r="X1157" s="312"/>
      <c r="Y1157" s="312"/>
      <c r="Z1157" s="312"/>
      <c r="AA1157" s="312"/>
    </row>
    <row r="1158" spans="1:27" x14ac:dyDescent="0.2">
      <c r="A1158" s="312"/>
      <c r="B1158" s="312"/>
      <c r="C1158" s="312"/>
      <c r="D1158" s="312"/>
      <c r="E1158" s="312"/>
      <c r="F1158" s="312"/>
      <c r="G1158" s="312"/>
      <c r="H1158" s="312"/>
      <c r="I1158" s="312"/>
      <c r="J1158" s="312"/>
      <c r="K1158" s="312"/>
      <c r="L1158" s="312"/>
      <c r="M1158" s="312"/>
      <c r="N1158" s="312"/>
      <c r="O1158" s="312"/>
      <c r="P1158" s="312"/>
      <c r="Q1158" s="312"/>
      <c r="R1158" s="312"/>
      <c r="S1158" s="312"/>
      <c r="T1158" s="312"/>
      <c r="U1158" s="312"/>
      <c r="V1158" s="312"/>
      <c r="W1158" s="312"/>
      <c r="X1158" s="312"/>
      <c r="Y1158" s="312"/>
      <c r="Z1158" s="312"/>
      <c r="AA1158" s="312"/>
    </row>
    <row r="1159" spans="1:27" x14ac:dyDescent="0.2">
      <c r="A1159" s="312"/>
      <c r="B1159" s="312"/>
      <c r="C1159" s="312"/>
      <c r="D1159" s="312"/>
      <c r="E1159" s="312"/>
      <c r="F1159" s="312"/>
      <c r="G1159" s="312"/>
      <c r="H1159" s="312"/>
      <c r="I1159" s="312"/>
      <c r="J1159" s="312"/>
      <c r="K1159" s="312"/>
      <c r="L1159" s="312"/>
      <c r="M1159" s="312"/>
      <c r="N1159" s="312"/>
      <c r="O1159" s="312"/>
      <c r="P1159" s="312"/>
      <c r="Q1159" s="312"/>
      <c r="R1159" s="312"/>
      <c r="S1159" s="312"/>
      <c r="T1159" s="312"/>
      <c r="U1159" s="312"/>
      <c r="V1159" s="312"/>
      <c r="W1159" s="312"/>
      <c r="X1159" s="312"/>
      <c r="Y1159" s="312"/>
      <c r="Z1159" s="312"/>
      <c r="AA1159" s="312"/>
    </row>
    <row r="1160" spans="1:27" x14ac:dyDescent="0.2">
      <c r="A1160" s="312"/>
      <c r="B1160" s="312"/>
      <c r="C1160" s="312"/>
      <c r="D1160" s="312"/>
      <c r="E1160" s="312"/>
      <c r="F1160" s="312"/>
      <c r="G1160" s="312"/>
      <c r="H1160" s="312"/>
      <c r="I1160" s="312"/>
      <c r="J1160" s="312"/>
      <c r="K1160" s="312"/>
      <c r="L1160" s="312"/>
      <c r="M1160" s="312"/>
      <c r="N1160" s="312"/>
      <c r="O1160" s="312"/>
      <c r="P1160" s="312"/>
      <c r="Q1160" s="312"/>
      <c r="R1160" s="312"/>
      <c r="S1160" s="312"/>
      <c r="T1160" s="312"/>
      <c r="U1160" s="312"/>
      <c r="V1160" s="312"/>
      <c r="W1160" s="312"/>
      <c r="X1160" s="312"/>
      <c r="Y1160" s="312"/>
      <c r="Z1160" s="312"/>
      <c r="AA1160" s="312"/>
    </row>
    <row r="1161" spans="1:27" x14ac:dyDescent="0.2">
      <c r="A1161" s="312"/>
      <c r="B1161" s="312"/>
      <c r="C1161" s="312"/>
      <c r="D1161" s="312"/>
      <c r="E1161" s="312"/>
      <c r="F1161" s="312"/>
      <c r="G1161" s="312"/>
      <c r="H1161" s="312"/>
      <c r="I1161" s="312"/>
      <c r="J1161" s="312"/>
      <c r="K1161" s="312"/>
      <c r="L1161" s="312"/>
      <c r="M1161" s="312"/>
      <c r="N1161" s="312"/>
      <c r="O1161" s="312"/>
      <c r="P1161" s="312"/>
      <c r="Q1161" s="312"/>
      <c r="R1161" s="312"/>
      <c r="S1161" s="312"/>
      <c r="T1161" s="312"/>
      <c r="U1161" s="312"/>
      <c r="V1161" s="312"/>
      <c r="W1161" s="312"/>
      <c r="X1161" s="312"/>
      <c r="Y1161" s="312"/>
      <c r="Z1161" s="312"/>
      <c r="AA1161" s="312"/>
    </row>
    <row r="1162" spans="1:27" x14ac:dyDescent="0.2">
      <c r="A1162" s="312"/>
      <c r="B1162" s="312"/>
      <c r="C1162" s="312"/>
      <c r="D1162" s="312"/>
      <c r="E1162" s="312"/>
      <c r="F1162" s="312"/>
      <c r="G1162" s="312"/>
      <c r="H1162" s="312"/>
      <c r="I1162" s="312"/>
      <c r="J1162" s="312"/>
      <c r="K1162" s="312"/>
      <c r="L1162" s="312"/>
      <c r="M1162" s="312"/>
      <c r="N1162" s="312"/>
      <c r="O1162" s="312"/>
      <c r="P1162" s="312"/>
      <c r="Q1162" s="312"/>
      <c r="R1162" s="312"/>
      <c r="S1162" s="312"/>
      <c r="T1162" s="312"/>
      <c r="U1162" s="312"/>
      <c r="V1162" s="312"/>
      <c r="W1162" s="312"/>
      <c r="X1162" s="312"/>
      <c r="Y1162" s="312"/>
      <c r="Z1162" s="312"/>
      <c r="AA1162" s="312"/>
    </row>
    <row r="1163" spans="1:27" x14ac:dyDescent="0.2">
      <c r="A1163" s="312"/>
      <c r="B1163" s="312"/>
      <c r="C1163" s="312"/>
      <c r="D1163" s="312"/>
      <c r="E1163" s="312"/>
      <c r="F1163" s="312"/>
      <c r="G1163" s="312"/>
      <c r="H1163" s="312"/>
      <c r="I1163" s="312"/>
      <c r="J1163" s="312"/>
      <c r="K1163" s="312"/>
      <c r="L1163" s="312"/>
      <c r="M1163" s="312"/>
      <c r="N1163" s="312"/>
      <c r="O1163" s="312"/>
      <c r="P1163" s="312"/>
      <c r="Q1163" s="312"/>
      <c r="R1163" s="312"/>
      <c r="S1163" s="312"/>
      <c r="T1163" s="312"/>
      <c r="U1163" s="312"/>
      <c r="V1163" s="312"/>
      <c r="W1163" s="312"/>
      <c r="X1163" s="312"/>
      <c r="Y1163" s="312"/>
      <c r="Z1163" s="312"/>
      <c r="AA1163" s="312"/>
    </row>
    <row r="1164" spans="1:27" x14ac:dyDescent="0.2">
      <c r="A1164" s="312"/>
      <c r="B1164" s="312"/>
      <c r="C1164" s="312"/>
      <c r="D1164" s="312"/>
      <c r="E1164" s="312"/>
      <c r="F1164" s="312"/>
      <c r="G1164" s="312"/>
      <c r="H1164" s="312"/>
      <c r="I1164" s="312"/>
      <c r="J1164" s="312"/>
      <c r="K1164" s="312"/>
      <c r="L1164" s="312"/>
      <c r="M1164" s="312"/>
      <c r="N1164" s="312"/>
      <c r="O1164" s="312"/>
      <c r="P1164" s="312"/>
      <c r="Q1164" s="312"/>
      <c r="R1164" s="312"/>
      <c r="S1164" s="312"/>
      <c r="T1164" s="312"/>
      <c r="U1164" s="312"/>
      <c r="V1164" s="312"/>
      <c r="W1164" s="312"/>
      <c r="X1164" s="312"/>
      <c r="Y1164" s="312"/>
      <c r="Z1164" s="312"/>
      <c r="AA1164" s="312"/>
    </row>
    <row r="1165" spans="1:27" x14ac:dyDescent="0.2">
      <c r="A1165" s="312"/>
      <c r="B1165" s="312"/>
      <c r="C1165" s="312"/>
      <c r="D1165" s="312"/>
      <c r="E1165" s="312"/>
      <c r="F1165" s="312"/>
      <c r="G1165" s="312"/>
      <c r="H1165" s="312"/>
      <c r="I1165" s="312"/>
      <c r="J1165" s="312"/>
      <c r="K1165" s="312"/>
      <c r="L1165" s="312"/>
      <c r="M1165" s="312"/>
      <c r="N1165" s="312"/>
      <c r="O1165" s="312"/>
      <c r="P1165" s="312"/>
      <c r="Q1165" s="312"/>
      <c r="R1165" s="312"/>
      <c r="S1165" s="312"/>
      <c r="T1165" s="312"/>
      <c r="U1165" s="312"/>
      <c r="V1165" s="312"/>
      <c r="W1165" s="312"/>
      <c r="X1165" s="312"/>
      <c r="Y1165" s="312"/>
      <c r="Z1165" s="312"/>
      <c r="AA1165" s="312"/>
    </row>
    <row r="1166" spans="1:27" x14ac:dyDescent="0.2">
      <c r="A1166" s="312"/>
      <c r="B1166" s="312"/>
      <c r="C1166" s="312"/>
      <c r="D1166" s="312"/>
      <c r="E1166" s="312"/>
      <c r="F1166" s="312"/>
      <c r="G1166" s="312"/>
      <c r="H1166" s="312"/>
      <c r="I1166" s="312"/>
      <c r="J1166" s="312"/>
      <c r="K1166" s="312"/>
      <c r="L1166" s="312"/>
      <c r="M1166" s="312"/>
      <c r="N1166" s="312"/>
      <c r="O1166" s="312"/>
      <c r="P1166" s="312"/>
      <c r="Q1166" s="312"/>
      <c r="R1166" s="312"/>
      <c r="S1166" s="312"/>
      <c r="T1166" s="312"/>
      <c r="U1166" s="312"/>
      <c r="V1166" s="312"/>
      <c r="W1166" s="312"/>
      <c r="X1166" s="312"/>
      <c r="Y1166" s="312"/>
      <c r="Z1166" s="312"/>
      <c r="AA1166" s="312"/>
    </row>
    <row r="1167" spans="1:27" x14ac:dyDescent="0.2">
      <c r="A1167" s="312"/>
      <c r="B1167" s="312"/>
      <c r="C1167" s="312"/>
      <c r="D1167" s="312"/>
      <c r="E1167" s="312"/>
      <c r="F1167" s="312"/>
      <c r="G1167" s="312"/>
      <c r="H1167" s="312"/>
      <c r="I1167" s="312"/>
      <c r="J1167" s="312"/>
      <c r="K1167" s="312"/>
      <c r="L1167" s="312"/>
      <c r="M1167" s="312"/>
      <c r="N1167" s="312"/>
      <c r="O1167" s="312"/>
      <c r="P1167" s="312"/>
      <c r="Q1167" s="312"/>
      <c r="R1167" s="312"/>
      <c r="S1167" s="312"/>
      <c r="T1167" s="312"/>
      <c r="U1167" s="312"/>
      <c r="V1167" s="312"/>
      <c r="W1167" s="312"/>
      <c r="X1167" s="312"/>
      <c r="Y1167" s="312"/>
      <c r="Z1167" s="312"/>
      <c r="AA1167" s="312"/>
    </row>
    <row r="1168" spans="1:27" x14ac:dyDescent="0.2">
      <c r="A1168" s="312"/>
      <c r="B1168" s="312"/>
      <c r="C1168" s="312"/>
      <c r="D1168" s="312"/>
      <c r="E1168" s="312"/>
      <c r="F1168" s="312"/>
      <c r="G1168" s="312"/>
      <c r="H1168" s="312"/>
      <c r="I1168" s="312"/>
      <c r="J1168" s="312"/>
      <c r="K1168" s="312"/>
      <c r="L1168" s="312"/>
      <c r="M1168" s="312"/>
      <c r="N1168" s="312"/>
      <c r="O1168" s="312"/>
      <c r="P1168" s="312"/>
      <c r="Q1168" s="312"/>
      <c r="R1168" s="312"/>
      <c r="S1168" s="312"/>
      <c r="T1168" s="312"/>
      <c r="U1168" s="312"/>
      <c r="V1168" s="312"/>
      <c r="W1168" s="312"/>
      <c r="X1168" s="312"/>
      <c r="Y1168" s="312"/>
      <c r="Z1168" s="312"/>
      <c r="AA1168" s="312"/>
    </row>
    <row r="1169" spans="1:27" x14ac:dyDescent="0.2">
      <c r="A1169" s="312"/>
      <c r="B1169" s="312"/>
      <c r="C1169" s="312"/>
      <c r="D1169" s="312"/>
      <c r="E1169" s="312"/>
      <c r="F1169" s="312"/>
      <c r="G1169" s="312"/>
      <c r="H1169" s="312"/>
      <c r="I1169" s="312"/>
      <c r="J1169" s="312"/>
      <c r="K1169" s="312"/>
      <c r="L1169" s="312"/>
      <c r="M1169" s="312"/>
      <c r="N1169" s="312"/>
      <c r="O1169" s="312"/>
      <c r="P1169" s="312"/>
      <c r="Q1169" s="312"/>
      <c r="R1169" s="312"/>
      <c r="S1169" s="312"/>
      <c r="T1169" s="312"/>
      <c r="U1169" s="312"/>
      <c r="V1169" s="312"/>
      <c r="W1169" s="312"/>
      <c r="X1169" s="312"/>
      <c r="Y1169" s="312"/>
      <c r="Z1169" s="312"/>
      <c r="AA1169" s="312"/>
    </row>
    <row r="1170" spans="1:27" x14ac:dyDescent="0.2">
      <c r="A1170" s="312"/>
      <c r="B1170" s="312"/>
      <c r="C1170" s="312"/>
      <c r="D1170" s="312"/>
      <c r="E1170" s="312"/>
      <c r="F1170" s="312"/>
      <c r="G1170" s="312"/>
      <c r="H1170" s="312"/>
      <c r="I1170" s="312"/>
      <c r="J1170" s="312"/>
      <c r="K1170" s="312"/>
      <c r="L1170" s="312"/>
      <c r="M1170" s="312"/>
      <c r="N1170" s="312"/>
      <c r="O1170" s="312"/>
      <c r="P1170" s="312"/>
      <c r="Q1170" s="312"/>
      <c r="R1170" s="312"/>
      <c r="S1170" s="312"/>
      <c r="T1170" s="312"/>
      <c r="U1170" s="312"/>
      <c r="V1170" s="312"/>
      <c r="W1170" s="312"/>
      <c r="X1170" s="312"/>
      <c r="Y1170" s="312"/>
      <c r="Z1170" s="312"/>
      <c r="AA1170" s="312"/>
    </row>
    <row r="1171" spans="1:27" x14ac:dyDescent="0.2">
      <c r="A1171" s="312"/>
      <c r="B1171" s="312"/>
      <c r="C1171" s="312"/>
      <c r="D1171" s="312"/>
      <c r="E1171" s="312"/>
      <c r="F1171" s="312"/>
      <c r="G1171" s="312"/>
      <c r="H1171" s="312"/>
      <c r="I1171" s="312"/>
      <c r="J1171" s="312"/>
      <c r="K1171" s="312"/>
      <c r="L1171" s="312"/>
      <c r="M1171" s="312"/>
      <c r="N1171" s="312"/>
      <c r="O1171" s="312"/>
      <c r="P1171" s="312"/>
      <c r="Q1171" s="312"/>
      <c r="R1171" s="312"/>
      <c r="S1171" s="312"/>
      <c r="T1171" s="312"/>
      <c r="U1171" s="312"/>
      <c r="V1171" s="312"/>
      <c r="W1171" s="312"/>
      <c r="X1171" s="312"/>
      <c r="Y1171" s="312"/>
      <c r="Z1171" s="312"/>
      <c r="AA1171" s="312"/>
    </row>
    <row r="1172" spans="1:27" x14ac:dyDescent="0.2">
      <c r="A1172" s="312"/>
      <c r="B1172" s="312"/>
      <c r="C1172" s="312"/>
      <c r="D1172" s="312"/>
      <c r="E1172" s="312"/>
      <c r="F1172" s="312"/>
      <c r="G1172" s="312"/>
      <c r="H1172" s="312"/>
      <c r="I1172" s="312"/>
      <c r="J1172" s="312"/>
      <c r="K1172" s="312"/>
      <c r="L1172" s="312"/>
      <c r="M1172" s="312"/>
      <c r="N1172" s="312"/>
      <c r="O1172" s="312"/>
      <c r="P1172" s="312"/>
      <c r="Q1172" s="312"/>
      <c r="R1172" s="312"/>
      <c r="S1172" s="312"/>
      <c r="T1172" s="312"/>
      <c r="U1172" s="312"/>
      <c r="V1172" s="312"/>
      <c r="W1172" s="312"/>
      <c r="X1172" s="312"/>
      <c r="Y1172" s="312"/>
      <c r="Z1172" s="312"/>
      <c r="AA1172" s="312"/>
    </row>
    <row r="1173" spans="1:27" x14ac:dyDescent="0.2">
      <c r="A1173" s="312"/>
      <c r="B1173" s="312"/>
      <c r="C1173" s="312"/>
      <c r="D1173" s="312"/>
      <c r="E1173" s="312"/>
      <c r="F1173" s="312"/>
      <c r="G1173" s="312"/>
      <c r="H1173" s="312"/>
      <c r="I1173" s="312"/>
      <c r="J1173" s="312"/>
      <c r="K1173" s="312"/>
      <c r="L1173" s="312"/>
      <c r="M1173" s="312"/>
      <c r="N1173" s="312"/>
      <c r="O1173" s="312"/>
      <c r="P1173" s="312"/>
      <c r="Q1173" s="312"/>
      <c r="R1173" s="312"/>
      <c r="S1173" s="312"/>
      <c r="T1173" s="312"/>
      <c r="U1173" s="312"/>
      <c r="V1173" s="312"/>
      <c r="W1173" s="312"/>
      <c r="X1173" s="312"/>
      <c r="Y1173" s="312"/>
      <c r="Z1173" s="312"/>
      <c r="AA1173" s="312"/>
    </row>
    <row r="1174" spans="1:27" x14ac:dyDescent="0.2">
      <c r="A1174" s="312"/>
      <c r="B1174" s="312"/>
      <c r="C1174" s="312"/>
      <c r="D1174" s="312"/>
      <c r="E1174" s="312"/>
      <c r="F1174" s="312"/>
      <c r="G1174" s="312"/>
      <c r="H1174" s="312"/>
      <c r="I1174" s="312"/>
      <c r="J1174" s="312"/>
      <c r="K1174" s="312"/>
      <c r="L1174" s="312"/>
      <c r="M1174" s="312"/>
      <c r="N1174" s="312"/>
      <c r="O1174" s="312"/>
      <c r="P1174" s="312"/>
      <c r="Q1174" s="312"/>
      <c r="R1174" s="312"/>
      <c r="S1174" s="312"/>
      <c r="T1174" s="312"/>
      <c r="U1174" s="312"/>
      <c r="V1174" s="312"/>
      <c r="W1174" s="312"/>
      <c r="X1174" s="312"/>
      <c r="Y1174" s="312"/>
      <c r="Z1174" s="312"/>
      <c r="AA1174" s="312"/>
    </row>
    <row r="1175" spans="1:27" x14ac:dyDescent="0.2">
      <c r="A1175" s="312"/>
      <c r="B1175" s="312"/>
      <c r="C1175" s="312"/>
      <c r="D1175" s="312"/>
      <c r="E1175" s="312"/>
      <c r="F1175" s="312"/>
      <c r="G1175" s="312"/>
      <c r="H1175" s="312"/>
      <c r="I1175" s="312"/>
      <c r="J1175" s="312"/>
      <c r="K1175" s="312"/>
      <c r="L1175" s="312"/>
      <c r="M1175" s="312"/>
      <c r="N1175" s="312"/>
      <c r="O1175" s="312"/>
      <c r="P1175" s="312"/>
      <c r="Q1175" s="312"/>
      <c r="R1175" s="312"/>
      <c r="S1175" s="312"/>
      <c r="T1175" s="312"/>
      <c r="U1175" s="312"/>
      <c r="V1175" s="312"/>
      <c r="W1175" s="312"/>
      <c r="X1175" s="312"/>
      <c r="Y1175" s="312"/>
      <c r="Z1175" s="312"/>
      <c r="AA1175" s="312"/>
    </row>
    <row r="1176" spans="1:27" x14ac:dyDescent="0.2">
      <c r="A1176" s="312"/>
      <c r="B1176" s="312"/>
      <c r="C1176" s="312"/>
      <c r="D1176" s="312"/>
      <c r="E1176" s="312"/>
      <c r="F1176" s="312"/>
      <c r="G1176" s="312"/>
      <c r="H1176" s="312"/>
      <c r="I1176" s="312"/>
      <c r="J1176" s="312"/>
      <c r="K1176" s="312"/>
      <c r="L1176" s="312"/>
      <c r="M1176" s="312"/>
      <c r="N1176" s="312"/>
      <c r="O1176" s="312"/>
      <c r="P1176" s="312"/>
      <c r="Q1176" s="312"/>
      <c r="R1176" s="312"/>
      <c r="S1176" s="312"/>
      <c r="T1176" s="312"/>
      <c r="U1176" s="312"/>
      <c r="V1176" s="312"/>
      <c r="W1176" s="312"/>
      <c r="X1176" s="312"/>
      <c r="Y1176" s="312"/>
      <c r="Z1176" s="312"/>
      <c r="AA1176" s="312"/>
    </row>
    <row r="1177" spans="1:27" x14ac:dyDescent="0.2">
      <c r="A1177" s="312"/>
      <c r="B1177" s="312"/>
      <c r="C1177" s="312"/>
      <c r="D1177" s="312"/>
      <c r="E1177" s="312"/>
      <c r="F1177" s="312"/>
      <c r="G1177" s="312"/>
      <c r="H1177" s="312"/>
      <c r="I1177" s="312"/>
      <c r="J1177" s="312"/>
      <c r="K1177" s="312"/>
      <c r="L1177" s="312"/>
      <c r="M1177" s="312"/>
      <c r="N1177" s="312"/>
      <c r="O1177" s="312"/>
      <c r="P1177" s="312"/>
      <c r="Q1177" s="312"/>
      <c r="R1177" s="312"/>
      <c r="S1177" s="312"/>
      <c r="T1177" s="312"/>
      <c r="U1177" s="312"/>
      <c r="V1177" s="312"/>
      <c r="W1177" s="312"/>
      <c r="X1177" s="312"/>
      <c r="Y1177" s="312"/>
      <c r="Z1177" s="312"/>
      <c r="AA1177" s="312"/>
    </row>
    <row r="1178" spans="1:27" x14ac:dyDescent="0.2">
      <c r="A1178" s="312"/>
      <c r="B1178" s="312"/>
      <c r="C1178" s="312"/>
      <c r="D1178" s="312"/>
      <c r="E1178" s="312"/>
      <c r="F1178" s="312"/>
      <c r="G1178" s="312"/>
      <c r="H1178" s="312"/>
      <c r="I1178" s="312"/>
      <c r="J1178" s="312"/>
      <c r="K1178" s="312"/>
      <c r="L1178" s="312"/>
      <c r="M1178" s="312"/>
      <c r="N1178" s="312"/>
      <c r="O1178" s="312"/>
      <c r="P1178" s="312"/>
      <c r="Q1178" s="312"/>
      <c r="R1178" s="312"/>
      <c r="S1178" s="312"/>
      <c r="T1178" s="312"/>
      <c r="U1178" s="312"/>
      <c r="V1178" s="312"/>
      <c r="W1178" s="312"/>
      <c r="X1178" s="312"/>
      <c r="Y1178" s="312"/>
      <c r="Z1178" s="312"/>
      <c r="AA1178" s="312"/>
    </row>
    <row r="1179" spans="1:27" x14ac:dyDescent="0.2">
      <c r="A1179" s="312"/>
      <c r="B1179" s="312"/>
      <c r="C1179" s="312"/>
      <c r="D1179" s="312"/>
      <c r="E1179" s="312"/>
      <c r="F1179" s="312"/>
      <c r="G1179" s="312"/>
      <c r="H1179" s="312"/>
      <c r="I1179" s="312"/>
      <c r="J1179" s="312"/>
      <c r="K1179" s="312"/>
      <c r="L1179" s="312"/>
      <c r="M1179" s="312"/>
      <c r="N1179" s="312"/>
      <c r="O1179" s="312"/>
      <c r="P1179" s="312"/>
      <c r="Q1179" s="312"/>
      <c r="R1179" s="312"/>
      <c r="S1179" s="312"/>
      <c r="T1179" s="312"/>
      <c r="U1179" s="312"/>
      <c r="V1179" s="312"/>
      <c r="W1179" s="312"/>
      <c r="X1179" s="312"/>
      <c r="Y1179" s="312"/>
      <c r="Z1179" s="312"/>
      <c r="AA1179" s="312"/>
    </row>
    <row r="1180" spans="1:27" x14ac:dyDescent="0.2">
      <c r="A1180" s="312"/>
      <c r="B1180" s="312"/>
      <c r="C1180" s="312"/>
      <c r="D1180" s="312"/>
      <c r="E1180" s="312"/>
      <c r="F1180" s="312"/>
      <c r="G1180" s="312"/>
      <c r="H1180" s="312"/>
      <c r="I1180" s="312"/>
      <c r="J1180" s="312"/>
      <c r="K1180" s="312"/>
      <c r="L1180" s="312"/>
      <c r="M1180" s="312"/>
      <c r="N1180" s="312"/>
      <c r="O1180" s="312"/>
      <c r="P1180" s="312"/>
      <c r="Q1180" s="312"/>
      <c r="R1180" s="312"/>
      <c r="S1180" s="312"/>
      <c r="T1180" s="312"/>
      <c r="U1180" s="312"/>
      <c r="V1180" s="312"/>
      <c r="W1180" s="312"/>
      <c r="X1180" s="312"/>
      <c r="Y1180" s="312"/>
      <c r="Z1180" s="312"/>
      <c r="AA1180" s="312"/>
    </row>
    <row r="1181" spans="1:27" x14ac:dyDescent="0.2">
      <c r="A1181" s="312"/>
      <c r="B1181" s="312"/>
      <c r="C1181" s="312"/>
      <c r="D1181" s="312"/>
      <c r="E1181" s="312"/>
      <c r="F1181" s="312"/>
      <c r="G1181" s="312"/>
      <c r="H1181" s="312"/>
      <c r="I1181" s="312"/>
      <c r="J1181" s="312"/>
      <c r="K1181" s="312"/>
      <c r="L1181" s="312"/>
      <c r="M1181" s="312"/>
      <c r="N1181" s="312"/>
      <c r="O1181" s="312"/>
      <c r="P1181" s="312"/>
      <c r="Q1181" s="312"/>
      <c r="R1181" s="312"/>
      <c r="S1181" s="312"/>
      <c r="T1181" s="312"/>
      <c r="U1181" s="312"/>
      <c r="V1181" s="312"/>
      <c r="W1181" s="312"/>
      <c r="X1181" s="312"/>
      <c r="Y1181" s="312"/>
      <c r="Z1181" s="312"/>
      <c r="AA1181" s="312"/>
    </row>
    <row r="1182" spans="1:27" x14ac:dyDescent="0.2">
      <c r="A1182" s="312"/>
      <c r="B1182" s="312"/>
      <c r="C1182" s="312"/>
      <c r="D1182" s="312"/>
      <c r="E1182" s="312"/>
      <c r="F1182" s="312"/>
      <c r="G1182" s="312"/>
      <c r="H1182" s="312"/>
      <c r="I1182" s="312"/>
      <c r="J1182" s="312"/>
      <c r="K1182" s="312"/>
      <c r="L1182" s="312"/>
      <c r="M1182" s="312"/>
      <c r="N1182" s="312"/>
      <c r="O1182" s="312"/>
      <c r="P1182" s="312"/>
      <c r="Q1182" s="312"/>
      <c r="R1182" s="312"/>
      <c r="S1182" s="312"/>
      <c r="T1182" s="312"/>
      <c r="U1182" s="312"/>
      <c r="V1182" s="312"/>
      <c r="W1182" s="312"/>
      <c r="X1182" s="312"/>
      <c r="Y1182" s="312"/>
      <c r="Z1182" s="312"/>
      <c r="AA1182" s="312"/>
    </row>
    <row r="1183" spans="1:27" x14ac:dyDescent="0.2">
      <c r="A1183" s="312"/>
      <c r="B1183" s="312"/>
      <c r="C1183" s="312"/>
      <c r="D1183" s="312"/>
      <c r="E1183" s="312"/>
      <c r="F1183" s="312"/>
      <c r="G1183" s="312"/>
      <c r="H1183" s="312"/>
      <c r="I1183" s="312"/>
      <c r="J1183" s="312"/>
      <c r="K1183" s="312"/>
      <c r="L1183" s="312"/>
      <c r="M1183" s="312"/>
      <c r="N1183" s="312"/>
      <c r="O1183" s="312"/>
      <c r="P1183" s="312"/>
      <c r="Q1183" s="312"/>
      <c r="R1183" s="312"/>
      <c r="S1183" s="312"/>
      <c r="T1183" s="312"/>
      <c r="U1183" s="312"/>
      <c r="V1183" s="312"/>
      <c r="W1183" s="312"/>
      <c r="X1183" s="312"/>
      <c r="Y1183" s="312"/>
      <c r="Z1183" s="312"/>
      <c r="AA1183" s="312"/>
    </row>
    <row r="1184" spans="1:27" x14ac:dyDescent="0.2">
      <c r="A1184" s="312"/>
      <c r="B1184" s="312"/>
      <c r="C1184" s="312"/>
      <c r="D1184" s="312"/>
      <c r="E1184" s="312"/>
      <c r="F1184" s="312"/>
      <c r="G1184" s="312"/>
      <c r="H1184" s="312"/>
      <c r="I1184" s="312"/>
      <c r="J1184" s="312"/>
      <c r="K1184" s="312"/>
      <c r="L1184" s="312"/>
      <c r="M1184" s="312"/>
      <c r="N1184" s="312"/>
      <c r="O1184" s="312"/>
      <c r="P1184" s="312"/>
      <c r="Q1184" s="312"/>
      <c r="R1184" s="312"/>
      <c r="S1184" s="312"/>
      <c r="T1184" s="312"/>
      <c r="U1184" s="312"/>
      <c r="V1184" s="312"/>
      <c r="W1184" s="312"/>
      <c r="X1184" s="312"/>
      <c r="Y1184" s="312"/>
      <c r="Z1184" s="312"/>
      <c r="AA1184" s="312"/>
    </row>
    <row r="1185" spans="1:27" x14ac:dyDescent="0.2">
      <c r="A1185" s="312"/>
      <c r="B1185" s="312"/>
      <c r="C1185" s="312"/>
      <c r="D1185" s="312"/>
      <c r="E1185" s="312"/>
      <c r="F1185" s="312"/>
      <c r="G1185" s="312"/>
      <c r="H1185" s="312"/>
      <c r="I1185" s="312"/>
      <c r="J1185" s="312"/>
      <c r="K1185" s="312"/>
      <c r="L1185" s="312"/>
      <c r="M1185" s="312"/>
      <c r="N1185" s="312"/>
      <c r="O1185" s="312"/>
      <c r="P1185" s="312"/>
      <c r="Q1185" s="312"/>
      <c r="R1185" s="312"/>
      <c r="S1185" s="312"/>
      <c r="T1185" s="312"/>
      <c r="U1185" s="312"/>
      <c r="V1185" s="312"/>
      <c r="W1185" s="312"/>
      <c r="X1185" s="312"/>
      <c r="Y1185" s="312"/>
      <c r="Z1185" s="312"/>
      <c r="AA1185" s="312"/>
    </row>
    <row r="1186" spans="1:27" x14ac:dyDescent="0.2">
      <c r="A1186" s="312"/>
      <c r="B1186" s="312"/>
      <c r="C1186" s="312"/>
      <c r="D1186" s="312"/>
      <c r="E1186" s="312"/>
      <c r="F1186" s="312"/>
      <c r="G1186" s="312"/>
      <c r="H1186" s="312"/>
      <c r="I1186" s="312"/>
      <c r="J1186" s="312"/>
      <c r="K1186" s="312"/>
      <c r="L1186" s="312"/>
      <c r="M1186" s="312"/>
      <c r="N1186" s="312"/>
      <c r="O1186" s="312"/>
      <c r="P1186" s="312"/>
      <c r="Q1186" s="312"/>
      <c r="R1186" s="312"/>
      <c r="S1186" s="312"/>
      <c r="T1186" s="312"/>
      <c r="U1186" s="312"/>
      <c r="V1186" s="312"/>
      <c r="W1186" s="312"/>
      <c r="X1186" s="312"/>
      <c r="Y1186" s="312"/>
      <c r="Z1186" s="312"/>
      <c r="AA1186" s="312"/>
    </row>
    <row r="1187" spans="1:27" x14ac:dyDescent="0.2">
      <c r="A1187" s="312"/>
      <c r="B1187" s="312"/>
      <c r="C1187" s="312"/>
      <c r="D1187" s="312"/>
      <c r="E1187" s="312"/>
      <c r="F1187" s="312"/>
      <c r="G1187" s="312"/>
      <c r="H1187" s="312"/>
      <c r="I1187" s="312"/>
      <c r="J1187" s="312"/>
      <c r="K1187" s="312"/>
      <c r="L1187" s="312"/>
      <c r="M1187" s="312"/>
      <c r="N1187" s="312"/>
      <c r="O1187" s="312"/>
      <c r="P1187" s="312"/>
      <c r="Q1187" s="312"/>
      <c r="R1187" s="312"/>
      <c r="S1187" s="312"/>
      <c r="T1187" s="312"/>
      <c r="U1187" s="312"/>
      <c r="V1187" s="312"/>
      <c r="W1187" s="312"/>
      <c r="X1187" s="312"/>
      <c r="Y1187" s="312"/>
      <c r="Z1187" s="312"/>
      <c r="AA1187" s="312"/>
    </row>
    <row r="1188" spans="1:27" x14ac:dyDescent="0.2">
      <c r="A1188" s="312"/>
      <c r="B1188" s="312"/>
      <c r="C1188" s="312"/>
      <c r="D1188" s="312"/>
      <c r="E1188" s="312"/>
      <c r="F1188" s="312"/>
      <c r="G1188" s="312"/>
      <c r="H1188" s="312"/>
      <c r="I1188" s="312"/>
      <c r="J1188" s="312"/>
      <c r="K1188" s="312"/>
      <c r="L1188" s="312"/>
      <c r="M1188" s="312"/>
      <c r="N1188" s="312"/>
      <c r="O1188" s="312"/>
      <c r="P1188" s="312"/>
      <c r="Q1188" s="312"/>
      <c r="R1188" s="312"/>
      <c r="S1188" s="312"/>
      <c r="T1188" s="312"/>
      <c r="U1188" s="312"/>
      <c r="V1188" s="312"/>
      <c r="W1188" s="312"/>
      <c r="X1188" s="312"/>
      <c r="Y1188" s="312"/>
      <c r="Z1188" s="312"/>
      <c r="AA1188" s="312"/>
    </row>
    <row r="1189" spans="1:27" x14ac:dyDescent="0.2">
      <c r="A1189" s="312"/>
      <c r="B1189" s="312"/>
      <c r="C1189" s="312"/>
      <c r="D1189" s="312"/>
      <c r="E1189" s="312"/>
      <c r="F1189" s="312"/>
      <c r="G1189" s="312"/>
      <c r="H1189" s="312"/>
      <c r="I1189" s="312"/>
      <c r="J1189" s="312"/>
      <c r="K1189" s="312"/>
      <c r="L1189" s="312"/>
      <c r="M1189" s="312"/>
      <c r="N1189" s="312"/>
      <c r="O1189" s="312"/>
      <c r="P1189" s="312"/>
      <c r="Q1189" s="312"/>
      <c r="R1189" s="312"/>
      <c r="S1189" s="312"/>
      <c r="T1189" s="312"/>
      <c r="U1189" s="312"/>
      <c r="V1189" s="312"/>
      <c r="W1189" s="312"/>
      <c r="X1189" s="312"/>
      <c r="Y1189" s="312"/>
      <c r="Z1189" s="312"/>
      <c r="AA1189" s="312"/>
    </row>
    <row r="1190" spans="1:27" x14ac:dyDescent="0.2">
      <c r="A1190" s="312"/>
      <c r="B1190" s="312"/>
      <c r="C1190" s="312"/>
      <c r="D1190" s="312"/>
      <c r="E1190" s="312"/>
      <c r="F1190" s="312"/>
      <c r="G1190" s="312"/>
      <c r="H1190" s="312"/>
      <c r="I1190" s="312"/>
      <c r="J1190" s="312"/>
      <c r="K1190" s="312"/>
      <c r="L1190" s="312"/>
      <c r="M1190" s="312"/>
      <c r="N1190" s="312"/>
      <c r="O1190" s="312"/>
      <c r="P1190" s="312"/>
      <c r="Q1190" s="312"/>
      <c r="R1190" s="312"/>
      <c r="S1190" s="312"/>
      <c r="T1190" s="312"/>
      <c r="U1190" s="312"/>
      <c r="V1190" s="312"/>
      <c r="W1190" s="312"/>
      <c r="X1190" s="312"/>
      <c r="Y1190" s="312"/>
      <c r="Z1190" s="312"/>
      <c r="AA1190" s="312"/>
    </row>
    <row r="1191" spans="1:27" x14ac:dyDescent="0.2">
      <c r="A1191" s="312"/>
      <c r="B1191" s="312"/>
      <c r="C1191" s="312"/>
      <c r="D1191" s="312"/>
      <c r="E1191" s="312"/>
      <c r="F1191" s="312"/>
      <c r="G1191" s="312"/>
      <c r="H1191" s="312"/>
      <c r="I1191" s="312"/>
      <c r="J1191" s="312"/>
      <c r="K1191" s="312"/>
      <c r="L1191" s="312"/>
      <c r="M1191" s="312"/>
      <c r="N1191" s="312"/>
      <c r="O1191" s="312"/>
      <c r="P1191" s="312"/>
      <c r="Q1191" s="312"/>
      <c r="R1191" s="312"/>
      <c r="S1191" s="312"/>
      <c r="T1191" s="312"/>
      <c r="U1191" s="312"/>
      <c r="V1191" s="312"/>
      <c r="W1191" s="312"/>
      <c r="X1191" s="312"/>
      <c r="Y1191" s="312"/>
      <c r="Z1191" s="312"/>
      <c r="AA1191" s="312"/>
    </row>
    <row r="1192" spans="1:27" x14ac:dyDescent="0.2">
      <c r="A1192" s="312"/>
      <c r="B1192" s="312"/>
      <c r="C1192" s="312"/>
      <c r="D1192" s="312"/>
      <c r="E1192" s="312"/>
      <c r="F1192" s="312"/>
      <c r="G1192" s="312"/>
      <c r="H1192" s="312"/>
      <c r="I1192" s="312"/>
      <c r="J1192" s="312"/>
      <c r="K1192" s="312"/>
      <c r="L1192" s="312"/>
      <c r="M1192" s="312"/>
      <c r="N1192" s="312"/>
      <c r="O1192" s="312"/>
      <c r="P1192" s="312"/>
      <c r="Q1192" s="312"/>
      <c r="R1192" s="312"/>
      <c r="S1192" s="312"/>
      <c r="T1192" s="312"/>
      <c r="U1192" s="312"/>
      <c r="V1192" s="312"/>
      <c r="W1192" s="312"/>
      <c r="X1192" s="312"/>
      <c r="Y1192" s="312"/>
      <c r="Z1192" s="312"/>
      <c r="AA1192" s="312"/>
    </row>
    <row r="1193" spans="1:27" x14ac:dyDescent="0.2">
      <c r="A1193" s="312"/>
      <c r="B1193" s="312"/>
      <c r="C1193" s="312"/>
      <c r="D1193" s="312"/>
      <c r="E1193" s="312"/>
      <c r="F1193" s="312"/>
      <c r="G1193" s="312"/>
      <c r="H1193" s="312"/>
      <c r="I1193" s="312"/>
      <c r="J1193" s="312"/>
      <c r="K1193" s="312"/>
      <c r="L1193" s="312"/>
      <c r="M1193" s="312"/>
      <c r="N1193" s="312"/>
      <c r="O1193" s="312"/>
      <c r="P1193" s="312"/>
      <c r="Q1193" s="312"/>
      <c r="R1193" s="312"/>
      <c r="S1193" s="312"/>
      <c r="T1193" s="312"/>
      <c r="U1193" s="312"/>
      <c r="V1193" s="312"/>
      <c r="W1193" s="312"/>
      <c r="X1193" s="312"/>
      <c r="Y1193" s="312"/>
      <c r="Z1193" s="312"/>
      <c r="AA1193" s="312"/>
    </row>
    <row r="1194" spans="1:27" x14ac:dyDescent="0.2">
      <c r="A1194" s="312"/>
      <c r="B1194" s="312"/>
      <c r="C1194" s="312"/>
      <c r="D1194" s="312"/>
      <c r="E1194" s="312"/>
      <c r="F1194" s="312"/>
      <c r="G1194" s="312"/>
      <c r="H1194" s="312"/>
      <c r="I1194" s="312"/>
      <c r="J1194" s="312"/>
      <c r="K1194" s="312"/>
      <c r="L1194" s="312"/>
      <c r="M1194" s="312"/>
      <c r="N1194" s="312"/>
      <c r="O1194" s="312"/>
      <c r="P1194" s="312"/>
      <c r="Q1194" s="312"/>
      <c r="R1194" s="312"/>
      <c r="S1194" s="312"/>
      <c r="T1194" s="312"/>
      <c r="U1194" s="312"/>
      <c r="V1194" s="312"/>
      <c r="W1194" s="312"/>
      <c r="X1194" s="312"/>
      <c r="Y1194" s="312"/>
      <c r="Z1194" s="312"/>
      <c r="AA1194" s="312"/>
    </row>
    <row r="1195" spans="1:27" x14ac:dyDescent="0.2">
      <c r="A1195" s="312"/>
      <c r="B1195" s="312"/>
      <c r="C1195" s="312"/>
      <c r="D1195" s="312"/>
      <c r="E1195" s="312"/>
      <c r="F1195" s="312"/>
      <c r="G1195" s="312"/>
      <c r="H1195" s="312"/>
      <c r="I1195" s="312"/>
      <c r="J1195" s="312"/>
      <c r="K1195" s="312"/>
      <c r="L1195" s="312"/>
      <c r="M1195" s="312"/>
      <c r="N1195" s="312"/>
      <c r="O1195" s="312"/>
      <c r="P1195" s="312"/>
      <c r="Q1195" s="312"/>
      <c r="R1195" s="312"/>
      <c r="S1195" s="312"/>
      <c r="T1195" s="312"/>
      <c r="U1195" s="312"/>
      <c r="V1195" s="312"/>
      <c r="W1195" s="312"/>
      <c r="X1195" s="312"/>
      <c r="Y1195" s="312"/>
      <c r="Z1195" s="312"/>
      <c r="AA1195" s="312"/>
    </row>
    <row r="1196" spans="1:27" x14ac:dyDescent="0.2">
      <c r="A1196" s="312"/>
      <c r="B1196" s="312"/>
      <c r="C1196" s="312"/>
      <c r="D1196" s="312"/>
      <c r="E1196" s="312"/>
      <c r="F1196" s="312"/>
      <c r="G1196" s="312"/>
      <c r="H1196" s="312"/>
      <c r="I1196" s="312"/>
      <c r="J1196" s="312"/>
      <c r="K1196" s="312"/>
      <c r="L1196" s="312"/>
      <c r="M1196" s="312"/>
      <c r="N1196" s="312"/>
      <c r="O1196" s="312"/>
      <c r="P1196" s="312"/>
      <c r="Q1196" s="312"/>
      <c r="R1196" s="312"/>
      <c r="S1196" s="312"/>
      <c r="T1196" s="312"/>
      <c r="U1196" s="312"/>
      <c r="V1196" s="312"/>
      <c r="W1196" s="312"/>
      <c r="X1196" s="312"/>
      <c r="Y1196" s="312"/>
      <c r="Z1196" s="312"/>
      <c r="AA1196" s="312"/>
    </row>
    <row r="1197" spans="1:27" x14ac:dyDescent="0.2">
      <c r="A1197" s="312"/>
      <c r="B1197" s="312"/>
      <c r="C1197" s="312"/>
      <c r="D1197" s="312"/>
      <c r="E1197" s="312"/>
      <c r="F1197" s="312"/>
      <c r="G1197" s="312"/>
      <c r="H1197" s="312"/>
      <c r="I1197" s="312"/>
      <c r="J1197" s="312"/>
      <c r="K1197" s="312"/>
      <c r="L1197" s="312"/>
      <c r="M1197" s="312"/>
      <c r="N1197" s="312"/>
      <c r="O1197" s="312"/>
      <c r="P1197" s="312"/>
      <c r="Q1197" s="312"/>
      <c r="R1197" s="312"/>
      <c r="S1197" s="312"/>
      <c r="T1197" s="312"/>
      <c r="U1197" s="312"/>
      <c r="V1197" s="312"/>
      <c r="W1197" s="312"/>
      <c r="X1197" s="312"/>
      <c r="Y1197" s="312"/>
      <c r="Z1197" s="312"/>
      <c r="AA1197" s="312"/>
    </row>
    <row r="1198" spans="1:27" x14ac:dyDescent="0.2">
      <c r="A1198" s="312"/>
      <c r="B1198" s="312"/>
      <c r="C1198" s="312"/>
      <c r="D1198" s="312"/>
      <c r="E1198" s="312"/>
      <c r="F1198" s="312"/>
      <c r="G1198" s="312"/>
      <c r="H1198" s="312"/>
      <c r="I1198" s="312"/>
      <c r="J1198" s="312"/>
      <c r="K1198" s="312"/>
      <c r="L1198" s="312"/>
      <c r="M1198" s="312"/>
      <c r="N1198" s="312"/>
      <c r="O1198" s="312"/>
      <c r="P1198" s="312"/>
      <c r="Q1198" s="312"/>
      <c r="R1198" s="312"/>
      <c r="S1198" s="312"/>
      <c r="T1198" s="312"/>
      <c r="U1198" s="312"/>
      <c r="V1198" s="312"/>
      <c r="W1198" s="312"/>
      <c r="X1198" s="312"/>
      <c r="Y1198" s="312"/>
      <c r="Z1198" s="312"/>
      <c r="AA1198" s="312"/>
    </row>
    <row r="1199" spans="1:27" x14ac:dyDescent="0.2">
      <c r="A1199" s="312"/>
      <c r="B1199" s="312"/>
      <c r="C1199" s="312"/>
      <c r="D1199" s="312"/>
      <c r="E1199" s="312"/>
      <c r="F1199" s="312"/>
      <c r="G1199" s="312"/>
      <c r="H1199" s="312"/>
      <c r="I1199" s="312"/>
      <c r="J1199" s="312"/>
      <c r="K1199" s="312"/>
      <c r="L1199" s="312"/>
      <c r="M1199" s="312"/>
      <c r="N1199" s="312"/>
      <c r="O1199" s="312"/>
      <c r="P1199" s="312"/>
      <c r="Q1199" s="312"/>
      <c r="R1199" s="312"/>
      <c r="S1199" s="312"/>
      <c r="T1199" s="312"/>
      <c r="U1199" s="312"/>
      <c r="V1199" s="312"/>
      <c r="W1199" s="312"/>
      <c r="X1199" s="312"/>
      <c r="Y1199" s="312"/>
      <c r="Z1199" s="312"/>
      <c r="AA1199" s="312"/>
    </row>
    <row r="1200" spans="1:27" x14ac:dyDescent="0.2">
      <c r="A1200" s="312"/>
      <c r="B1200" s="312"/>
      <c r="C1200" s="312"/>
      <c r="D1200" s="312"/>
      <c r="E1200" s="312"/>
      <c r="F1200" s="312"/>
      <c r="G1200" s="312"/>
      <c r="H1200" s="312"/>
      <c r="I1200" s="312"/>
      <c r="J1200" s="312"/>
      <c r="K1200" s="312"/>
      <c r="L1200" s="312"/>
      <c r="M1200" s="312"/>
      <c r="N1200" s="312"/>
      <c r="O1200" s="312"/>
      <c r="P1200" s="312"/>
      <c r="Q1200" s="312"/>
      <c r="R1200" s="312"/>
      <c r="S1200" s="312"/>
      <c r="T1200" s="312"/>
      <c r="U1200" s="312"/>
      <c r="V1200" s="312"/>
      <c r="W1200" s="312"/>
      <c r="X1200" s="312"/>
      <c r="Y1200" s="312"/>
      <c r="Z1200" s="312"/>
      <c r="AA1200" s="312"/>
    </row>
    <row r="1201" spans="1:27" x14ac:dyDescent="0.2">
      <c r="A1201" s="312"/>
      <c r="B1201" s="312"/>
      <c r="C1201" s="312"/>
      <c r="D1201" s="312"/>
      <c r="E1201" s="312"/>
      <c r="F1201" s="312"/>
      <c r="G1201" s="312"/>
      <c r="H1201" s="312"/>
      <c r="I1201" s="312"/>
      <c r="J1201" s="312"/>
      <c r="K1201" s="312"/>
      <c r="L1201" s="312"/>
      <c r="M1201" s="312"/>
      <c r="N1201" s="312"/>
      <c r="O1201" s="312"/>
      <c r="P1201" s="312"/>
      <c r="Q1201" s="312"/>
      <c r="R1201" s="312"/>
      <c r="S1201" s="312"/>
      <c r="T1201" s="312"/>
      <c r="U1201" s="312"/>
      <c r="V1201" s="312"/>
      <c r="W1201" s="312"/>
      <c r="X1201" s="312"/>
      <c r="Y1201" s="312"/>
      <c r="Z1201" s="312"/>
      <c r="AA1201" s="312"/>
    </row>
    <row r="1202" spans="1:27" x14ac:dyDescent="0.2">
      <c r="A1202" s="312"/>
      <c r="B1202" s="312"/>
      <c r="C1202" s="312"/>
      <c r="D1202" s="312"/>
      <c r="E1202" s="312"/>
      <c r="F1202" s="312"/>
      <c r="G1202" s="312"/>
      <c r="H1202" s="312"/>
      <c r="I1202" s="312"/>
      <c r="J1202" s="312"/>
      <c r="K1202" s="312"/>
      <c r="L1202" s="312"/>
      <c r="M1202" s="312"/>
      <c r="N1202" s="312"/>
      <c r="O1202" s="312"/>
      <c r="P1202" s="312"/>
      <c r="Q1202" s="312"/>
      <c r="R1202" s="312"/>
      <c r="S1202" s="312"/>
      <c r="T1202" s="312"/>
      <c r="U1202" s="312"/>
      <c r="V1202" s="312"/>
      <c r="W1202" s="312"/>
      <c r="X1202" s="312"/>
      <c r="Y1202" s="312"/>
      <c r="Z1202" s="312"/>
      <c r="AA1202" s="312"/>
    </row>
    <row r="1203" spans="1:27" x14ac:dyDescent="0.2">
      <c r="A1203" s="312"/>
      <c r="B1203" s="312"/>
      <c r="C1203" s="312"/>
      <c r="D1203" s="312"/>
      <c r="E1203" s="312"/>
      <c r="F1203" s="312"/>
      <c r="G1203" s="312"/>
      <c r="H1203" s="312"/>
      <c r="I1203" s="312"/>
      <c r="J1203" s="312"/>
      <c r="K1203" s="312"/>
      <c r="L1203" s="312"/>
      <c r="M1203" s="312"/>
      <c r="N1203" s="312"/>
      <c r="O1203" s="312"/>
      <c r="P1203" s="312"/>
      <c r="Q1203" s="312"/>
      <c r="R1203" s="312"/>
      <c r="S1203" s="312"/>
      <c r="T1203" s="312"/>
      <c r="U1203" s="312"/>
      <c r="V1203" s="312"/>
      <c r="W1203" s="312"/>
      <c r="X1203" s="312"/>
      <c r="Y1203" s="312"/>
      <c r="Z1203" s="312"/>
      <c r="AA1203" s="312"/>
    </row>
    <row r="1204" spans="1:27" x14ac:dyDescent="0.2">
      <c r="A1204" s="312"/>
      <c r="B1204" s="312"/>
      <c r="C1204" s="312"/>
      <c r="D1204" s="312"/>
      <c r="E1204" s="312"/>
      <c r="F1204" s="312"/>
      <c r="G1204" s="312"/>
      <c r="H1204" s="312"/>
      <c r="I1204" s="312"/>
      <c r="J1204" s="312"/>
      <c r="K1204" s="312"/>
      <c r="L1204" s="312"/>
      <c r="M1204" s="312"/>
      <c r="N1204" s="312"/>
      <c r="O1204" s="312"/>
      <c r="P1204" s="312"/>
      <c r="Q1204" s="312"/>
      <c r="R1204" s="312"/>
      <c r="S1204" s="312"/>
      <c r="T1204" s="312"/>
      <c r="U1204" s="312"/>
      <c r="V1204" s="312"/>
      <c r="W1204" s="312"/>
      <c r="X1204" s="312"/>
      <c r="Y1204" s="312"/>
      <c r="Z1204" s="312"/>
      <c r="AA1204" s="312"/>
    </row>
    <row r="1205" spans="1:27" x14ac:dyDescent="0.2">
      <c r="A1205" s="312"/>
      <c r="B1205" s="312"/>
      <c r="C1205" s="312"/>
      <c r="D1205" s="312"/>
      <c r="E1205" s="312"/>
      <c r="F1205" s="312"/>
      <c r="G1205" s="312"/>
      <c r="H1205" s="312"/>
      <c r="I1205" s="312"/>
      <c r="J1205" s="312"/>
      <c r="K1205" s="312"/>
      <c r="L1205" s="312"/>
      <c r="M1205" s="312"/>
      <c r="N1205" s="312"/>
      <c r="O1205" s="312"/>
      <c r="P1205" s="312"/>
      <c r="Q1205" s="312"/>
      <c r="R1205" s="312"/>
      <c r="S1205" s="312"/>
      <c r="T1205" s="312"/>
      <c r="U1205" s="312"/>
      <c r="V1205" s="312"/>
      <c r="W1205" s="312"/>
      <c r="X1205" s="312"/>
      <c r="Y1205" s="312"/>
      <c r="Z1205" s="312"/>
      <c r="AA1205" s="312"/>
    </row>
    <row r="1206" spans="1:27" x14ac:dyDescent="0.2">
      <c r="A1206" s="312"/>
      <c r="B1206" s="312"/>
      <c r="C1206" s="312"/>
      <c r="D1206" s="312"/>
      <c r="E1206" s="312"/>
      <c r="F1206" s="312"/>
      <c r="G1206" s="312"/>
      <c r="H1206" s="312"/>
      <c r="I1206" s="312"/>
      <c r="J1206" s="312"/>
      <c r="K1206" s="312"/>
      <c r="L1206" s="312"/>
      <c r="M1206" s="312"/>
      <c r="N1206" s="312"/>
      <c r="O1206" s="312"/>
      <c r="P1206" s="312"/>
      <c r="Q1206" s="312"/>
      <c r="R1206" s="312"/>
      <c r="S1206" s="312"/>
      <c r="T1206" s="312"/>
      <c r="U1206" s="312"/>
      <c r="V1206" s="312"/>
      <c r="W1206" s="312"/>
      <c r="X1206" s="312"/>
      <c r="Y1206" s="312"/>
      <c r="Z1206" s="312"/>
      <c r="AA1206" s="312"/>
    </row>
    <row r="1207" spans="1:27" x14ac:dyDescent="0.2">
      <c r="A1207" s="312"/>
      <c r="B1207" s="312"/>
      <c r="C1207" s="312"/>
      <c r="D1207" s="312"/>
      <c r="E1207" s="312"/>
      <c r="F1207" s="312"/>
      <c r="G1207" s="312"/>
      <c r="H1207" s="312"/>
      <c r="I1207" s="312"/>
      <c r="J1207" s="312"/>
      <c r="K1207" s="312"/>
      <c r="L1207" s="312"/>
      <c r="M1207" s="312"/>
      <c r="N1207" s="312"/>
      <c r="O1207" s="312"/>
      <c r="P1207" s="312"/>
      <c r="Q1207" s="312"/>
      <c r="R1207" s="312"/>
      <c r="S1207" s="312"/>
      <c r="T1207" s="312"/>
      <c r="U1207" s="312"/>
      <c r="V1207" s="312"/>
      <c r="W1207" s="312"/>
      <c r="X1207" s="312"/>
      <c r="Y1207" s="312"/>
      <c r="Z1207" s="312"/>
      <c r="AA1207" s="312"/>
    </row>
    <row r="1208" spans="1:27" x14ac:dyDescent="0.2">
      <c r="A1208" s="312"/>
      <c r="B1208" s="312"/>
      <c r="C1208" s="312"/>
      <c r="D1208" s="312"/>
      <c r="E1208" s="312"/>
      <c r="F1208" s="312"/>
      <c r="G1208" s="312"/>
      <c r="H1208" s="312"/>
      <c r="I1208" s="312"/>
      <c r="J1208" s="312"/>
      <c r="K1208" s="312"/>
      <c r="L1208" s="312"/>
      <c r="M1208" s="312"/>
      <c r="N1208" s="312"/>
      <c r="O1208" s="312"/>
      <c r="P1208" s="312"/>
      <c r="Q1208" s="312"/>
      <c r="R1208" s="312"/>
      <c r="S1208" s="312"/>
      <c r="T1208" s="312"/>
      <c r="U1208" s="312"/>
      <c r="V1208" s="312"/>
      <c r="W1208" s="312"/>
      <c r="X1208" s="312"/>
      <c r="Y1208" s="312"/>
      <c r="Z1208" s="312"/>
      <c r="AA1208" s="312"/>
    </row>
    <row r="1209" spans="1:27" x14ac:dyDescent="0.2">
      <c r="A1209" s="312"/>
      <c r="B1209" s="312"/>
      <c r="C1209" s="312"/>
      <c r="D1209" s="312"/>
      <c r="E1209" s="312"/>
      <c r="F1209" s="312"/>
      <c r="G1209" s="312"/>
      <c r="H1209" s="312"/>
      <c r="I1209" s="312"/>
      <c r="J1209" s="312"/>
      <c r="K1209" s="312"/>
      <c r="L1209" s="312"/>
      <c r="M1209" s="312"/>
      <c r="N1209" s="312"/>
      <c r="O1209" s="312"/>
      <c r="P1209" s="312"/>
      <c r="Q1209" s="312"/>
      <c r="R1209" s="312"/>
      <c r="S1209" s="312"/>
      <c r="T1209" s="312"/>
      <c r="U1209" s="312"/>
      <c r="V1209" s="312"/>
      <c r="W1209" s="312"/>
      <c r="X1209" s="312"/>
      <c r="Y1209" s="312"/>
      <c r="Z1209" s="312"/>
      <c r="AA1209" s="312"/>
    </row>
    <row r="1210" spans="1:27" x14ac:dyDescent="0.2">
      <c r="A1210" s="312"/>
      <c r="B1210" s="312"/>
      <c r="C1210" s="312"/>
      <c r="D1210" s="312"/>
      <c r="E1210" s="312"/>
      <c r="F1210" s="312"/>
      <c r="G1210" s="312"/>
      <c r="H1210" s="312"/>
      <c r="I1210" s="312"/>
      <c r="J1210" s="312"/>
      <c r="K1210" s="312"/>
      <c r="L1210" s="312"/>
      <c r="M1210" s="312"/>
      <c r="N1210" s="312"/>
      <c r="O1210" s="312"/>
      <c r="P1210" s="312"/>
      <c r="Q1210" s="312"/>
      <c r="R1210" s="312"/>
      <c r="S1210" s="312"/>
      <c r="T1210" s="312"/>
      <c r="U1210" s="312"/>
      <c r="V1210" s="312"/>
      <c r="W1210" s="312"/>
      <c r="X1210" s="312"/>
      <c r="Y1210" s="312"/>
      <c r="Z1210" s="312"/>
      <c r="AA1210" s="312"/>
    </row>
    <row r="1211" spans="1:27" x14ac:dyDescent="0.2">
      <c r="A1211" s="312"/>
      <c r="B1211" s="312"/>
      <c r="C1211" s="312"/>
      <c r="D1211" s="312"/>
      <c r="E1211" s="312"/>
      <c r="F1211" s="312"/>
      <c r="G1211" s="312"/>
      <c r="H1211" s="312"/>
      <c r="I1211" s="312"/>
      <c r="J1211" s="312"/>
      <c r="K1211" s="312"/>
      <c r="L1211" s="312"/>
      <c r="M1211" s="312"/>
      <c r="N1211" s="312"/>
      <c r="O1211" s="312"/>
      <c r="P1211" s="312"/>
      <c r="Q1211" s="312"/>
      <c r="R1211" s="312"/>
      <c r="S1211" s="312"/>
      <c r="T1211" s="312"/>
      <c r="U1211" s="312"/>
      <c r="V1211" s="312"/>
      <c r="W1211" s="312"/>
      <c r="X1211" s="312"/>
      <c r="Y1211" s="312"/>
      <c r="Z1211" s="312"/>
      <c r="AA1211" s="312"/>
    </row>
    <row r="1212" spans="1:27" x14ac:dyDescent="0.2">
      <c r="A1212" s="312"/>
      <c r="B1212" s="312"/>
      <c r="C1212" s="312"/>
      <c r="D1212" s="312"/>
      <c r="E1212" s="312"/>
      <c r="F1212" s="312"/>
      <c r="G1212" s="312"/>
      <c r="H1212" s="312"/>
      <c r="I1212" s="312"/>
      <c r="J1212" s="312"/>
      <c r="K1212" s="312"/>
      <c r="L1212" s="312"/>
      <c r="M1212" s="312"/>
      <c r="N1212" s="312"/>
      <c r="O1212" s="312"/>
      <c r="P1212" s="312"/>
      <c r="Q1212" s="312"/>
      <c r="R1212" s="312"/>
      <c r="S1212" s="312"/>
      <c r="T1212" s="312"/>
      <c r="U1212" s="312"/>
      <c r="V1212" s="312"/>
      <c r="W1212" s="312"/>
      <c r="X1212" s="312"/>
      <c r="Y1212" s="312"/>
      <c r="Z1212" s="312"/>
      <c r="AA1212" s="312"/>
    </row>
    <row r="1213" spans="1:27" x14ac:dyDescent="0.2">
      <c r="A1213" s="312"/>
      <c r="B1213" s="312"/>
      <c r="C1213" s="312"/>
      <c r="D1213" s="312"/>
      <c r="E1213" s="312"/>
      <c r="F1213" s="312"/>
      <c r="G1213" s="312"/>
      <c r="H1213" s="312"/>
      <c r="I1213" s="312"/>
      <c r="J1213" s="312"/>
      <c r="K1213" s="312"/>
      <c r="L1213" s="312"/>
      <c r="M1213" s="312"/>
      <c r="N1213" s="312"/>
      <c r="O1213" s="312"/>
      <c r="P1213" s="312"/>
      <c r="Q1213" s="312"/>
      <c r="R1213" s="312"/>
      <c r="S1213" s="312"/>
      <c r="T1213" s="312"/>
      <c r="U1213" s="312"/>
      <c r="V1213" s="312"/>
      <c r="W1213" s="312"/>
      <c r="X1213" s="312"/>
      <c r="Y1213" s="312"/>
      <c r="Z1213" s="312"/>
      <c r="AA1213" s="312"/>
    </row>
    <row r="1214" spans="1:27" x14ac:dyDescent="0.2">
      <c r="A1214" s="312"/>
      <c r="B1214" s="312"/>
      <c r="C1214" s="312"/>
      <c r="D1214" s="312"/>
      <c r="E1214" s="312"/>
      <c r="F1214" s="312"/>
      <c r="G1214" s="312"/>
      <c r="H1214" s="312"/>
      <c r="I1214" s="312"/>
      <c r="J1214" s="312"/>
      <c r="K1214" s="312"/>
      <c r="L1214" s="312"/>
      <c r="M1214" s="312"/>
      <c r="N1214" s="312"/>
      <c r="O1214" s="312"/>
      <c r="P1214" s="312"/>
      <c r="Q1214" s="312"/>
      <c r="R1214" s="312"/>
      <c r="S1214" s="312"/>
      <c r="T1214" s="312"/>
      <c r="U1214" s="312"/>
      <c r="V1214" s="312"/>
      <c r="W1214" s="312"/>
      <c r="X1214" s="312"/>
      <c r="Y1214" s="312"/>
      <c r="Z1214" s="312"/>
      <c r="AA1214" s="312"/>
    </row>
    <row r="1215" spans="1:27" x14ac:dyDescent="0.2">
      <c r="A1215" s="312"/>
      <c r="B1215" s="312"/>
      <c r="C1215" s="312"/>
      <c r="D1215" s="312"/>
      <c r="E1215" s="312"/>
      <c r="F1215" s="312"/>
      <c r="G1215" s="312"/>
      <c r="H1215" s="312"/>
      <c r="I1215" s="312"/>
      <c r="J1215" s="312"/>
      <c r="K1215" s="312"/>
      <c r="L1215" s="312"/>
      <c r="M1215" s="312"/>
      <c r="N1215" s="312"/>
      <c r="O1215" s="312"/>
      <c r="P1215" s="312"/>
      <c r="Q1215" s="312"/>
      <c r="R1215" s="312"/>
      <c r="S1215" s="312"/>
      <c r="T1215" s="312"/>
      <c r="U1215" s="312"/>
      <c r="V1215" s="312"/>
      <c r="W1215" s="312"/>
      <c r="X1215" s="312"/>
      <c r="Y1215" s="312"/>
      <c r="Z1215" s="312"/>
      <c r="AA1215" s="312"/>
    </row>
    <row r="1216" spans="1:27" x14ac:dyDescent="0.2">
      <c r="A1216" s="312"/>
      <c r="B1216" s="312"/>
      <c r="C1216" s="312"/>
      <c r="D1216" s="312"/>
      <c r="E1216" s="312"/>
      <c r="F1216" s="312"/>
      <c r="G1216" s="312"/>
      <c r="H1216" s="312"/>
      <c r="I1216" s="312"/>
      <c r="J1216" s="312"/>
      <c r="K1216" s="312"/>
      <c r="L1216" s="312"/>
      <c r="M1216" s="312"/>
      <c r="N1216" s="312"/>
      <c r="O1216" s="312"/>
      <c r="P1216" s="312"/>
      <c r="Q1216" s="312"/>
      <c r="R1216" s="312"/>
      <c r="S1216" s="312"/>
      <c r="T1216" s="312"/>
      <c r="U1216" s="312"/>
      <c r="V1216" s="312"/>
      <c r="W1216" s="312"/>
      <c r="X1216" s="312"/>
      <c r="Y1216" s="312"/>
      <c r="Z1216" s="312"/>
      <c r="AA1216" s="312"/>
    </row>
    <row r="1217" spans="1:27" x14ac:dyDescent="0.2">
      <c r="A1217" s="312"/>
      <c r="B1217" s="312"/>
      <c r="C1217" s="312"/>
      <c r="D1217" s="312"/>
      <c r="E1217" s="312"/>
      <c r="F1217" s="312"/>
      <c r="G1217" s="312"/>
      <c r="H1217" s="312"/>
      <c r="I1217" s="312"/>
      <c r="J1217" s="312"/>
      <c r="K1217" s="312"/>
      <c r="L1217" s="312"/>
      <c r="M1217" s="312"/>
      <c r="N1217" s="312"/>
      <c r="O1217" s="312"/>
      <c r="P1217" s="312"/>
      <c r="Q1217" s="312"/>
      <c r="R1217" s="312"/>
      <c r="S1217" s="312"/>
      <c r="T1217" s="312"/>
      <c r="U1217" s="312"/>
      <c r="V1217" s="312"/>
      <c r="W1217" s="312"/>
      <c r="X1217" s="312"/>
      <c r="Y1217" s="312"/>
      <c r="Z1217" s="312"/>
      <c r="AA1217" s="312"/>
    </row>
    <row r="1218" spans="1:27" x14ac:dyDescent="0.2">
      <c r="A1218" s="312"/>
      <c r="B1218" s="312"/>
      <c r="C1218" s="312"/>
      <c r="D1218" s="312"/>
      <c r="E1218" s="312"/>
      <c r="F1218" s="312"/>
      <c r="G1218" s="312"/>
      <c r="H1218" s="312"/>
      <c r="I1218" s="312"/>
      <c r="J1218" s="312"/>
      <c r="K1218" s="312"/>
      <c r="L1218" s="312"/>
      <c r="M1218" s="312"/>
      <c r="N1218" s="312"/>
      <c r="O1218" s="312"/>
      <c r="P1218" s="312"/>
      <c r="Q1218" s="312"/>
      <c r="R1218" s="312"/>
      <c r="S1218" s="312"/>
      <c r="T1218" s="312"/>
      <c r="U1218" s="312"/>
      <c r="V1218" s="312"/>
      <c r="W1218" s="312"/>
      <c r="X1218" s="312"/>
      <c r="Y1218" s="312"/>
      <c r="Z1218" s="312"/>
      <c r="AA1218" s="312"/>
    </row>
    <row r="1219" spans="1:27" x14ac:dyDescent="0.2">
      <c r="A1219" s="312"/>
      <c r="B1219" s="312"/>
      <c r="C1219" s="312"/>
      <c r="D1219" s="312"/>
      <c r="E1219" s="312"/>
      <c r="F1219" s="312"/>
      <c r="G1219" s="312"/>
      <c r="H1219" s="312"/>
      <c r="I1219" s="312"/>
      <c r="J1219" s="312"/>
      <c r="K1219" s="312"/>
      <c r="L1219" s="312"/>
      <c r="M1219" s="312"/>
      <c r="N1219" s="312"/>
      <c r="O1219" s="312"/>
      <c r="P1219" s="312"/>
      <c r="Q1219" s="312"/>
      <c r="R1219" s="312"/>
      <c r="S1219" s="312"/>
      <c r="T1219" s="312"/>
      <c r="U1219" s="312"/>
      <c r="V1219" s="312"/>
      <c r="W1219" s="312"/>
      <c r="X1219" s="312"/>
      <c r="Y1219" s="312"/>
      <c r="Z1219" s="312"/>
      <c r="AA1219" s="312"/>
    </row>
    <row r="1220" spans="1:27" x14ac:dyDescent="0.2">
      <c r="A1220" s="312"/>
      <c r="B1220" s="312"/>
      <c r="C1220" s="312"/>
      <c r="D1220" s="312"/>
      <c r="E1220" s="312"/>
      <c r="F1220" s="312"/>
      <c r="G1220" s="312"/>
      <c r="H1220" s="312"/>
      <c r="I1220" s="312"/>
      <c r="J1220" s="312"/>
      <c r="K1220" s="312"/>
      <c r="L1220" s="312"/>
      <c r="M1220" s="312"/>
      <c r="N1220" s="312"/>
      <c r="O1220" s="312"/>
      <c r="P1220" s="312"/>
      <c r="Q1220" s="312"/>
      <c r="R1220" s="312"/>
      <c r="S1220" s="312"/>
      <c r="T1220" s="312"/>
      <c r="U1220" s="312"/>
      <c r="V1220" s="312"/>
      <c r="W1220" s="312"/>
      <c r="X1220" s="312"/>
      <c r="Y1220" s="312"/>
      <c r="Z1220" s="312"/>
      <c r="AA1220" s="312"/>
    </row>
    <row r="1221" spans="1:27" x14ac:dyDescent="0.2">
      <c r="A1221" s="312"/>
      <c r="B1221" s="312"/>
      <c r="C1221" s="312"/>
      <c r="D1221" s="312"/>
      <c r="E1221" s="312"/>
      <c r="F1221" s="312"/>
      <c r="G1221" s="312"/>
      <c r="H1221" s="312"/>
      <c r="I1221" s="312"/>
      <c r="J1221" s="312"/>
      <c r="K1221" s="312"/>
      <c r="L1221" s="312"/>
      <c r="M1221" s="312"/>
      <c r="N1221" s="312"/>
      <c r="O1221" s="312"/>
      <c r="P1221" s="312"/>
      <c r="Q1221" s="312"/>
      <c r="R1221" s="312"/>
      <c r="S1221" s="312"/>
      <c r="T1221" s="312"/>
      <c r="U1221" s="312"/>
      <c r="V1221" s="312"/>
      <c r="W1221" s="312"/>
      <c r="X1221" s="312"/>
      <c r="Y1221" s="312"/>
      <c r="Z1221" s="312"/>
      <c r="AA1221" s="312"/>
    </row>
    <row r="1222" spans="1:27" x14ac:dyDescent="0.2">
      <c r="A1222" s="312"/>
      <c r="B1222" s="312"/>
      <c r="C1222" s="312"/>
      <c r="D1222" s="312"/>
      <c r="E1222" s="312"/>
      <c r="F1222" s="312"/>
      <c r="G1222" s="312"/>
      <c r="H1222" s="312"/>
      <c r="I1222" s="312"/>
      <c r="J1222" s="312"/>
      <c r="K1222" s="312"/>
      <c r="L1222" s="312"/>
      <c r="M1222" s="312"/>
      <c r="N1222" s="312"/>
      <c r="O1222" s="312"/>
      <c r="P1222" s="312"/>
      <c r="Q1222" s="312"/>
      <c r="R1222" s="312"/>
      <c r="S1222" s="312"/>
      <c r="T1222" s="312"/>
      <c r="U1222" s="312"/>
      <c r="V1222" s="312"/>
      <c r="W1222" s="312"/>
      <c r="X1222" s="312"/>
      <c r="Y1222" s="312"/>
      <c r="Z1222" s="312"/>
      <c r="AA1222" s="312"/>
    </row>
    <row r="1223" spans="1:27" x14ac:dyDescent="0.2">
      <c r="A1223" s="312"/>
      <c r="B1223" s="312"/>
      <c r="C1223" s="312"/>
      <c r="D1223" s="312"/>
      <c r="E1223" s="312"/>
      <c r="F1223" s="312"/>
      <c r="G1223" s="312"/>
      <c r="H1223" s="312"/>
      <c r="I1223" s="312"/>
      <c r="J1223" s="312"/>
      <c r="K1223" s="312"/>
      <c r="L1223" s="312"/>
      <c r="M1223" s="312"/>
      <c r="N1223" s="312"/>
      <c r="O1223" s="312"/>
      <c r="P1223" s="312"/>
      <c r="Q1223" s="312"/>
      <c r="R1223" s="312"/>
      <c r="S1223" s="312"/>
      <c r="T1223" s="312"/>
      <c r="U1223" s="312"/>
      <c r="V1223" s="312"/>
      <c r="W1223" s="312"/>
      <c r="X1223" s="312"/>
      <c r="Y1223" s="312"/>
      <c r="Z1223" s="312"/>
      <c r="AA1223" s="312"/>
    </row>
    <row r="1224" spans="1:27" x14ac:dyDescent="0.2">
      <c r="A1224" s="312"/>
      <c r="B1224" s="312"/>
      <c r="C1224" s="312"/>
      <c r="D1224" s="312"/>
      <c r="E1224" s="312"/>
      <c r="F1224" s="312"/>
      <c r="G1224" s="312"/>
      <c r="H1224" s="312"/>
      <c r="I1224" s="312"/>
      <c r="J1224" s="312"/>
      <c r="K1224" s="312"/>
      <c r="L1224" s="312"/>
      <c r="M1224" s="312"/>
      <c r="N1224" s="312"/>
      <c r="O1224" s="312"/>
      <c r="P1224" s="312"/>
      <c r="Q1224" s="312"/>
      <c r="R1224" s="312"/>
      <c r="S1224" s="312"/>
      <c r="T1224" s="312"/>
      <c r="U1224" s="312"/>
      <c r="V1224" s="312"/>
      <c r="W1224" s="312"/>
      <c r="X1224" s="312"/>
      <c r="Y1224" s="312"/>
      <c r="Z1224" s="312"/>
      <c r="AA1224" s="312"/>
    </row>
    <row r="1225" spans="1:27" x14ac:dyDescent="0.2">
      <c r="A1225" s="312"/>
      <c r="B1225" s="312"/>
      <c r="C1225" s="312"/>
      <c r="D1225" s="312"/>
      <c r="E1225" s="312"/>
      <c r="F1225" s="312"/>
      <c r="G1225" s="312"/>
      <c r="H1225" s="312"/>
      <c r="I1225" s="312"/>
      <c r="J1225" s="312"/>
      <c r="K1225" s="312"/>
      <c r="L1225" s="312"/>
      <c r="M1225" s="312"/>
      <c r="N1225" s="312"/>
      <c r="O1225" s="312"/>
      <c r="P1225" s="312"/>
      <c r="Q1225" s="312"/>
      <c r="R1225" s="312"/>
      <c r="S1225" s="312"/>
      <c r="T1225" s="312"/>
      <c r="U1225" s="312"/>
      <c r="V1225" s="312"/>
      <c r="W1225" s="312"/>
      <c r="X1225" s="312"/>
      <c r="Y1225" s="312"/>
      <c r="Z1225" s="312"/>
      <c r="AA1225" s="312"/>
    </row>
    <row r="1226" spans="1:27" x14ac:dyDescent="0.2">
      <c r="A1226" s="312"/>
      <c r="B1226" s="312"/>
      <c r="C1226" s="312"/>
      <c r="D1226" s="312"/>
      <c r="E1226" s="312"/>
      <c r="F1226" s="312"/>
      <c r="G1226" s="312"/>
      <c r="H1226" s="312"/>
      <c r="I1226" s="312"/>
      <c r="J1226" s="312"/>
      <c r="K1226" s="312"/>
      <c r="L1226" s="312"/>
      <c r="M1226" s="312"/>
      <c r="N1226" s="312"/>
      <c r="O1226" s="312"/>
      <c r="P1226" s="312"/>
      <c r="Q1226" s="312"/>
      <c r="R1226" s="312"/>
      <c r="S1226" s="312"/>
      <c r="T1226" s="312"/>
      <c r="U1226" s="312"/>
      <c r="V1226" s="312"/>
      <c r="W1226" s="312"/>
      <c r="X1226" s="312"/>
      <c r="Y1226" s="312"/>
      <c r="Z1226" s="312"/>
      <c r="AA1226" s="312"/>
    </row>
    <row r="1227" spans="1:27" x14ac:dyDescent="0.2">
      <c r="A1227" s="312"/>
      <c r="B1227" s="312"/>
      <c r="C1227" s="312"/>
      <c r="D1227" s="312"/>
      <c r="E1227" s="312"/>
      <c r="F1227" s="312"/>
      <c r="G1227" s="312"/>
      <c r="H1227" s="312"/>
      <c r="I1227" s="312"/>
      <c r="J1227" s="312"/>
      <c r="K1227" s="312"/>
      <c r="L1227" s="312"/>
      <c r="M1227" s="312"/>
      <c r="N1227" s="312"/>
      <c r="O1227" s="312"/>
      <c r="P1227" s="312"/>
      <c r="Q1227" s="312"/>
      <c r="R1227" s="312"/>
      <c r="S1227" s="312"/>
      <c r="T1227" s="312"/>
      <c r="U1227" s="312"/>
      <c r="V1227" s="312"/>
      <c r="W1227" s="312"/>
      <c r="X1227" s="312"/>
      <c r="Y1227" s="312"/>
      <c r="Z1227" s="312"/>
      <c r="AA1227" s="312"/>
    </row>
    <row r="1228" spans="1:27" x14ac:dyDescent="0.2">
      <c r="A1228" s="312"/>
      <c r="B1228" s="312"/>
      <c r="C1228" s="312"/>
      <c r="D1228" s="312"/>
      <c r="E1228" s="312"/>
      <c r="F1228" s="312"/>
      <c r="G1228" s="312"/>
      <c r="H1228" s="312"/>
      <c r="I1228" s="312"/>
      <c r="J1228" s="312"/>
      <c r="K1228" s="312"/>
      <c r="L1228" s="312"/>
      <c r="M1228" s="312"/>
      <c r="N1228" s="312"/>
      <c r="O1228" s="312"/>
      <c r="P1228" s="312"/>
      <c r="Q1228" s="312"/>
      <c r="R1228" s="312"/>
      <c r="S1228" s="312"/>
      <c r="T1228" s="312"/>
      <c r="U1228" s="312"/>
      <c r="V1228" s="312"/>
      <c r="W1228" s="312"/>
      <c r="X1228" s="312"/>
      <c r="Y1228" s="312"/>
      <c r="Z1228" s="312"/>
      <c r="AA1228" s="312"/>
    </row>
    <row r="1229" spans="1:27" x14ac:dyDescent="0.2">
      <c r="A1229" s="312"/>
      <c r="B1229" s="312"/>
      <c r="C1229" s="312"/>
      <c r="D1229" s="312"/>
      <c r="E1229" s="312"/>
      <c r="F1229" s="312"/>
      <c r="G1229" s="312"/>
      <c r="H1229" s="312"/>
      <c r="I1229" s="312"/>
      <c r="J1229" s="312"/>
      <c r="K1229" s="312"/>
      <c r="L1229" s="312"/>
      <c r="M1229" s="312"/>
      <c r="N1229" s="312"/>
      <c r="O1229" s="312"/>
      <c r="P1229" s="312"/>
      <c r="Q1229" s="312"/>
      <c r="R1229" s="312"/>
      <c r="S1229" s="312"/>
      <c r="T1229" s="312"/>
      <c r="U1229" s="312"/>
      <c r="V1229" s="312"/>
      <c r="W1229" s="312"/>
      <c r="X1229" s="312"/>
      <c r="Y1229" s="312"/>
      <c r="Z1229" s="312"/>
      <c r="AA1229" s="312"/>
    </row>
    <row r="1230" spans="1:27" x14ac:dyDescent="0.2">
      <c r="A1230" s="312"/>
      <c r="B1230" s="312"/>
      <c r="C1230" s="312"/>
      <c r="D1230" s="312"/>
      <c r="E1230" s="312"/>
      <c r="F1230" s="312"/>
      <c r="G1230" s="312"/>
      <c r="H1230" s="312"/>
      <c r="I1230" s="312"/>
      <c r="J1230" s="312"/>
      <c r="K1230" s="312"/>
      <c r="L1230" s="312"/>
      <c r="M1230" s="312"/>
      <c r="N1230" s="312"/>
      <c r="O1230" s="312"/>
      <c r="P1230" s="312"/>
      <c r="Q1230" s="312"/>
      <c r="R1230" s="312"/>
      <c r="S1230" s="312"/>
      <c r="T1230" s="312"/>
      <c r="U1230" s="312"/>
      <c r="V1230" s="312"/>
      <c r="W1230" s="312"/>
      <c r="X1230" s="312"/>
      <c r="Y1230" s="312"/>
      <c r="Z1230" s="312"/>
      <c r="AA1230" s="312"/>
    </row>
    <row r="1231" spans="1:27" x14ac:dyDescent="0.2">
      <c r="A1231" s="312"/>
      <c r="B1231" s="312"/>
      <c r="C1231" s="312"/>
      <c r="D1231" s="312"/>
      <c r="E1231" s="312"/>
      <c r="F1231" s="312"/>
      <c r="G1231" s="312"/>
      <c r="H1231" s="312"/>
      <c r="I1231" s="312"/>
      <c r="J1231" s="312"/>
      <c r="K1231" s="312"/>
      <c r="L1231" s="312"/>
      <c r="M1231" s="312"/>
      <c r="N1231" s="312"/>
      <c r="O1231" s="312"/>
      <c r="P1231" s="312"/>
      <c r="Q1231" s="312"/>
      <c r="R1231" s="312"/>
      <c r="S1231" s="312"/>
      <c r="T1231" s="312"/>
      <c r="U1231" s="312"/>
      <c r="V1231" s="312"/>
      <c r="W1231" s="312"/>
      <c r="X1231" s="312"/>
      <c r="Y1231" s="312"/>
      <c r="Z1231" s="312"/>
      <c r="AA1231" s="312"/>
    </row>
    <row r="1232" spans="1:27" x14ac:dyDescent="0.2">
      <c r="A1232" s="312"/>
      <c r="B1232" s="312"/>
      <c r="C1232" s="312"/>
      <c r="D1232" s="312"/>
      <c r="E1232" s="312"/>
      <c r="F1232" s="312"/>
      <c r="G1232" s="312"/>
      <c r="H1232" s="312"/>
      <c r="I1232" s="312"/>
      <c r="J1232" s="312"/>
      <c r="K1232" s="312"/>
      <c r="L1232" s="312"/>
      <c r="M1232" s="312"/>
      <c r="N1232" s="312"/>
      <c r="O1232" s="312"/>
      <c r="P1232" s="312"/>
      <c r="Q1232" s="312"/>
      <c r="R1232" s="312"/>
      <c r="S1232" s="312"/>
      <c r="T1232" s="312"/>
      <c r="U1232" s="312"/>
      <c r="V1232" s="312"/>
      <c r="W1232" s="312"/>
      <c r="X1232" s="312"/>
      <c r="Y1232" s="312"/>
      <c r="Z1232" s="312"/>
      <c r="AA1232" s="312"/>
    </row>
    <row r="1233" spans="1:27" x14ac:dyDescent="0.2">
      <c r="A1233" s="312"/>
      <c r="B1233" s="312"/>
      <c r="C1233" s="312"/>
      <c r="D1233" s="312"/>
      <c r="E1233" s="312"/>
      <c r="F1233" s="312"/>
      <c r="G1233" s="312"/>
      <c r="H1233" s="312"/>
      <c r="I1233" s="312"/>
      <c r="J1233" s="312"/>
      <c r="K1233" s="312"/>
      <c r="L1233" s="312"/>
      <c r="M1233" s="312"/>
      <c r="N1233" s="312"/>
      <c r="O1233" s="312"/>
      <c r="P1233" s="312"/>
      <c r="Q1233" s="312"/>
      <c r="R1233" s="312"/>
      <c r="S1233" s="312"/>
      <c r="T1233" s="312"/>
      <c r="U1233" s="312"/>
      <c r="V1233" s="312"/>
      <c r="W1233" s="312"/>
      <c r="X1233" s="312"/>
      <c r="Y1233" s="312"/>
      <c r="Z1233" s="312"/>
      <c r="AA1233" s="312"/>
    </row>
    <row r="1234" spans="1:27" x14ac:dyDescent="0.2">
      <c r="A1234" s="312"/>
      <c r="B1234" s="312"/>
      <c r="C1234" s="312"/>
      <c r="D1234" s="312"/>
      <c r="E1234" s="312"/>
      <c r="F1234" s="312"/>
      <c r="G1234" s="312"/>
      <c r="H1234" s="312"/>
      <c r="I1234" s="312"/>
      <c r="J1234" s="312"/>
      <c r="K1234" s="312"/>
      <c r="L1234" s="312"/>
      <c r="M1234" s="312"/>
      <c r="N1234" s="312"/>
      <c r="O1234" s="312"/>
      <c r="P1234" s="312"/>
      <c r="Q1234" s="312"/>
      <c r="R1234" s="312"/>
      <c r="S1234" s="312"/>
      <c r="T1234" s="312"/>
      <c r="U1234" s="312"/>
      <c r="V1234" s="312"/>
      <c r="W1234" s="312"/>
      <c r="X1234" s="312"/>
      <c r="Y1234" s="312"/>
      <c r="Z1234" s="312"/>
      <c r="AA1234" s="312"/>
    </row>
    <row r="1235" spans="1:27" x14ac:dyDescent="0.2">
      <c r="A1235" s="312"/>
      <c r="B1235" s="312"/>
      <c r="C1235" s="312"/>
      <c r="D1235" s="312"/>
      <c r="E1235" s="312"/>
      <c r="F1235" s="312"/>
      <c r="G1235" s="312"/>
      <c r="H1235" s="312"/>
      <c r="I1235" s="312"/>
      <c r="J1235" s="312"/>
      <c r="K1235" s="312"/>
      <c r="L1235" s="312"/>
      <c r="M1235" s="312"/>
      <c r="N1235" s="312"/>
      <c r="O1235" s="312"/>
      <c r="P1235" s="312"/>
      <c r="Q1235" s="312"/>
      <c r="R1235" s="312"/>
      <c r="S1235" s="312"/>
      <c r="T1235" s="312"/>
      <c r="U1235" s="312"/>
      <c r="V1235" s="312"/>
      <c r="W1235" s="312"/>
      <c r="X1235" s="312"/>
      <c r="Y1235" s="312"/>
      <c r="Z1235" s="312"/>
      <c r="AA1235" s="312"/>
    </row>
    <row r="1236" spans="1:27" x14ac:dyDescent="0.2">
      <c r="A1236" s="312"/>
      <c r="B1236" s="312"/>
      <c r="C1236" s="312"/>
      <c r="D1236" s="312"/>
      <c r="E1236" s="312"/>
      <c r="F1236" s="312"/>
      <c r="G1236" s="312"/>
      <c r="H1236" s="312"/>
      <c r="I1236" s="312"/>
      <c r="J1236" s="312"/>
      <c r="K1236" s="312"/>
      <c r="L1236" s="312"/>
      <c r="M1236" s="312"/>
      <c r="N1236" s="312"/>
      <c r="O1236" s="312"/>
      <c r="P1236" s="312"/>
      <c r="Q1236" s="312"/>
      <c r="R1236" s="312"/>
      <c r="S1236" s="312"/>
      <c r="T1236" s="312"/>
      <c r="U1236" s="312"/>
      <c r="V1236" s="312"/>
      <c r="W1236" s="312"/>
      <c r="X1236" s="312"/>
      <c r="Y1236" s="312"/>
      <c r="Z1236" s="312"/>
      <c r="AA1236" s="312"/>
    </row>
    <row r="1237" spans="1:27" x14ac:dyDescent="0.2">
      <c r="A1237" s="312"/>
      <c r="B1237" s="312"/>
      <c r="C1237" s="312"/>
      <c r="D1237" s="312"/>
      <c r="E1237" s="312"/>
      <c r="F1237" s="312"/>
      <c r="G1237" s="312"/>
      <c r="H1237" s="312"/>
      <c r="I1237" s="312"/>
      <c r="J1237" s="312"/>
      <c r="K1237" s="312"/>
      <c r="L1237" s="312"/>
      <c r="M1237" s="312"/>
      <c r="N1237" s="312"/>
      <c r="O1237" s="312"/>
      <c r="P1237" s="312"/>
      <c r="Q1237" s="312"/>
      <c r="R1237" s="312"/>
      <c r="S1237" s="312"/>
      <c r="T1237" s="312"/>
      <c r="U1237" s="312"/>
      <c r="V1237" s="312"/>
      <c r="W1237" s="312"/>
      <c r="X1237" s="312"/>
      <c r="Y1237" s="312"/>
      <c r="Z1237" s="312"/>
      <c r="AA1237" s="312"/>
    </row>
    <row r="1238" spans="1:27" x14ac:dyDescent="0.2">
      <c r="A1238" s="312"/>
      <c r="B1238" s="312"/>
      <c r="C1238" s="312"/>
      <c r="D1238" s="312"/>
      <c r="E1238" s="312"/>
      <c r="F1238" s="312"/>
      <c r="G1238" s="312"/>
      <c r="H1238" s="312"/>
      <c r="I1238" s="312"/>
      <c r="J1238" s="312"/>
      <c r="K1238" s="312"/>
      <c r="L1238" s="312"/>
      <c r="M1238" s="312"/>
      <c r="N1238" s="312"/>
      <c r="O1238" s="312"/>
      <c r="P1238" s="312"/>
      <c r="Q1238" s="312"/>
      <c r="R1238" s="312"/>
      <c r="S1238" s="312"/>
      <c r="T1238" s="312"/>
      <c r="U1238" s="312"/>
      <c r="V1238" s="312"/>
      <c r="W1238" s="312"/>
      <c r="X1238" s="312"/>
      <c r="Y1238" s="312"/>
      <c r="Z1238" s="312"/>
      <c r="AA1238" s="312"/>
    </row>
    <row r="1239" spans="1:27" x14ac:dyDescent="0.2">
      <c r="A1239" s="312"/>
      <c r="B1239" s="312"/>
      <c r="C1239" s="312"/>
      <c r="D1239" s="312"/>
      <c r="E1239" s="312"/>
      <c r="F1239" s="312"/>
      <c r="G1239" s="312"/>
      <c r="H1239" s="312"/>
      <c r="I1239" s="312"/>
      <c r="J1239" s="312"/>
      <c r="K1239" s="312"/>
      <c r="L1239" s="312"/>
      <c r="M1239" s="312"/>
      <c r="N1239" s="312"/>
      <c r="O1239" s="312"/>
      <c r="P1239" s="312"/>
      <c r="Q1239" s="312"/>
      <c r="R1239" s="312"/>
      <c r="S1239" s="312"/>
      <c r="T1239" s="312"/>
      <c r="U1239" s="312"/>
      <c r="V1239" s="312"/>
      <c r="W1239" s="312"/>
      <c r="X1239" s="312"/>
      <c r="Y1239" s="312"/>
      <c r="Z1239" s="312"/>
      <c r="AA1239" s="312"/>
    </row>
    <row r="1240" spans="1:27" x14ac:dyDescent="0.2">
      <c r="A1240" s="312"/>
      <c r="B1240" s="312"/>
      <c r="C1240" s="312"/>
      <c r="D1240" s="312"/>
      <c r="E1240" s="312"/>
      <c r="F1240" s="312"/>
      <c r="G1240" s="312"/>
      <c r="H1240" s="312"/>
      <c r="I1240" s="312"/>
      <c r="J1240" s="312"/>
      <c r="K1240" s="312"/>
      <c r="L1240" s="312"/>
      <c r="M1240" s="312"/>
      <c r="N1240" s="312"/>
      <c r="O1240" s="312"/>
      <c r="P1240" s="312"/>
      <c r="Q1240" s="312"/>
      <c r="R1240" s="312"/>
      <c r="S1240" s="312"/>
      <c r="T1240" s="312"/>
      <c r="U1240" s="312"/>
      <c r="V1240" s="312"/>
      <c r="W1240" s="312"/>
      <c r="X1240" s="312"/>
      <c r="Y1240" s="312"/>
      <c r="Z1240" s="312"/>
      <c r="AA1240" s="312"/>
    </row>
    <row r="1241" spans="1:27" x14ac:dyDescent="0.2">
      <c r="A1241" s="312"/>
      <c r="B1241" s="312"/>
      <c r="C1241" s="312"/>
      <c r="D1241" s="312"/>
      <c r="E1241" s="312"/>
      <c r="F1241" s="312"/>
      <c r="G1241" s="312"/>
      <c r="H1241" s="312"/>
      <c r="I1241" s="312"/>
      <c r="J1241" s="312"/>
      <c r="K1241" s="312"/>
      <c r="L1241" s="312"/>
      <c r="M1241" s="312"/>
      <c r="N1241" s="312"/>
      <c r="O1241" s="312"/>
      <c r="P1241" s="312"/>
      <c r="Q1241" s="312"/>
      <c r="R1241" s="312"/>
      <c r="S1241" s="312"/>
      <c r="T1241" s="312"/>
      <c r="U1241" s="312"/>
      <c r="V1241" s="312"/>
      <c r="W1241" s="312"/>
      <c r="X1241" s="312"/>
      <c r="Y1241" s="312"/>
      <c r="Z1241" s="312"/>
      <c r="AA1241" s="312"/>
    </row>
    <row r="1242" spans="1:27" x14ac:dyDescent="0.2">
      <c r="A1242" s="312"/>
      <c r="B1242" s="312"/>
      <c r="C1242" s="312"/>
      <c r="D1242" s="312"/>
      <c r="E1242" s="312"/>
      <c r="F1242" s="312"/>
      <c r="G1242" s="312"/>
      <c r="H1242" s="312"/>
      <c r="I1242" s="312"/>
      <c r="J1242" s="312"/>
      <c r="K1242" s="312"/>
      <c r="L1242" s="312"/>
      <c r="M1242" s="312"/>
      <c r="N1242" s="312"/>
      <c r="O1242" s="312"/>
      <c r="P1242" s="312"/>
      <c r="Q1242" s="312"/>
      <c r="R1242" s="312"/>
      <c r="S1242" s="312"/>
      <c r="T1242" s="312"/>
      <c r="U1242" s="312"/>
      <c r="V1242" s="312"/>
      <c r="W1242" s="312"/>
      <c r="X1242" s="312"/>
      <c r="Y1242" s="312"/>
      <c r="Z1242" s="312"/>
      <c r="AA1242" s="312"/>
    </row>
    <row r="1243" spans="1:27" x14ac:dyDescent="0.2">
      <c r="A1243" s="312"/>
      <c r="B1243" s="312"/>
      <c r="C1243" s="312"/>
      <c r="D1243" s="312"/>
      <c r="E1243" s="312"/>
      <c r="F1243" s="312"/>
      <c r="G1243" s="312"/>
      <c r="H1243" s="312"/>
      <c r="I1243" s="312"/>
      <c r="J1243" s="312"/>
      <c r="K1243" s="312"/>
      <c r="L1243" s="312"/>
      <c r="M1243" s="312"/>
      <c r="N1243" s="312"/>
      <c r="O1243" s="312"/>
      <c r="P1243" s="312"/>
      <c r="Q1243" s="312"/>
      <c r="R1243" s="312"/>
      <c r="S1243" s="312"/>
      <c r="T1243" s="312"/>
      <c r="U1243" s="312"/>
      <c r="V1243" s="312"/>
      <c r="W1243" s="312"/>
      <c r="X1243" s="312"/>
      <c r="Y1243" s="312"/>
      <c r="Z1243" s="312"/>
      <c r="AA1243" s="312"/>
    </row>
    <row r="1244" spans="1:27" x14ac:dyDescent="0.2">
      <c r="A1244" s="312"/>
      <c r="B1244" s="312"/>
      <c r="C1244" s="312"/>
      <c r="D1244" s="312"/>
      <c r="E1244" s="312"/>
      <c r="F1244" s="312"/>
      <c r="G1244" s="312"/>
      <c r="H1244" s="312"/>
      <c r="I1244" s="312"/>
      <c r="J1244" s="312"/>
      <c r="K1244" s="312"/>
      <c r="L1244" s="312"/>
      <c r="M1244" s="312"/>
      <c r="N1244" s="312"/>
      <c r="O1244" s="312"/>
      <c r="P1244" s="312"/>
      <c r="Q1244" s="312"/>
      <c r="R1244" s="312"/>
      <c r="S1244" s="312"/>
      <c r="T1244" s="312"/>
      <c r="U1244" s="312"/>
      <c r="V1244" s="312"/>
      <c r="W1244" s="312"/>
      <c r="X1244" s="312"/>
      <c r="Y1244" s="312"/>
      <c r="Z1244" s="312"/>
      <c r="AA1244" s="312"/>
    </row>
    <row r="1245" spans="1:27" x14ac:dyDescent="0.2">
      <c r="A1245" s="312"/>
      <c r="B1245" s="312"/>
      <c r="C1245" s="312"/>
      <c r="D1245" s="312"/>
      <c r="E1245" s="312"/>
      <c r="F1245" s="312"/>
      <c r="G1245" s="312"/>
      <c r="H1245" s="312"/>
      <c r="I1245" s="312"/>
      <c r="J1245" s="312"/>
      <c r="K1245" s="312"/>
      <c r="L1245" s="312"/>
      <c r="M1245" s="312"/>
      <c r="N1245" s="312"/>
      <c r="O1245" s="312"/>
      <c r="P1245" s="312"/>
      <c r="Q1245" s="312"/>
      <c r="R1245" s="312"/>
      <c r="S1245" s="312"/>
      <c r="T1245" s="312"/>
      <c r="U1245" s="312"/>
      <c r="V1245" s="312"/>
      <c r="W1245" s="312"/>
      <c r="X1245" s="312"/>
      <c r="Y1245" s="312"/>
      <c r="Z1245" s="312"/>
      <c r="AA1245" s="312"/>
    </row>
    <row r="1246" spans="1:27" x14ac:dyDescent="0.2">
      <c r="A1246" s="312"/>
      <c r="B1246" s="312"/>
      <c r="C1246" s="312"/>
      <c r="D1246" s="312"/>
      <c r="E1246" s="312"/>
      <c r="F1246" s="312"/>
      <c r="G1246" s="312"/>
      <c r="H1246" s="312"/>
      <c r="I1246" s="312"/>
      <c r="J1246" s="312"/>
      <c r="K1246" s="312"/>
      <c r="L1246" s="312"/>
      <c r="M1246" s="312"/>
      <c r="N1246" s="312"/>
      <c r="O1246" s="312"/>
      <c r="P1246" s="312"/>
      <c r="Q1246" s="312"/>
      <c r="R1246" s="312"/>
      <c r="S1246" s="312"/>
      <c r="T1246" s="312"/>
      <c r="U1246" s="312"/>
      <c r="V1246" s="312"/>
      <c r="W1246" s="312"/>
      <c r="X1246" s="312"/>
      <c r="Y1246" s="312"/>
      <c r="Z1246" s="312"/>
      <c r="AA1246" s="312"/>
    </row>
    <row r="1247" spans="1:27" x14ac:dyDescent="0.2">
      <c r="A1247" s="312"/>
      <c r="B1247" s="312"/>
      <c r="C1247" s="312"/>
      <c r="D1247" s="312"/>
      <c r="E1247" s="312"/>
      <c r="F1247" s="312"/>
      <c r="G1247" s="312"/>
      <c r="H1247" s="312"/>
      <c r="I1247" s="312"/>
      <c r="J1247" s="312"/>
      <c r="K1247" s="312"/>
      <c r="L1247" s="312"/>
      <c r="M1247" s="312"/>
      <c r="N1247" s="312"/>
      <c r="O1247" s="312"/>
      <c r="P1247" s="312"/>
      <c r="Q1247" s="312"/>
      <c r="R1247" s="312"/>
      <c r="S1247" s="312"/>
      <c r="T1247" s="312"/>
      <c r="U1247" s="312"/>
      <c r="V1247" s="312"/>
      <c r="W1247" s="312"/>
      <c r="X1247" s="312"/>
      <c r="Y1247" s="312"/>
      <c r="Z1247" s="312"/>
      <c r="AA1247" s="312"/>
    </row>
    <row r="1248" spans="1:27" x14ac:dyDescent="0.2">
      <c r="A1248" s="312"/>
      <c r="B1248" s="312"/>
      <c r="C1248" s="312"/>
      <c r="D1248" s="312"/>
      <c r="E1248" s="312"/>
      <c r="F1248" s="312"/>
      <c r="G1248" s="312"/>
      <c r="H1248" s="312"/>
      <c r="I1248" s="312"/>
      <c r="J1248" s="312"/>
      <c r="K1248" s="312"/>
      <c r="L1248" s="312"/>
      <c r="M1248" s="312"/>
      <c r="N1248" s="312"/>
      <c r="O1248" s="312"/>
      <c r="P1248" s="312"/>
      <c r="Q1248" s="312"/>
      <c r="R1248" s="312"/>
      <c r="S1248" s="312"/>
      <c r="T1248" s="312"/>
      <c r="U1248" s="312"/>
      <c r="V1248" s="312"/>
      <c r="W1248" s="312"/>
      <c r="X1248" s="312"/>
      <c r="Y1248" s="312"/>
      <c r="Z1248" s="312"/>
      <c r="AA1248" s="312"/>
    </row>
    <row r="1249" spans="1:27" x14ac:dyDescent="0.2">
      <c r="A1249" s="312"/>
      <c r="B1249" s="312"/>
      <c r="C1249" s="312"/>
      <c r="D1249" s="312"/>
      <c r="E1249" s="312"/>
      <c r="F1249" s="312"/>
      <c r="G1249" s="312"/>
      <c r="H1249" s="312"/>
      <c r="I1249" s="312"/>
      <c r="J1249" s="312"/>
      <c r="K1249" s="312"/>
      <c r="L1249" s="312"/>
      <c r="M1249" s="312"/>
      <c r="N1249" s="312"/>
      <c r="O1249" s="312"/>
      <c r="P1249" s="312"/>
      <c r="Q1249" s="312"/>
      <c r="R1249" s="312"/>
      <c r="S1249" s="312"/>
      <c r="T1249" s="312"/>
      <c r="U1249" s="312"/>
      <c r="V1249" s="312"/>
      <c r="W1249" s="312"/>
      <c r="X1249" s="312"/>
      <c r="Y1249" s="312"/>
      <c r="Z1249" s="312"/>
      <c r="AA1249" s="312"/>
    </row>
    <row r="1250" spans="1:27" x14ac:dyDescent="0.2">
      <c r="A1250" s="312"/>
      <c r="B1250" s="312"/>
      <c r="C1250" s="312"/>
      <c r="D1250" s="312"/>
      <c r="E1250" s="312"/>
      <c r="F1250" s="312"/>
      <c r="G1250" s="312"/>
      <c r="H1250" s="312"/>
      <c r="I1250" s="312"/>
      <c r="J1250" s="312"/>
      <c r="K1250" s="312"/>
      <c r="L1250" s="312"/>
      <c r="M1250" s="312"/>
      <c r="N1250" s="312"/>
      <c r="O1250" s="312"/>
      <c r="P1250" s="312"/>
      <c r="Q1250" s="312"/>
      <c r="R1250" s="312"/>
      <c r="S1250" s="312"/>
      <c r="T1250" s="312"/>
      <c r="U1250" s="312"/>
      <c r="V1250" s="312"/>
      <c r="W1250" s="312"/>
      <c r="X1250" s="312"/>
      <c r="Y1250" s="312"/>
      <c r="Z1250" s="312"/>
      <c r="AA1250" s="312"/>
    </row>
    <row r="1251" spans="1:27" x14ac:dyDescent="0.2">
      <c r="A1251" s="312"/>
      <c r="B1251" s="312"/>
      <c r="C1251" s="312"/>
      <c r="D1251" s="312"/>
      <c r="E1251" s="312"/>
      <c r="F1251" s="312"/>
      <c r="G1251" s="312"/>
      <c r="H1251" s="312"/>
      <c r="I1251" s="312"/>
      <c r="J1251" s="312"/>
      <c r="K1251" s="312"/>
      <c r="L1251" s="312"/>
      <c r="M1251" s="312"/>
      <c r="N1251" s="312"/>
      <c r="O1251" s="312"/>
      <c r="P1251" s="312"/>
      <c r="Q1251" s="312"/>
      <c r="R1251" s="312"/>
      <c r="S1251" s="312"/>
      <c r="T1251" s="312"/>
      <c r="U1251" s="312"/>
      <c r="V1251" s="312"/>
      <c r="W1251" s="312"/>
      <c r="X1251" s="312"/>
      <c r="Y1251" s="312"/>
      <c r="Z1251" s="312"/>
      <c r="AA1251" s="312"/>
    </row>
    <row r="1252" spans="1:27" x14ac:dyDescent="0.2">
      <c r="A1252" s="312"/>
      <c r="B1252" s="312"/>
      <c r="C1252" s="312"/>
      <c r="D1252" s="312"/>
      <c r="E1252" s="312"/>
      <c r="F1252" s="312"/>
      <c r="G1252" s="312"/>
      <c r="H1252" s="312"/>
      <c r="I1252" s="312"/>
      <c r="J1252" s="312"/>
      <c r="K1252" s="312"/>
      <c r="L1252" s="312"/>
      <c r="M1252" s="312"/>
      <c r="N1252" s="312"/>
      <c r="O1252" s="312"/>
      <c r="P1252" s="312"/>
      <c r="Q1252" s="312"/>
      <c r="R1252" s="312"/>
      <c r="S1252" s="312"/>
      <c r="T1252" s="312"/>
      <c r="U1252" s="312"/>
      <c r="V1252" s="312"/>
      <c r="W1252" s="312"/>
      <c r="X1252" s="312"/>
      <c r="Y1252" s="312"/>
      <c r="Z1252" s="312"/>
      <c r="AA1252" s="312"/>
    </row>
    <row r="1253" spans="1:27" x14ac:dyDescent="0.2">
      <c r="A1253" s="312"/>
      <c r="B1253" s="312"/>
      <c r="C1253" s="312"/>
      <c r="D1253" s="312"/>
      <c r="E1253" s="312"/>
      <c r="F1253" s="312"/>
      <c r="G1253" s="312"/>
      <c r="H1253" s="312"/>
      <c r="I1253" s="312"/>
      <c r="J1253" s="312"/>
      <c r="K1253" s="312"/>
      <c r="L1253" s="312"/>
      <c r="M1253" s="312"/>
      <c r="N1253" s="312"/>
      <c r="O1253" s="312"/>
      <c r="P1253" s="312"/>
      <c r="Q1253" s="312"/>
      <c r="R1253" s="312"/>
      <c r="S1253" s="312"/>
      <c r="T1253" s="312"/>
      <c r="U1253" s="312"/>
      <c r="V1253" s="312"/>
      <c r="W1253" s="312"/>
      <c r="X1253" s="312"/>
      <c r="Y1253" s="312"/>
      <c r="Z1253" s="312"/>
      <c r="AA1253" s="312"/>
    </row>
    <row r="1254" spans="1:27" x14ac:dyDescent="0.2">
      <c r="A1254" s="312"/>
      <c r="B1254" s="312"/>
      <c r="C1254" s="312"/>
      <c r="D1254" s="312"/>
      <c r="E1254" s="312"/>
      <c r="F1254" s="312"/>
      <c r="G1254" s="312"/>
      <c r="H1254" s="312"/>
      <c r="I1254" s="312"/>
      <c r="J1254" s="312"/>
      <c r="K1254" s="312"/>
      <c r="L1254" s="312"/>
      <c r="M1254" s="312"/>
      <c r="N1254" s="312"/>
      <c r="O1254" s="312"/>
      <c r="P1254" s="312"/>
      <c r="Q1254" s="312"/>
      <c r="R1254" s="312"/>
      <c r="S1254" s="312"/>
      <c r="T1254" s="312"/>
      <c r="U1254" s="312"/>
      <c r="V1254" s="312"/>
      <c r="W1254" s="312"/>
      <c r="X1254" s="312"/>
      <c r="Y1254" s="312"/>
      <c r="Z1254" s="312"/>
      <c r="AA1254" s="312"/>
    </row>
    <row r="1255" spans="1:27" x14ac:dyDescent="0.2">
      <c r="A1255" s="312"/>
      <c r="B1255" s="312"/>
      <c r="C1255" s="312"/>
      <c r="D1255" s="312"/>
      <c r="E1255" s="312"/>
      <c r="F1255" s="312"/>
      <c r="G1255" s="312"/>
      <c r="H1255" s="312"/>
      <c r="I1255" s="312"/>
      <c r="J1255" s="312"/>
      <c r="K1255" s="312"/>
      <c r="L1255" s="312"/>
      <c r="M1255" s="312"/>
      <c r="N1255" s="312"/>
      <c r="O1255" s="312"/>
      <c r="P1255" s="312"/>
      <c r="Q1255" s="312"/>
      <c r="R1255" s="312"/>
      <c r="S1255" s="312"/>
      <c r="T1255" s="312"/>
      <c r="U1255" s="312"/>
      <c r="V1255" s="312"/>
      <c r="W1255" s="312"/>
      <c r="X1255" s="312"/>
      <c r="Y1255" s="312"/>
      <c r="Z1255" s="312"/>
      <c r="AA1255" s="312"/>
    </row>
    <row r="1256" spans="1:27" x14ac:dyDescent="0.2">
      <c r="A1256" s="312"/>
      <c r="B1256" s="312"/>
      <c r="C1256" s="312"/>
      <c r="D1256" s="312"/>
      <c r="E1256" s="312"/>
      <c r="F1256" s="312"/>
      <c r="G1256" s="312"/>
      <c r="H1256" s="312"/>
      <c r="I1256" s="312"/>
      <c r="J1256" s="312"/>
      <c r="K1256" s="312"/>
      <c r="L1256" s="312"/>
      <c r="M1256" s="312"/>
      <c r="N1256" s="312"/>
      <c r="O1256" s="312"/>
      <c r="P1256" s="312"/>
      <c r="Q1256" s="312"/>
      <c r="R1256" s="312"/>
      <c r="S1256" s="312"/>
      <c r="T1256" s="312"/>
      <c r="U1256" s="312"/>
      <c r="V1256" s="312"/>
      <c r="W1256" s="312"/>
      <c r="X1256" s="312"/>
      <c r="Y1256" s="312"/>
      <c r="Z1256" s="312"/>
      <c r="AA1256" s="312"/>
    </row>
    <row r="1257" spans="1:27" x14ac:dyDescent="0.2">
      <c r="A1257" s="312"/>
      <c r="B1257" s="312"/>
      <c r="C1257" s="312"/>
      <c r="D1257" s="312"/>
      <c r="E1257" s="312"/>
      <c r="F1257" s="312"/>
      <c r="G1257" s="312"/>
      <c r="H1257" s="312"/>
      <c r="I1257" s="312"/>
      <c r="J1257" s="312"/>
      <c r="K1257" s="312"/>
      <c r="L1257" s="312"/>
      <c r="M1257" s="312"/>
      <c r="N1257" s="312"/>
      <c r="O1257" s="312"/>
      <c r="P1257" s="312"/>
      <c r="Q1257" s="312"/>
      <c r="R1257" s="312"/>
      <c r="S1257" s="312"/>
      <c r="T1257" s="312"/>
      <c r="U1257" s="312"/>
      <c r="V1257" s="312"/>
      <c r="W1257" s="312"/>
      <c r="X1257" s="312"/>
      <c r="Y1257" s="312"/>
      <c r="Z1257" s="312"/>
      <c r="AA1257" s="312"/>
    </row>
    <row r="1258" spans="1:27" x14ac:dyDescent="0.2">
      <c r="A1258" s="312"/>
      <c r="B1258" s="312"/>
      <c r="C1258" s="312"/>
      <c r="D1258" s="312"/>
      <c r="E1258" s="312"/>
      <c r="F1258" s="312"/>
      <c r="G1258" s="312"/>
      <c r="H1258" s="312"/>
      <c r="I1258" s="312"/>
      <c r="J1258" s="312"/>
      <c r="K1258" s="312"/>
      <c r="L1258" s="312"/>
      <c r="M1258" s="312"/>
      <c r="N1258" s="312"/>
      <c r="O1258" s="312"/>
      <c r="P1258" s="312"/>
      <c r="Q1258" s="312"/>
      <c r="R1258" s="312"/>
      <c r="S1258" s="312"/>
      <c r="T1258" s="312"/>
      <c r="U1258" s="312"/>
      <c r="V1258" s="312"/>
      <c r="W1258" s="312"/>
      <c r="X1258" s="312"/>
      <c r="Y1258" s="312"/>
      <c r="Z1258" s="312"/>
      <c r="AA1258" s="312"/>
    </row>
    <row r="1259" spans="1:27" x14ac:dyDescent="0.2">
      <c r="A1259" s="312"/>
      <c r="B1259" s="312"/>
      <c r="C1259" s="312"/>
      <c r="D1259" s="312"/>
      <c r="E1259" s="312"/>
      <c r="F1259" s="312"/>
      <c r="G1259" s="312"/>
      <c r="H1259" s="312"/>
      <c r="I1259" s="312"/>
      <c r="J1259" s="312"/>
      <c r="K1259" s="312"/>
      <c r="L1259" s="312"/>
      <c r="M1259" s="312"/>
      <c r="N1259" s="312"/>
      <c r="O1259" s="312"/>
      <c r="P1259" s="312"/>
      <c r="Q1259" s="312"/>
      <c r="R1259" s="312"/>
      <c r="S1259" s="312"/>
      <c r="T1259" s="312"/>
      <c r="U1259" s="312"/>
      <c r="V1259" s="312"/>
      <c r="W1259" s="312"/>
      <c r="X1259" s="312"/>
      <c r="Y1259" s="312"/>
      <c r="Z1259" s="312"/>
      <c r="AA1259" s="312"/>
    </row>
    <row r="1260" spans="1:27" x14ac:dyDescent="0.2">
      <c r="A1260" s="312"/>
      <c r="B1260" s="312"/>
      <c r="C1260" s="312"/>
      <c r="D1260" s="312"/>
      <c r="E1260" s="312"/>
      <c r="F1260" s="312"/>
      <c r="G1260" s="312"/>
      <c r="H1260" s="312"/>
      <c r="I1260" s="312"/>
      <c r="J1260" s="312"/>
      <c r="K1260" s="312"/>
      <c r="L1260" s="312"/>
      <c r="M1260" s="312"/>
      <c r="N1260" s="312"/>
      <c r="O1260" s="312"/>
      <c r="P1260" s="312"/>
      <c r="Q1260" s="312"/>
      <c r="R1260" s="312"/>
      <c r="S1260" s="312"/>
      <c r="T1260" s="312"/>
      <c r="U1260" s="312"/>
      <c r="V1260" s="312"/>
      <c r="W1260" s="312"/>
      <c r="X1260" s="312"/>
      <c r="Y1260" s="312"/>
      <c r="Z1260" s="312"/>
      <c r="AA1260" s="312"/>
    </row>
    <row r="1261" spans="1:27" x14ac:dyDescent="0.2">
      <c r="A1261" s="312"/>
      <c r="B1261" s="312"/>
      <c r="C1261" s="312"/>
      <c r="D1261" s="312"/>
      <c r="E1261" s="312"/>
      <c r="F1261" s="312"/>
      <c r="G1261" s="312"/>
      <c r="H1261" s="312"/>
      <c r="I1261" s="312"/>
      <c r="J1261" s="312"/>
      <c r="K1261" s="312"/>
      <c r="L1261" s="312"/>
      <c r="M1261" s="312"/>
      <c r="N1261" s="312"/>
      <c r="O1261" s="312"/>
      <c r="P1261" s="312"/>
      <c r="Q1261" s="312"/>
      <c r="R1261" s="312"/>
      <c r="S1261" s="312"/>
      <c r="T1261" s="312"/>
      <c r="U1261" s="312"/>
      <c r="V1261" s="312"/>
      <c r="W1261" s="312"/>
      <c r="X1261" s="312"/>
      <c r="Y1261" s="312"/>
      <c r="Z1261" s="312"/>
      <c r="AA1261" s="312"/>
    </row>
    <row r="1262" spans="1:27" x14ac:dyDescent="0.2">
      <c r="A1262" s="312"/>
      <c r="B1262" s="312"/>
      <c r="C1262" s="312"/>
      <c r="D1262" s="312"/>
      <c r="E1262" s="312"/>
      <c r="F1262" s="312"/>
      <c r="G1262" s="312"/>
      <c r="H1262" s="312"/>
      <c r="I1262" s="312"/>
      <c r="J1262" s="312"/>
      <c r="K1262" s="312"/>
      <c r="L1262" s="312"/>
      <c r="M1262" s="312"/>
      <c r="N1262" s="312"/>
      <c r="O1262" s="312"/>
      <c r="P1262" s="312"/>
      <c r="Q1262" s="312"/>
      <c r="R1262" s="312"/>
      <c r="S1262" s="312"/>
      <c r="T1262" s="312"/>
      <c r="U1262" s="312"/>
      <c r="V1262" s="312"/>
      <c r="W1262" s="312"/>
      <c r="X1262" s="312"/>
      <c r="Y1262" s="312"/>
      <c r="Z1262" s="312"/>
      <c r="AA1262" s="312"/>
    </row>
    <row r="1263" spans="1:27" x14ac:dyDescent="0.2">
      <c r="A1263" s="312"/>
      <c r="B1263" s="312"/>
      <c r="C1263" s="312"/>
      <c r="D1263" s="312"/>
      <c r="E1263" s="312"/>
      <c r="F1263" s="312"/>
      <c r="G1263" s="312"/>
      <c r="H1263" s="312"/>
      <c r="I1263" s="312"/>
      <c r="J1263" s="312"/>
      <c r="K1263" s="312"/>
      <c r="L1263" s="312"/>
      <c r="M1263" s="312"/>
      <c r="N1263" s="312"/>
      <c r="O1263" s="312"/>
      <c r="P1263" s="312"/>
      <c r="Q1263" s="312"/>
      <c r="R1263" s="312"/>
      <c r="S1263" s="312"/>
      <c r="T1263" s="312"/>
      <c r="U1263" s="312"/>
      <c r="V1263" s="312"/>
      <c r="W1263" s="312"/>
      <c r="X1263" s="312"/>
      <c r="Y1263" s="312"/>
      <c r="Z1263" s="312"/>
      <c r="AA1263" s="312"/>
    </row>
    <row r="1264" spans="1:27" x14ac:dyDescent="0.2">
      <c r="A1264" s="312"/>
      <c r="B1264" s="312"/>
      <c r="C1264" s="312"/>
      <c r="D1264" s="312"/>
      <c r="E1264" s="312"/>
      <c r="F1264" s="312"/>
      <c r="G1264" s="312"/>
      <c r="H1264" s="312"/>
      <c r="I1264" s="312"/>
      <c r="J1264" s="312"/>
      <c r="K1264" s="312"/>
      <c r="L1264" s="312"/>
      <c r="M1264" s="312"/>
      <c r="N1264" s="312"/>
      <c r="O1264" s="312"/>
      <c r="P1264" s="312"/>
      <c r="Q1264" s="312"/>
      <c r="R1264" s="312"/>
      <c r="S1264" s="312"/>
      <c r="T1264" s="312"/>
      <c r="U1264" s="312"/>
      <c r="V1264" s="312"/>
      <c r="W1264" s="312"/>
      <c r="X1264" s="312"/>
      <c r="Y1264" s="312"/>
      <c r="Z1264" s="312"/>
      <c r="AA1264" s="312"/>
    </row>
    <row r="1265" spans="1:27" x14ac:dyDescent="0.2">
      <c r="A1265" s="312"/>
      <c r="B1265" s="312"/>
      <c r="C1265" s="312"/>
      <c r="D1265" s="312"/>
      <c r="E1265" s="312"/>
      <c r="F1265" s="312"/>
      <c r="G1265" s="312"/>
      <c r="H1265" s="312"/>
      <c r="I1265" s="312"/>
      <c r="J1265" s="312"/>
      <c r="K1265" s="312"/>
      <c r="L1265" s="312"/>
      <c r="M1265" s="312"/>
      <c r="N1265" s="312"/>
      <c r="O1265" s="312"/>
      <c r="P1265" s="312"/>
      <c r="Q1265" s="312"/>
      <c r="R1265" s="312"/>
      <c r="S1265" s="312"/>
      <c r="T1265" s="312"/>
      <c r="U1265" s="312"/>
      <c r="V1265" s="312"/>
      <c r="W1265" s="312"/>
      <c r="X1265" s="312"/>
      <c r="Y1265" s="312"/>
      <c r="Z1265" s="312"/>
      <c r="AA1265" s="312"/>
    </row>
    <row r="1266" spans="1:27" x14ac:dyDescent="0.2">
      <c r="A1266" s="312"/>
      <c r="B1266" s="312"/>
      <c r="C1266" s="312"/>
      <c r="D1266" s="312"/>
      <c r="E1266" s="312"/>
      <c r="F1266" s="312"/>
      <c r="G1266" s="312"/>
      <c r="H1266" s="312"/>
      <c r="I1266" s="312"/>
      <c r="J1266" s="312"/>
      <c r="K1266" s="312"/>
      <c r="L1266" s="312"/>
      <c r="M1266" s="312"/>
      <c r="N1266" s="312"/>
      <c r="O1266" s="312"/>
      <c r="P1266" s="312"/>
      <c r="Q1266" s="312"/>
      <c r="R1266" s="312"/>
      <c r="S1266" s="312"/>
      <c r="T1266" s="312"/>
      <c r="U1266" s="312"/>
      <c r="V1266" s="312"/>
      <c r="W1266" s="312"/>
      <c r="X1266" s="312"/>
      <c r="Y1266" s="312"/>
      <c r="Z1266" s="312"/>
      <c r="AA1266" s="312"/>
    </row>
    <row r="1267" spans="1:27" x14ac:dyDescent="0.2">
      <c r="A1267" s="312"/>
      <c r="B1267" s="312"/>
      <c r="C1267" s="312"/>
      <c r="D1267" s="312"/>
      <c r="E1267" s="312"/>
      <c r="F1267" s="312"/>
      <c r="G1267" s="312"/>
      <c r="H1267" s="312"/>
      <c r="I1267" s="312"/>
      <c r="J1267" s="312"/>
      <c r="K1267" s="312"/>
      <c r="L1267" s="312"/>
      <c r="M1267" s="312"/>
      <c r="N1267" s="312"/>
      <c r="O1267" s="312"/>
      <c r="P1267" s="312"/>
      <c r="Q1267" s="312"/>
      <c r="R1267" s="312"/>
      <c r="S1267" s="312"/>
      <c r="T1267" s="312"/>
      <c r="U1267" s="312"/>
      <c r="V1267" s="312"/>
      <c r="W1267" s="312"/>
      <c r="X1267" s="312"/>
      <c r="Y1267" s="312"/>
      <c r="Z1267" s="312"/>
      <c r="AA1267" s="312"/>
    </row>
    <row r="1268" spans="1:27" x14ac:dyDescent="0.2">
      <c r="A1268" s="312"/>
      <c r="B1268" s="312"/>
      <c r="C1268" s="312"/>
      <c r="D1268" s="312"/>
      <c r="E1268" s="312"/>
      <c r="F1268" s="312"/>
      <c r="G1268" s="312"/>
      <c r="H1268" s="312"/>
      <c r="I1268" s="312"/>
      <c r="J1268" s="312"/>
      <c r="K1268" s="312"/>
      <c r="L1268" s="312"/>
      <c r="M1268" s="312"/>
      <c r="N1268" s="312"/>
      <c r="O1268" s="312"/>
      <c r="P1268" s="312"/>
      <c r="Q1268" s="312"/>
      <c r="R1268" s="312"/>
      <c r="S1268" s="312"/>
      <c r="T1268" s="312"/>
      <c r="U1268" s="312"/>
      <c r="V1268" s="312"/>
      <c r="W1268" s="312"/>
      <c r="X1268" s="312"/>
      <c r="Y1268" s="312"/>
      <c r="Z1268" s="312"/>
      <c r="AA1268" s="312"/>
    </row>
    <row r="1269" spans="1:27" x14ac:dyDescent="0.2">
      <c r="A1269" s="312"/>
      <c r="B1269" s="312"/>
      <c r="C1269" s="312"/>
      <c r="D1269" s="312"/>
      <c r="E1269" s="312"/>
      <c r="F1269" s="312"/>
      <c r="G1269" s="312"/>
      <c r="H1269" s="312"/>
      <c r="I1269" s="312"/>
      <c r="J1269" s="312"/>
      <c r="K1269" s="312"/>
      <c r="L1269" s="312"/>
      <c r="M1269" s="312"/>
      <c r="N1269" s="312"/>
      <c r="O1269" s="312"/>
      <c r="P1269" s="312"/>
      <c r="Q1269" s="312"/>
      <c r="R1269" s="312"/>
      <c r="S1269" s="312"/>
      <c r="T1269" s="312"/>
      <c r="U1269" s="312"/>
      <c r="V1269" s="312"/>
      <c r="W1269" s="312"/>
      <c r="X1269" s="312"/>
      <c r="Y1269" s="312"/>
      <c r="Z1269" s="312"/>
      <c r="AA1269" s="312"/>
    </row>
    <row r="1270" spans="1:27" x14ac:dyDescent="0.2">
      <c r="A1270" s="312"/>
      <c r="B1270" s="312"/>
      <c r="C1270" s="312"/>
      <c r="D1270" s="312"/>
      <c r="E1270" s="312"/>
      <c r="F1270" s="312"/>
      <c r="G1270" s="312"/>
      <c r="H1270" s="312"/>
      <c r="I1270" s="312"/>
      <c r="J1270" s="312"/>
      <c r="K1270" s="312"/>
      <c r="L1270" s="312"/>
      <c r="M1270" s="312"/>
      <c r="N1270" s="312"/>
      <c r="O1270" s="312"/>
      <c r="P1270" s="312"/>
      <c r="Q1270" s="312"/>
      <c r="R1270" s="312"/>
      <c r="S1270" s="312"/>
      <c r="T1270" s="312"/>
      <c r="U1270" s="312"/>
      <c r="V1270" s="312"/>
      <c r="W1270" s="312"/>
      <c r="X1270" s="312"/>
      <c r="Y1270" s="312"/>
      <c r="Z1270" s="312"/>
      <c r="AA1270" s="312"/>
    </row>
    <row r="1271" spans="1:27" x14ac:dyDescent="0.2">
      <c r="A1271" s="312"/>
      <c r="B1271" s="312"/>
      <c r="C1271" s="312"/>
      <c r="D1271" s="312"/>
      <c r="E1271" s="312"/>
      <c r="F1271" s="312"/>
      <c r="G1271" s="312"/>
      <c r="H1271" s="312"/>
      <c r="I1271" s="312"/>
      <c r="J1271" s="312"/>
      <c r="K1271" s="312"/>
      <c r="L1271" s="312"/>
      <c r="M1271" s="312"/>
      <c r="N1271" s="312"/>
      <c r="O1271" s="312"/>
      <c r="P1271" s="312"/>
      <c r="Q1271" s="312"/>
      <c r="R1271" s="312"/>
      <c r="S1271" s="312"/>
      <c r="T1271" s="312"/>
      <c r="U1271" s="312"/>
      <c r="V1271" s="312"/>
      <c r="W1271" s="312"/>
      <c r="X1271" s="312"/>
      <c r="Y1271" s="312"/>
      <c r="Z1271" s="312"/>
      <c r="AA1271" s="312"/>
    </row>
    <row r="1272" spans="1:27" x14ac:dyDescent="0.2">
      <c r="A1272" s="312"/>
      <c r="B1272" s="312"/>
      <c r="C1272" s="312"/>
      <c r="D1272" s="312"/>
      <c r="E1272" s="312"/>
      <c r="F1272" s="312"/>
      <c r="G1272" s="312"/>
      <c r="H1272" s="312"/>
      <c r="I1272" s="312"/>
      <c r="J1272" s="312"/>
      <c r="K1272" s="312"/>
      <c r="L1272" s="312"/>
      <c r="M1272" s="312"/>
      <c r="N1272" s="312"/>
      <c r="O1272" s="312"/>
      <c r="P1272" s="312"/>
      <c r="Q1272" s="312"/>
      <c r="R1272" s="312"/>
      <c r="S1272" s="312"/>
      <c r="T1272" s="312"/>
      <c r="U1272" s="312"/>
      <c r="V1272" s="312"/>
      <c r="W1272" s="312"/>
      <c r="X1272" s="312"/>
      <c r="Y1272" s="312"/>
      <c r="Z1272" s="312"/>
      <c r="AA1272" s="312"/>
    </row>
    <row r="1273" spans="1:27" x14ac:dyDescent="0.2">
      <c r="A1273" s="312"/>
      <c r="B1273" s="312"/>
      <c r="C1273" s="312"/>
      <c r="D1273" s="312"/>
      <c r="E1273" s="312"/>
      <c r="F1273" s="312"/>
      <c r="G1273" s="312"/>
      <c r="H1273" s="312"/>
      <c r="I1273" s="312"/>
      <c r="J1273" s="312"/>
      <c r="K1273" s="312"/>
      <c r="L1273" s="312"/>
      <c r="M1273" s="312"/>
      <c r="N1273" s="312"/>
      <c r="O1273" s="312"/>
      <c r="P1273" s="312"/>
      <c r="Q1273" s="312"/>
      <c r="R1273" s="312"/>
      <c r="S1273" s="312"/>
      <c r="T1273" s="312"/>
      <c r="U1273" s="312"/>
      <c r="V1273" s="312"/>
      <c r="W1273" s="312"/>
      <c r="X1273" s="312"/>
      <c r="Y1273" s="312"/>
      <c r="Z1273" s="312"/>
      <c r="AA1273" s="312"/>
    </row>
    <row r="1274" spans="1:27" x14ac:dyDescent="0.2">
      <c r="A1274" s="312"/>
      <c r="B1274" s="312"/>
      <c r="C1274" s="312"/>
      <c r="D1274" s="312"/>
      <c r="E1274" s="312"/>
      <c r="F1274" s="312"/>
      <c r="G1274" s="312"/>
      <c r="H1274" s="312"/>
      <c r="I1274" s="312"/>
      <c r="J1274" s="312"/>
      <c r="K1274" s="312"/>
      <c r="L1274" s="312"/>
      <c r="M1274" s="312"/>
      <c r="N1274" s="312"/>
      <c r="O1274" s="312"/>
      <c r="P1274" s="312"/>
      <c r="Q1274" s="312"/>
      <c r="R1274" s="312"/>
      <c r="S1274" s="312"/>
      <c r="T1274" s="312"/>
      <c r="U1274" s="312"/>
      <c r="V1274" s="312"/>
      <c r="W1274" s="312"/>
      <c r="X1274" s="312"/>
      <c r="Y1274" s="312"/>
      <c r="Z1274" s="312"/>
      <c r="AA1274" s="312"/>
    </row>
    <row r="1275" spans="1:27" x14ac:dyDescent="0.2">
      <c r="A1275" s="312"/>
      <c r="B1275" s="312"/>
      <c r="C1275" s="312"/>
      <c r="D1275" s="312"/>
      <c r="E1275" s="312"/>
      <c r="F1275" s="312"/>
      <c r="G1275" s="312"/>
      <c r="H1275" s="312"/>
      <c r="I1275" s="312"/>
      <c r="J1275" s="312"/>
      <c r="K1275" s="312"/>
      <c r="L1275" s="312"/>
      <c r="M1275" s="312"/>
      <c r="N1275" s="312"/>
      <c r="O1275" s="312"/>
      <c r="P1275" s="312"/>
      <c r="Q1275" s="312"/>
      <c r="R1275" s="312"/>
      <c r="S1275" s="312"/>
      <c r="T1275" s="312"/>
      <c r="U1275" s="312"/>
      <c r="V1275" s="312"/>
      <c r="W1275" s="312"/>
      <c r="X1275" s="312"/>
      <c r="Y1275" s="312"/>
      <c r="Z1275" s="312"/>
      <c r="AA1275" s="312"/>
    </row>
    <row r="1276" spans="1:27" x14ac:dyDescent="0.2">
      <c r="A1276" s="312"/>
      <c r="B1276" s="312"/>
      <c r="C1276" s="312"/>
      <c r="D1276" s="312"/>
      <c r="E1276" s="312"/>
      <c r="F1276" s="312"/>
      <c r="G1276" s="312"/>
      <c r="H1276" s="312"/>
      <c r="I1276" s="312"/>
      <c r="J1276" s="312"/>
      <c r="K1276" s="312"/>
      <c r="L1276" s="312"/>
      <c r="M1276" s="312"/>
      <c r="N1276" s="312"/>
      <c r="O1276" s="312"/>
      <c r="P1276" s="312"/>
      <c r="Q1276" s="312"/>
      <c r="R1276" s="312"/>
      <c r="S1276" s="312"/>
      <c r="T1276" s="312"/>
      <c r="U1276" s="312"/>
      <c r="V1276" s="312"/>
      <c r="W1276" s="312"/>
      <c r="X1276" s="312"/>
      <c r="Y1276" s="312"/>
      <c r="Z1276" s="312"/>
      <c r="AA1276" s="312"/>
    </row>
    <row r="1277" spans="1:27" x14ac:dyDescent="0.2">
      <c r="A1277" s="312"/>
      <c r="B1277" s="312"/>
      <c r="C1277" s="312"/>
      <c r="D1277" s="312"/>
      <c r="E1277" s="312"/>
      <c r="F1277" s="312"/>
      <c r="G1277" s="312"/>
      <c r="H1277" s="312"/>
      <c r="I1277" s="312"/>
      <c r="J1277" s="312"/>
      <c r="K1277" s="312"/>
      <c r="L1277" s="312"/>
      <c r="M1277" s="312"/>
      <c r="N1277" s="312"/>
      <c r="O1277" s="312"/>
      <c r="P1277" s="312"/>
      <c r="Q1277" s="312"/>
      <c r="R1277" s="312"/>
      <c r="S1277" s="312"/>
      <c r="T1277" s="312"/>
      <c r="U1277" s="312"/>
      <c r="V1277" s="312"/>
      <c r="W1277" s="312"/>
      <c r="X1277" s="312"/>
      <c r="Y1277" s="312"/>
      <c r="Z1277" s="312"/>
      <c r="AA1277" s="312"/>
    </row>
    <row r="1278" spans="1:27" x14ac:dyDescent="0.2">
      <c r="A1278" s="312"/>
      <c r="B1278" s="312"/>
      <c r="C1278" s="312"/>
      <c r="D1278" s="312"/>
      <c r="E1278" s="312"/>
      <c r="F1278" s="312"/>
      <c r="G1278" s="312"/>
      <c r="H1278" s="312"/>
      <c r="I1278" s="312"/>
      <c r="J1278" s="312"/>
      <c r="K1278" s="312"/>
      <c r="L1278" s="312"/>
      <c r="M1278" s="312"/>
      <c r="N1278" s="312"/>
      <c r="O1278" s="312"/>
      <c r="P1278" s="312"/>
      <c r="Q1278" s="312"/>
      <c r="R1278" s="312"/>
      <c r="S1278" s="312"/>
      <c r="T1278" s="312"/>
      <c r="U1278" s="312"/>
      <c r="V1278" s="312"/>
      <c r="W1278" s="312"/>
      <c r="X1278" s="312"/>
      <c r="Y1278" s="312"/>
      <c r="Z1278" s="312"/>
      <c r="AA1278" s="312"/>
    </row>
    <row r="1279" spans="1:27" x14ac:dyDescent="0.2">
      <c r="A1279" s="312"/>
      <c r="B1279" s="312"/>
      <c r="C1279" s="312"/>
      <c r="D1279" s="312"/>
      <c r="E1279" s="312"/>
      <c r="F1279" s="312"/>
      <c r="G1279" s="312"/>
      <c r="H1279" s="312"/>
      <c r="I1279" s="312"/>
      <c r="J1279" s="312"/>
      <c r="K1279" s="312"/>
      <c r="L1279" s="312"/>
      <c r="M1279" s="312"/>
      <c r="N1279" s="312"/>
      <c r="O1279" s="312"/>
      <c r="P1279" s="312"/>
      <c r="Q1279" s="312"/>
      <c r="R1279" s="312"/>
      <c r="S1279" s="312"/>
      <c r="T1279" s="312"/>
      <c r="U1279" s="312"/>
      <c r="V1279" s="312"/>
      <c r="W1279" s="312"/>
      <c r="X1279" s="312"/>
      <c r="Y1279" s="312"/>
      <c r="Z1279" s="312"/>
      <c r="AA1279" s="312"/>
    </row>
    <row r="1280" spans="1:27" x14ac:dyDescent="0.2">
      <c r="A1280" s="312"/>
      <c r="B1280" s="312"/>
      <c r="C1280" s="312"/>
      <c r="D1280" s="312"/>
      <c r="E1280" s="312"/>
      <c r="F1280" s="312"/>
      <c r="G1280" s="312"/>
      <c r="H1280" s="312"/>
      <c r="I1280" s="312"/>
      <c r="J1280" s="312"/>
      <c r="K1280" s="312"/>
      <c r="L1280" s="312"/>
      <c r="M1280" s="312"/>
      <c r="N1280" s="312"/>
      <c r="O1280" s="312"/>
      <c r="P1280" s="312"/>
      <c r="Q1280" s="312"/>
      <c r="R1280" s="312"/>
      <c r="S1280" s="312"/>
      <c r="T1280" s="312"/>
      <c r="U1280" s="312"/>
      <c r="V1280" s="312"/>
      <c r="W1280" s="312"/>
      <c r="X1280" s="312"/>
      <c r="Y1280" s="312"/>
      <c r="Z1280" s="312"/>
      <c r="AA1280" s="312"/>
    </row>
    <row r="1281" spans="1:27" x14ac:dyDescent="0.2">
      <c r="A1281" s="312"/>
      <c r="B1281" s="312"/>
      <c r="C1281" s="312"/>
      <c r="D1281" s="312"/>
      <c r="E1281" s="312"/>
      <c r="F1281" s="312"/>
      <c r="G1281" s="312"/>
      <c r="H1281" s="312"/>
      <c r="I1281" s="312"/>
      <c r="J1281" s="312"/>
      <c r="K1281" s="312"/>
      <c r="L1281" s="312"/>
      <c r="M1281" s="312"/>
      <c r="N1281" s="312"/>
      <c r="O1281" s="312"/>
      <c r="P1281" s="312"/>
      <c r="Q1281" s="312"/>
      <c r="R1281" s="312"/>
      <c r="S1281" s="312"/>
      <c r="T1281" s="312"/>
      <c r="U1281" s="312"/>
      <c r="V1281" s="312"/>
      <c r="W1281" s="312"/>
      <c r="X1281" s="312"/>
      <c r="Y1281" s="312"/>
      <c r="Z1281" s="312"/>
      <c r="AA1281" s="312"/>
    </row>
    <row r="1282" spans="1:27" x14ac:dyDescent="0.2">
      <c r="A1282" s="312"/>
      <c r="B1282" s="312"/>
      <c r="C1282" s="312"/>
      <c r="D1282" s="312"/>
      <c r="E1282" s="312"/>
      <c r="F1282" s="312"/>
      <c r="G1282" s="312"/>
      <c r="H1282" s="312"/>
      <c r="I1282" s="312"/>
      <c r="J1282" s="312"/>
      <c r="K1282" s="312"/>
      <c r="L1282" s="312"/>
      <c r="M1282" s="312"/>
      <c r="N1282" s="312"/>
      <c r="O1282" s="312"/>
      <c r="P1282" s="312"/>
      <c r="Q1282" s="312"/>
      <c r="R1282" s="312"/>
      <c r="S1282" s="312"/>
      <c r="T1282" s="312"/>
      <c r="U1282" s="312"/>
      <c r="V1282" s="312"/>
      <c r="W1282" s="312"/>
      <c r="X1282" s="312"/>
      <c r="Y1282" s="312"/>
      <c r="Z1282" s="312"/>
      <c r="AA1282" s="312"/>
    </row>
    <row r="1283" spans="1:27" x14ac:dyDescent="0.2">
      <c r="A1283" s="312"/>
      <c r="B1283" s="312"/>
      <c r="C1283" s="312"/>
      <c r="D1283" s="312"/>
      <c r="E1283" s="312"/>
      <c r="F1283" s="312"/>
      <c r="G1283" s="312"/>
      <c r="H1283" s="312"/>
      <c r="I1283" s="312"/>
      <c r="J1283" s="312"/>
      <c r="K1283" s="312"/>
      <c r="L1283" s="312"/>
      <c r="M1283" s="312"/>
      <c r="N1283" s="312"/>
      <c r="O1283" s="312"/>
      <c r="P1283" s="312"/>
      <c r="Q1283" s="312"/>
      <c r="R1283" s="312"/>
      <c r="S1283" s="312"/>
      <c r="T1283" s="312"/>
      <c r="U1283" s="312"/>
      <c r="V1283" s="312"/>
      <c r="W1283" s="312"/>
      <c r="X1283" s="312"/>
      <c r="Y1283" s="312"/>
      <c r="Z1283" s="312"/>
      <c r="AA1283" s="312"/>
    </row>
    <row r="1284" spans="1:27" x14ac:dyDescent="0.2">
      <c r="A1284" s="312"/>
      <c r="B1284" s="312"/>
      <c r="C1284" s="312"/>
      <c r="D1284" s="312"/>
      <c r="E1284" s="312"/>
      <c r="F1284" s="312"/>
      <c r="G1284" s="312"/>
      <c r="H1284" s="312"/>
      <c r="I1284" s="312"/>
      <c r="J1284" s="312"/>
      <c r="K1284" s="312"/>
      <c r="L1284" s="312"/>
      <c r="M1284" s="312"/>
      <c r="N1284" s="312"/>
      <c r="O1284" s="312"/>
      <c r="P1284" s="312"/>
      <c r="Q1284" s="312"/>
      <c r="R1284" s="312"/>
      <c r="S1284" s="312"/>
      <c r="T1284" s="312"/>
      <c r="U1284" s="312"/>
      <c r="V1284" s="312"/>
      <c r="W1284" s="312"/>
      <c r="X1284" s="312"/>
      <c r="Y1284" s="312"/>
      <c r="Z1284" s="312"/>
      <c r="AA1284" s="312"/>
    </row>
    <row r="1285" spans="1:27" x14ac:dyDescent="0.2">
      <c r="A1285" s="312"/>
      <c r="B1285" s="312"/>
      <c r="C1285" s="312"/>
      <c r="D1285" s="312"/>
      <c r="E1285" s="312"/>
      <c r="F1285" s="312"/>
      <c r="G1285" s="312"/>
      <c r="H1285" s="312"/>
      <c r="I1285" s="312"/>
      <c r="J1285" s="312"/>
      <c r="K1285" s="312"/>
      <c r="L1285" s="312"/>
      <c r="M1285" s="312"/>
      <c r="N1285" s="312"/>
      <c r="O1285" s="312"/>
      <c r="P1285" s="312"/>
      <c r="Q1285" s="312"/>
      <c r="R1285" s="312"/>
      <c r="S1285" s="312"/>
      <c r="T1285" s="312"/>
      <c r="U1285" s="312"/>
      <c r="V1285" s="312"/>
      <c r="W1285" s="312"/>
      <c r="X1285" s="312"/>
      <c r="Y1285" s="312"/>
      <c r="Z1285" s="312"/>
      <c r="AA1285" s="312"/>
    </row>
    <row r="1286" spans="1:27" x14ac:dyDescent="0.2">
      <c r="A1286" s="312"/>
      <c r="B1286" s="312"/>
      <c r="C1286" s="312"/>
      <c r="D1286" s="312"/>
      <c r="E1286" s="312"/>
      <c r="F1286" s="312"/>
      <c r="G1286" s="312"/>
      <c r="H1286" s="312"/>
      <c r="I1286" s="312"/>
      <c r="J1286" s="312"/>
      <c r="K1286" s="312"/>
      <c r="L1286" s="312"/>
      <c r="M1286" s="312"/>
      <c r="N1286" s="312"/>
      <c r="O1286" s="312"/>
      <c r="P1286" s="312"/>
      <c r="Q1286" s="312"/>
      <c r="R1286" s="312"/>
      <c r="S1286" s="312"/>
      <c r="T1286" s="312"/>
      <c r="U1286" s="312"/>
      <c r="V1286" s="312"/>
      <c r="W1286" s="312"/>
      <c r="X1286" s="312"/>
      <c r="Y1286" s="312"/>
      <c r="Z1286" s="312"/>
      <c r="AA1286" s="312"/>
    </row>
    <row r="1287" spans="1:27" x14ac:dyDescent="0.2">
      <c r="A1287" s="312"/>
      <c r="B1287" s="312"/>
      <c r="C1287" s="312"/>
      <c r="D1287" s="312"/>
      <c r="E1287" s="312"/>
      <c r="F1287" s="312"/>
      <c r="G1287" s="312"/>
      <c r="H1287" s="312"/>
      <c r="I1287" s="312"/>
      <c r="J1287" s="312"/>
      <c r="K1287" s="312"/>
      <c r="L1287" s="312"/>
      <c r="M1287" s="312"/>
      <c r="N1287" s="312"/>
      <c r="O1287" s="312"/>
      <c r="P1287" s="312"/>
      <c r="Q1287" s="312"/>
      <c r="R1287" s="312"/>
      <c r="S1287" s="312"/>
      <c r="T1287" s="312"/>
      <c r="U1287" s="312"/>
      <c r="V1287" s="312"/>
      <c r="W1287" s="312"/>
      <c r="X1287" s="312"/>
      <c r="Y1287" s="312"/>
      <c r="Z1287" s="312"/>
      <c r="AA1287" s="312"/>
    </row>
    <row r="1288" spans="1:27" x14ac:dyDescent="0.2">
      <c r="A1288" s="312"/>
      <c r="B1288" s="312"/>
      <c r="C1288" s="312"/>
      <c r="D1288" s="312"/>
      <c r="E1288" s="312"/>
      <c r="F1288" s="312"/>
      <c r="G1288" s="312"/>
      <c r="H1288" s="312"/>
      <c r="I1288" s="312"/>
      <c r="J1288" s="312"/>
      <c r="K1288" s="312"/>
      <c r="L1288" s="312"/>
      <c r="M1288" s="312"/>
      <c r="N1288" s="312"/>
      <c r="O1288" s="312"/>
      <c r="P1288" s="312"/>
      <c r="Q1288" s="312"/>
      <c r="R1288" s="312"/>
      <c r="S1288" s="312"/>
      <c r="T1288" s="312"/>
      <c r="U1288" s="312"/>
      <c r="V1288" s="312"/>
      <c r="W1288" s="312"/>
      <c r="X1288" s="312"/>
      <c r="Y1288" s="312"/>
      <c r="Z1288" s="312"/>
      <c r="AA1288" s="312"/>
    </row>
    <row r="1289" spans="1:27" x14ac:dyDescent="0.2">
      <c r="A1289" s="312"/>
      <c r="B1289" s="312"/>
      <c r="C1289" s="312"/>
      <c r="D1289" s="312"/>
      <c r="E1289" s="312"/>
      <c r="F1289" s="312"/>
      <c r="G1289" s="312"/>
      <c r="H1289" s="312"/>
      <c r="I1289" s="312"/>
      <c r="J1289" s="312"/>
      <c r="K1289" s="312"/>
      <c r="L1289" s="312"/>
      <c r="M1289" s="312"/>
      <c r="N1289" s="312"/>
      <c r="O1289" s="312"/>
      <c r="P1289" s="312"/>
      <c r="Q1289" s="312"/>
      <c r="R1289" s="312"/>
      <c r="S1289" s="312"/>
      <c r="T1289" s="312"/>
      <c r="U1289" s="312"/>
      <c r="V1289" s="312"/>
      <c r="W1289" s="312"/>
      <c r="X1289" s="312"/>
      <c r="Y1289" s="312"/>
      <c r="Z1289" s="312"/>
      <c r="AA1289" s="312"/>
    </row>
    <row r="1290" spans="1:27" x14ac:dyDescent="0.2">
      <c r="A1290" s="312"/>
      <c r="B1290" s="312"/>
      <c r="C1290" s="312"/>
      <c r="D1290" s="312"/>
      <c r="E1290" s="312"/>
      <c r="F1290" s="312"/>
      <c r="G1290" s="312"/>
      <c r="H1290" s="312"/>
      <c r="I1290" s="312"/>
      <c r="J1290" s="312"/>
      <c r="K1290" s="312"/>
      <c r="L1290" s="312"/>
      <c r="M1290" s="312"/>
      <c r="N1290" s="312"/>
      <c r="O1290" s="312"/>
      <c r="P1290" s="312"/>
      <c r="Q1290" s="312"/>
      <c r="R1290" s="312"/>
      <c r="S1290" s="312"/>
      <c r="T1290" s="312"/>
      <c r="U1290" s="312"/>
      <c r="V1290" s="312"/>
      <c r="W1290" s="312"/>
      <c r="X1290" s="312"/>
      <c r="Y1290" s="312"/>
      <c r="Z1290" s="312"/>
      <c r="AA1290" s="312"/>
    </row>
    <row r="1291" spans="1:27" x14ac:dyDescent="0.2">
      <c r="A1291" s="312"/>
      <c r="B1291" s="312"/>
      <c r="C1291" s="312"/>
      <c r="D1291" s="312"/>
      <c r="E1291" s="312"/>
      <c r="F1291" s="312"/>
      <c r="G1291" s="312"/>
      <c r="H1291" s="312"/>
      <c r="I1291" s="312"/>
      <c r="J1291" s="312"/>
      <c r="K1291" s="312"/>
      <c r="L1291" s="312"/>
      <c r="M1291" s="312"/>
      <c r="N1291" s="312"/>
      <c r="O1291" s="312"/>
      <c r="P1291" s="312"/>
      <c r="Q1291" s="312"/>
      <c r="R1291" s="312"/>
      <c r="S1291" s="312"/>
      <c r="T1291" s="312"/>
      <c r="U1291" s="312"/>
      <c r="V1291" s="312"/>
      <c r="W1291" s="312"/>
      <c r="X1291" s="312"/>
      <c r="Y1291" s="312"/>
      <c r="Z1291" s="312"/>
      <c r="AA1291" s="312"/>
    </row>
    <row r="1292" spans="1:27" x14ac:dyDescent="0.2">
      <c r="A1292" s="312"/>
      <c r="B1292" s="312"/>
      <c r="C1292" s="312"/>
      <c r="D1292" s="312"/>
      <c r="E1292" s="312"/>
      <c r="F1292" s="312"/>
      <c r="G1292" s="312"/>
      <c r="H1292" s="312"/>
      <c r="I1292" s="312"/>
      <c r="J1292" s="312"/>
      <c r="K1292" s="312"/>
      <c r="L1292" s="312"/>
      <c r="M1292" s="312"/>
      <c r="N1292" s="312"/>
      <c r="O1292" s="312"/>
      <c r="P1292" s="312"/>
      <c r="Q1292" s="312"/>
      <c r="R1292" s="312"/>
      <c r="S1292" s="312"/>
      <c r="T1292" s="312"/>
      <c r="U1292" s="312"/>
      <c r="V1292" s="312"/>
      <c r="W1292" s="312"/>
      <c r="X1292" s="312"/>
      <c r="Y1292" s="312"/>
      <c r="Z1292" s="312"/>
      <c r="AA1292" s="312"/>
    </row>
    <row r="1293" spans="1:27" x14ac:dyDescent="0.2">
      <c r="A1293" s="312"/>
      <c r="B1293" s="312"/>
      <c r="C1293" s="312"/>
      <c r="D1293" s="312"/>
      <c r="E1293" s="312"/>
      <c r="F1293" s="312"/>
      <c r="G1293" s="312"/>
      <c r="H1293" s="312"/>
      <c r="I1293" s="312"/>
      <c r="J1293" s="312"/>
      <c r="K1293" s="312"/>
      <c r="L1293" s="312"/>
      <c r="M1293" s="312"/>
      <c r="N1293" s="312"/>
      <c r="O1293" s="312"/>
      <c r="P1293" s="312"/>
      <c r="Q1293" s="312"/>
      <c r="R1293" s="312"/>
      <c r="S1293" s="312"/>
      <c r="T1293" s="312"/>
      <c r="U1293" s="312"/>
      <c r="V1293" s="312"/>
      <c r="W1293" s="312"/>
      <c r="X1293" s="312"/>
      <c r="Y1293" s="312"/>
      <c r="Z1293" s="312"/>
      <c r="AA1293" s="312"/>
    </row>
    <row r="1294" spans="1:27" x14ac:dyDescent="0.2">
      <c r="A1294" s="312"/>
      <c r="B1294" s="312"/>
      <c r="C1294" s="312"/>
      <c r="D1294" s="312"/>
      <c r="E1294" s="312"/>
      <c r="F1294" s="312"/>
      <c r="G1294" s="312"/>
      <c r="H1294" s="312"/>
      <c r="I1294" s="312"/>
      <c r="J1294" s="312"/>
      <c r="K1294" s="312"/>
      <c r="L1294" s="312"/>
      <c r="M1294" s="312"/>
      <c r="N1294" s="312"/>
      <c r="O1294" s="312"/>
      <c r="P1294" s="312"/>
      <c r="Q1294" s="312"/>
      <c r="R1294" s="312"/>
      <c r="S1294" s="312"/>
      <c r="T1294" s="312"/>
      <c r="U1294" s="312"/>
      <c r="V1294" s="312"/>
      <c r="W1294" s="312"/>
      <c r="X1294" s="312"/>
      <c r="Y1294" s="312"/>
      <c r="Z1294" s="312"/>
      <c r="AA1294" s="312"/>
    </row>
    <row r="1295" spans="1:27" x14ac:dyDescent="0.2">
      <c r="A1295" s="312"/>
      <c r="B1295" s="312"/>
      <c r="C1295" s="312"/>
      <c r="D1295" s="312"/>
      <c r="E1295" s="312"/>
      <c r="F1295" s="312"/>
      <c r="G1295" s="312"/>
      <c r="H1295" s="312"/>
      <c r="I1295" s="312"/>
      <c r="J1295" s="312"/>
      <c r="K1295" s="312"/>
      <c r="L1295" s="312"/>
      <c r="M1295" s="312"/>
      <c r="N1295" s="312"/>
      <c r="O1295" s="312"/>
      <c r="P1295" s="312"/>
      <c r="Q1295" s="312"/>
      <c r="R1295" s="312"/>
      <c r="S1295" s="312"/>
      <c r="T1295" s="312"/>
      <c r="U1295" s="312"/>
      <c r="V1295" s="312"/>
      <c r="W1295" s="312"/>
      <c r="X1295" s="312"/>
      <c r="Y1295" s="312"/>
      <c r="Z1295" s="312"/>
      <c r="AA1295" s="312"/>
    </row>
    <row r="1296" spans="1:27" x14ac:dyDescent="0.2">
      <c r="A1296" s="312"/>
      <c r="B1296" s="312"/>
      <c r="C1296" s="312"/>
      <c r="D1296" s="312"/>
      <c r="E1296" s="312"/>
      <c r="F1296" s="312"/>
      <c r="G1296" s="312"/>
      <c r="H1296" s="312"/>
      <c r="I1296" s="312"/>
      <c r="J1296" s="312"/>
      <c r="K1296" s="312"/>
      <c r="L1296" s="312"/>
      <c r="M1296" s="312"/>
      <c r="N1296" s="312"/>
      <c r="O1296" s="312"/>
      <c r="P1296" s="312"/>
      <c r="Q1296" s="312"/>
      <c r="R1296" s="312"/>
      <c r="S1296" s="312"/>
      <c r="T1296" s="312"/>
      <c r="U1296" s="312"/>
      <c r="V1296" s="312"/>
      <c r="W1296" s="312"/>
      <c r="X1296" s="312"/>
      <c r="Y1296" s="312"/>
      <c r="Z1296" s="312"/>
      <c r="AA1296" s="312"/>
    </row>
    <row r="1297" spans="1:27" x14ac:dyDescent="0.2">
      <c r="A1297" s="312"/>
      <c r="B1297" s="312"/>
      <c r="C1297" s="312"/>
      <c r="D1297" s="312"/>
      <c r="E1297" s="312"/>
      <c r="F1297" s="312"/>
      <c r="G1297" s="312"/>
      <c r="H1297" s="312"/>
      <c r="I1297" s="312"/>
      <c r="J1297" s="312"/>
      <c r="K1297" s="312"/>
      <c r="L1297" s="312"/>
      <c r="M1297" s="312"/>
      <c r="N1297" s="312"/>
      <c r="O1297" s="312"/>
      <c r="P1297" s="312"/>
      <c r="Q1297" s="312"/>
      <c r="R1297" s="312"/>
      <c r="S1297" s="312"/>
      <c r="T1297" s="312"/>
      <c r="U1297" s="312"/>
      <c r="V1297" s="312"/>
      <c r="W1297" s="312"/>
      <c r="X1297" s="312"/>
      <c r="Y1297" s="312"/>
      <c r="Z1297" s="312"/>
      <c r="AA1297" s="312"/>
    </row>
    <row r="1298" spans="1:27" x14ac:dyDescent="0.2">
      <c r="A1298" s="312"/>
      <c r="B1298" s="312"/>
      <c r="C1298" s="312"/>
      <c r="D1298" s="312"/>
      <c r="E1298" s="312"/>
      <c r="F1298" s="312"/>
      <c r="G1298" s="312"/>
      <c r="H1298" s="312"/>
      <c r="I1298" s="312"/>
      <c r="J1298" s="312"/>
      <c r="K1298" s="312"/>
      <c r="L1298" s="312"/>
      <c r="M1298" s="312"/>
      <c r="N1298" s="312"/>
      <c r="O1298" s="312"/>
      <c r="P1298" s="312"/>
      <c r="Q1298" s="312"/>
      <c r="R1298" s="312"/>
      <c r="S1298" s="312"/>
      <c r="T1298" s="312"/>
      <c r="U1298" s="312"/>
      <c r="V1298" s="312"/>
      <c r="W1298" s="312"/>
      <c r="X1298" s="312"/>
      <c r="Y1298" s="312"/>
      <c r="Z1298" s="312"/>
      <c r="AA1298" s="312"/>
    </row>
    <row r="1299" spans="1:27" x14ac:dyDescent="0.2">
      <c r="A1299" s="312"/>
      <c r="B1299" s="312"/>
      <c r="C1299" s="312"/>
      <c r="D1299" s="312"/>
      <c r="E1299" s="312"/>
      <c r="F1299" s="312"/>
      <c r="G1299" s="312"/>
      <c r="H1299" s="312"/>
      <c r="I1299" s="312"/>
      <c r="J1299" s="312"/>
      <c r="K1299" s="312"/>
      <c r="L1299" s="312"/>
      <c r="M1299" s="312"/>
      <c r="N1299" s="312"/>
      <c r="O1299" s="312"/>
      <c r="P1299" s="312"/>
      <c r="Q1299" s="312"/>
      <c r="R1299" s="312"/>
      <c r="S1299" s="312"/>
      <c r="T1299" s="312"/>
      <c r="U1299" s="312"/>
      <c r="V1299" s="312"/>
      <c r="W1299" s="312"/>
      <c r="X1299" s="312"/>
      <c r="Y1299" s="312"/>
      <c r="Z1299" s="312"/>
      <c r="AA1299" s="312"/>
    </row>
    <row r="1300" spans="1:27" x14ac:dyDescent="0.2">
      <c r="A1300" s="312"/>
      <c r="B1300" s="312"/>
      <c r="C1300" s="312"/>
      <c r="D1300" s="312"/>
      <c r="E1300" s="312"/>
      <c r="F1300" s="312"/>
      <c r="G1300" s="312"/>
      <c r="H1300" s="312"/>
      <c r="I1300" s="312"/>
      <c r="J1300" s="312"/>
      <c r="K1300" s="312"/>
      <c r="L1300" s="312"/>
      <c r="M1300" s="312"/>
      <c r="N1300" s="312"/>
      <c r="O1300" s="312"/>
      <c r="P1300" s="312"/>
      <c r="Q1300" s="312"/>
      <c r="R1300" s="312"/>
      <c r="S1300" s="312"/>
      <c r="T1300" s="312"/>
      <c r="U1300" s="312"/>
      <c r="V1300" s="312"/>
      <c r="W1300" s="312"/>
      <c r="X1300" s="312"/>
      <c r="Y1300" s="312"/>
      <c r="Z1300" s="312"/>
      <c r="AA1300" s="312"/>
    </row>
    <row r="1301" spans="1:27" x14ac:dyDescent="0.2">
      <c r="A1301" s="312"/>
      <c r="B1301" s="312"/>
      <c r="C1301" s="312"/>
      <c r="D1301" s="312"/>
      <c r="E1301" s="312"/>
      <c r="F1301" s="312"/>
      <c r="G1301" s="312"/>
      <c r="H1301" s="312"/>
      <c r="I1301" s="312"/>
      <c r="J1301" s="312"/>
      <c r="K1301" s="312"/>
      <c r="L1301" s="312"/>
      <c r="M1301" s="312"/>
      <c r="N1301" s="312"/>
      <c r="O1301" s="312"/>
      <c r="P1301" s="312"/>
      <c r="Q1301" s="312"/>
      <c r="R1301" s="312"/>
      <c r="S1301" s="312"/>
      <c r="T1301" s="312"/>
      <c r="U1301" s="312"/>
      <c r="V1301" s="312"/>
      <c r="W1301" s="312"/>
      <c r="X1301" s="312"/>
      <c r="Y1301" s="312"/>
      <c r="Z1301" s="312"/>
      <c r="AA1301" s="312"/>
    </row>
    <row r="1302" spans="1:27" x14ac:dyDescent="0.2">
      <c r="A1302" s="312"/>
      <c r="B1302" s="312"/>
      <c r="C1302" s="312"/>
      <c r="D1302" s="312"/>
      <c r="E1302" s="312"/>
      <c r="F1302" s="312"/>
      <c r="G1302" s="312"/>
      <c r="H1302" s="312"/>
      <c r="I1302" s="312"/>
      <c r="J1302" s="312"/>
      <c r="K1302" s="312"/>
      <c r="L1302" s="312"/>
      <c r="M1302" s="312"/>
      <c r="N1302" s="312"/>
      <c r="O1302" s="312"/>
      <c r="P1302" s="312"/>
      <c r="Q1302" s="312"/>
      <c r="R1302" s="312"/>
      <c r="S1302" s="312"/>
      <c r="T1302" s="312"/>
      <c r="U1302" s="312"/>
      <c r="V1302" s="312"/>
      <c r="W1302" s="312"/>
      <c r="X1302" s="312"/>
      <c r="Y1302" s="312"/>
      <c r="Z1302" s="312"/>
      <c r="AA1302" s="312"/>
    </row>
    <row r="1303" spans="1:27" x14ac:dyDescent="0.2">
      <c r="A1303" s="312"/>
      <c r="B1303" s="312"/>
      <c r="C1303" s="312"/>
      <c r="D1303" s="312"/>
      <c r="E1303" s="312"/>
      <c r="F1303" s="312"/>
      <c r="G1303" s="312"/>
      <c r="H1303" s="312"/>
      <c r="I1303" s="312"/>
      <c r="J1303" s="312"/>
      <c r="K1303" s="312"/>
      <c r="L1303" s="312"/>
      <c r="M1303" s="312"/>
      <c r="N1303" s="312"/>
      <c r="O1303" s="312"/>
      <c r="P1303" s="312"/>
      <c r="Q1303" s="312"/>
      <c r="R1303" s="312"/>
      <c r="S1303" s="312"/>
      <c r="T1303" s="312"/>
      <c r="U1303" s="312"/>
      <c r="V1303" s="312"/>
      <c r="W1303" s="312"/>
      <c r="X1303" s="312"/>
      <c r="Y1303" s="312"/>
      <c r="Z1303" s="312"/>
      <c r="AA1303" s="312"/>
    </row>
    <row r="1304" spans="1:27" x14ac:dyDescent="0.2">
      <c r="A1304" s="312"/>
      <c r="B1304" s="312"/>
      <c r="C1304" s="312"/>
      <c r="D1304" s="312"/>
      <c r="E1304" s="312"/>
      <c r="F1304" s="312"/>
      <c r="G1304" s="312"/>
      <c r="H1304" s="312"/>
      <c r="I1304" s="312"/>
      <c r="J1304" s="312"/>
      <c r="K1304" s="312"/>
      <c r="L1304" s="312"/>
      <c r="M1304" s="312"/>
      <c r="N1304" s="312"/>
      <c r="O1304" s="312"/>
      <c r="P1304" s="312"/>
      <c r="Q1304" s="312"/>
      <c r="R1304" s="312"/>
      <c r="S1304" s="312"/>
      <c r="T1304" s="312"/>
      <c r="U1304" s="312"/>
      <c r="V1304" s="312"/>
      <c r="W1304" s="312"/>
      <c r="X1304" s="312"/>
      <c r="Y1304" s="312"/>
      <c r="Z1304" s="312"/>
      <c r="AA1304" s="312"/>
    </row>
    <row r="1305" spans="1:27" x14ac:dyDescent="0.2">
      <c r="A1305" s="312"/>
      <c r="B1305" s="312"/>
      <c r="C1305" s="312"/>
      <c r="D1305" s="312"/>
      <c r="E1305" s="312"/>
      <c r="F1305" s="312"/>
      <c r="G1305" s="312"/>
      <c r="H1305" s="312"/>
      <c r="I1305" s="312"/>
      <c r="J1305" s="312"/>
      <c r="K1305" s="312"/>
      <c r="L1305" s="312"/>
      <c r="M1305" s="312"/>
      <c r="N1305" s="312"/>
      <c r="O1305" s="312"/>
      <c r="P1305" s="312"/>
      <c r="Q1305" s="312"/>
      <c r="R1305" s="312"/>
      <c r="S1305" s="312"/>
      <c r="T1305" s="312"/>
      <c r="U1305" s="312"/>
      <c r="V1305" s="312"/>
      <c r="W1305" s="312"/>
      <c r="X1305" s="312"/>
      <c r="Y1305" s="312"/>
      <c r="Z1305" s="312"/>
      <c r="AA1305" s="312"/>
    </row>
    <row r="1306" spans="1:27" x14ac:dyDescent="0.2">
      <c r="A1306" s="312"/>
      <c r="B1306" s="312"/>
      <c r="C1306" s="312"/>
      <c r="D1306" s="312"/>
      <c r="E1306" s="312"/>
      <c r="F1306" s="312"/>
      <c r="G1306" s="312"/>
      <c r="H1306" s="312"/>
      <c r="I1306" s="312"/>
      <c r="J1306" s="312"/>
      <c r="K1306" s="312"/>
      <c r="L1306" s="312"/>
      <c r="M1306" s="312"/>
      <c r="N1306" s="312"/>
      <c r="O1306" s="312"/>
      <c r="P1306" s="312"/>
      <c r="Q1306" s="312"/>
      <c r="R1306" s="312"/>
      <c r="S1306" s="312"/>
      <c r="T1306" s="312"/>
      <c r="U1306" s="312"/>
      <c r="V1306" s="312"/>
      <c r="W1306" s="312"/>
      <c r="X1306" s="312"/>
      <c r="Y1306" s="312"/>
      <c r="Z1306" s="312"/>
      <c r="AA1306" s="312"/>
    </row>
    <row r="1307" spans="1:27" x14ac:dyDescent="0.2">
      <c r="A1307" s="312"/>
      <c r="B1307" s="312"/>
      <c r="C1307" s="312"/>
      <c r="D1307" s="312"/>
      <c r="E1307" s="312"/>
      <c r="F1307" s="312"/>
      <c r="G1307" s="312"/>
      <c r="H1307" s="312"/>
      <c r="I1307" s="312"/>
      <c r="J1307" s="312"/>
      <c r="K1307" s="312"/>
      <c r="L1307" s="312"/>
      <c r="M1307" s="312"/>
      <c r="N1307" s="312"/>
      <c r="O1307" s="312"/>
      <c r="P1307" s="312"/>
      <c r="Q1307" s="312"/>
      <c r="R1307" s="312"/>
      <c r="S1307" s="312"/>
      <c r="T1307" s="312"/>
      <c r="U1307" s="312"/>
      <c r="V1307" s="312"/>
      <c r="W1307" s="312"/>
      <c r="X1307" s="312"/>
      <c r="Y1307" s="312"/>
      <c r="Z1307" s="312"/>
      <c r="AA1307" s="312"/>
    </row>
    <row r="1308" spans="1:27" x14ac:dyDescent="0.2">
      <c r="A1308" s="312"/>
      <c r="B1308" s="312"/>
      <c r="C1308" s="312"/>
      <c r="D1308" s="312"/>
      <c r="E1308" s="312"/>
      <c r="F1308" s="312"/>
      <c r="G1308" s="312"/>
      <c r="H1308" s="312"/>
      <c r="I1308" s="312"/>
      <c r="J1308" s="312"/>
      <c r="K1308" s="312"/>
      <c r="L1308" s="312"/>
      <c r="M1308" s="312"/>
      <c r="N1308" s="312"/>
      <c r="O1308" s="312"/>
      <c r="P1308" s="312"/>
      <c r="Q1308" s="312"/>
      <c r="R1308" s="312"/>
      <c r="S1308" s="312"/>
      <c r="T1308" s="312"/>
      <c r="U1308" s="312"/>
      <c r="V1308" s="312"/>
      <c r="W1308" s="312"/>
      <c r="X1308" s="312"/>
      <c r="Y1308" s="312"/>
      <c r="Z1308" s="312"/>
      <c r="AA1308" s="312"/>
    </row>
    <row r="1309" spans="1:27" x14ac:dyDescent="0.2">
      <c r="A1309" s="312"/>
      <c r="B1309" s="312"/>
      <c r="C1309" s="312"/>
      <c r="D1309" s="312"/>
      <c r="E1309" s="312"/>
      <c r="F1309" s="312"/>
      <c r="G1309" s="312"/>
      <c r="H1309" s="312"/>
      <c r="I1309" s="312"/>
      <c r="J1309" s="312"/>
      <c r="K1309" s="312"/>
      <c r="L1309" s="312"/>
      <c r="M1309" s="312"/>
      <c r="N1309" s="312"/>
      <c r="O1309" s="312"/>
      <c r="P1309" s="312"/>
      <c r="Q1309" s="312"/>
      <c r="R1309" s="312"/>
      <c r="S1309" s="312"/>
      <c r="T1309" s="312"/>
      <c r="U1309" s="312"/>
      <c r="V1309" s="312"/>
      <c r="W1309" s="312"/>
      <c r="X1309" s="312"/>
      <c r="Y1309" s="312"/>
      <c r="Z1309" s="312"/>
      <c r="AA1309" s="312"/>
    </row>
    <row r="1310" spans="1:27" x14ac:dyDescent="0.2">
      <c r="A1310" s="312"/>
      <c r="B1310" s="312"/>
      <c r="C1310" s="312"/>
      <c r="D1310" s="312"/>
      <c r="E1310" s="312"/>
      <c r="F1310" s="312"/>
      <c r="G1310" s="312"/>
      <c r="H1310" s="312"/>
      <c r="I1310" s="312"/>
      <c r="J1310" s="312"/>
      <c r="K1310" s="312"/>
      <c r="L1310" s="312"/>
      <c r="M1310" s="312"/>
      <c r="N1310" s="312"/>
      <c r="O1310" s="312"/>
      <c r="P1310" s="312"/>
      <c r="Q1310" s="312"/>
      <c r="R1310" s="312"/>
      <c r="S1310" s="312"/>
      <c r="T1310" s="312"/>
      <c r="U1310" s="312"/>
      <c r="V1310" s="312"/>
      <c r="W1310" s="312"/>
      <c r="X1310" s="312"/>
      <c r="Y1310" s="312"/>
      <c r="Z1310" s="312"/>
      <c r="AA1310" s="312"/>
    </row>
    <row r="1311" spans="1:27" x14ac:dyDescent="0.2">
      <c r="A1311" s="312"/>
      <c r="B1311" s="312"/>
      <c r="C1311" s="312"/>
      <c r="D1311" s="312"/>
      <c r="E1311" s="312"/>
      <c r="F1311" s="312"/>
      <c r="G1311" s="312"/>
      <c r="H1311" s="312"/>
      <c r="I1311" s="312"/>
      <c r="J1311" s="312"/>
      <c r="K1311" s="312"/>
      <c r="L1311" s="312"/>
      <c r="M1311" s="312"/>
      <c r="N1311" s="312"/>
      <c r="O1311" s="312"/>
      <c r="P1311" s="312"/>
      <c r="Q1311" s="312"/>
      <c r="R1311" s="312"/>
      <c r="S1311" s="312"/>
      <c r="T1311" s="312"/>
      <c r="U1311" s="312"/>
      <c r="V1311" s="312"/>
      <c r="W1311" s="312"/>
      <c r="X1311" s="312"/>
      <c r="Y1311" s="312"/>
      <c r="Z1311" s="312"/>
      <c r="AA1311" s="312"/>
    </row>
    <row r="1312" spans="1:27" x14ac:dyDescent="0.2">
      <c r="A1312" s="312"/>
      <c r="B1312" s="312"/>
      <c r="C1312" s="312"/>
      <c r="D1312" s="312"/>
      <c r="E1312" s="312"/>
      <c r="F1312" s="312"/>
      <c r="G1312" s="312"/>
      <c r="H1312" s="312"/>
      <c r="I1312" s="312"/>
      <c r="J1312" s="312"/>
      <c r="K1312" s="312"/>
      <c r="L1312" s="312"/>
      <c r="M1312" s="312"/>
      <c r="N1312" s="312"/>
      <c r="O1312" s="312"/>
      <c r="P1312" s="312"/>
      <c r="Q1312" s="312"/>
      <c r="R1312" s="312"/>
      <c r="S1312" s="312"/>
      <c r="T1312" s="312"/>
      <c r="U1312" s="312"/>
      <c r="V1312" s="312"/>
      <c r="W1312" s="312"/>
      <c r="X1312" s="312"/>
      <c r="Y1312" s="312"/>
      <c r="Z1312" s="312"/>
      <c r="AA1312" s="312"/>
    </row>
    <row r="1313" spans="1:27" x14ac:dyDescent="0.2">
      <c r="A1313" s="312"/>
      <c r="B1313" s="312"/>
      <c r="C1313" s="312"/>
      <c r="D1313" s="312"/>
      <c r="E1313" s="312"/>
      <c r="F1313" s="312"/>
      <c r="G1313" s="312"/>
      <c r="H1313" s="312"/>
      <c r="I1313" s="312"/>
      <c r="J1313" s="312"/>
      <c r="K1313" s="312"/>
      <c r="L1313" s="312"/>
      <c r="M1313" s="312"/>
      <c r="N1313" s="312"/>
      <c r="O1313" s="312"/>
      <c r="P1313" s="312"/>
      <c r="Q1313" s="312"/>
      <c r="R1313" s="312"/>
      <c r="S1313" s="312"/>
      <c r="T1313" s="312"/>
      <c r="U1313" s="312"/>
      <c r="V1313" s="312"/>
      <c r="W1313" s="312"/>
      <c r="X1313" s="312"/>
      <c r="Y1313" s="312"/>
      <c r="Z1313" s="312"/>
      <c r="AA1313" s="312"/>
    </row>
    <row r="1314" spans="1:27" x14ac:dyDescent="0.2">
      <c r="A1314" s="312"/>
      <c r="B1314" s="312"/>
      <c r="C1314" s="312"/>
      <c r="D1314" s="312"/>
      <c r="E1314" s="312"/>
      <c r="F1314" s="312"/>
      <c r="G1314" s="312"/>
      <c r="H1314" s="312"/>
      <c r="I1314" s="312"/>
      <c r="J1314" s="312"/>
      <c r="K1314" s="312"/>
      <c r="L1314" s="312"/>
      <c r="M1314" s="312"/>
      <c r="N1314" s="312"/>
      <c r="O1314" s="312"/>
      <c r="P1314" s="312"/>
      <c r="Q1314" s="312"/>
      <c r="R1314" s="312"/>
      <c r="S1314" s="312"/>
      <c r="T1314" s="312"/>
      <c r="U1314" s="312"/>
      <c r="V1314" s="312"/>
      <c r="W1314" s="312"/>
      <c r="X1314" s="312"/>
      <c r="Y1314" s="312"/>
      <c r="Z1314" s="312"/>
      <c r="AA1314" s="312"/>
    </row>
    <row r="1315" spans="1:27" x14ac:dyDescent="0.2">
      <c r="A1315" s="312"/>
      <c r="B1315" s="312"/>
      <c r="C1315" s="312"/>
      <c r="D1315" s="312"/>
      <c r="E1315" s="312"/>
      <c r="F1315" s="312"/>
      <c r="G1315" s="312"/>
      <c r="H1315" s="312"/>
      <c r="I1315" s="312"/>
      <c r="J1315" s="312"/>
      <c r="K1315" s="312"/>
      <c r="L1315" s="312"/>
      <c r="M1315" s="312"/>
      <c r="N1315" s="312"/>
      <c r="O1315" s="312"/>
      <c r="P1315" s="312"/>
      <c r="Q1315" s="312"/>
      <c r="R1315" s="312"/>
      <c r="S1315" s="312"/>
      <c r="T1315" s="312"/>
      <c r="U1315" s="312"/>
      <c r="V1315" s="312"/>
      <c r="W1315" s="312"/>
      <c r="X1315" s="312"/>
      <c r="Y1315" s="312"/>
      <c r="Z1315" s="312"/>
      <c r="AA1315" s="312"/>
    </row>
    <row r="1316" spans="1:27" x14ac:dyDescent="0.2">
      <c r="A1316" s="312"/>
      <c r="B1316" s="312"/>
      <c r="C1316" s="312"/>
      <c r="D1316" s="312"/>
      <c r="E1316" s="312"/>
      <c r="F1316" s="312"/>
      <c r="G1316" s="312"/>
      <c r="H1316" s="312"/>
      <c r="I1316" s="312"/>
      <c r="J1316" s="312"/>
      <c r="K1316" s="312"/>
      <c r="L1316" s="312"/>
      <c r="M1316" s="312"/>
      <c r="N1316" s="312"/>
      <c r="O1316" s="312"/>
      <c r="P1316" s="312"/>
      <c r="Q1316" s="312"/>
      <c r="R1316" s="312"/>
      <c r="S1316" s="312"/>
      <c r="T1316" s="312"/>
      <c r="U1316" s="312"/>
      <c r="V1316" s="312"/>
      <c r="W1316" s="312"/>
      <c r="X1316" s="312"/>
      <c r="Y1316" s="312"/>
      <c r="Z1316" s="312"/>
      <c r="AA1316" s="312"/>
    </row>
    <row r="1317" spans="1:27" x14ac:dyDescent="0.2">
      <c r="A1317" s="312"/>
      <c r="B1317" s="312"/>
      <c r="C1317" s="312"/>
      <c r="D1317" s="312"/>
      <c r="E1317" s="312"/>
      <c r="F1317" s="312"/>
      <c r="G1317" s="312"/>
      <c r="H1317" s="312"/>
      <c r="I1317" s="312"/>
      <c r="J1317" s="312"/>
      <c r="K1317" s="312"/>
      <c r="L1317" s="312"/>
      <c r="M1317" s="312"/>
      <c r="N1317" s="312"/>
      <c r="O1317" s="312"/>
      <c r="P1317" s="312"/>
      <c r="Q1317" s="312"/>
      <c r="R1317" s="312"/>
      <c r="S1317" s="312"/>
      <c r="T1317" s="312"/>
      <c r="U1317" s="312"/>
      <c r="V1317" s="312"/>
      <c r="W1317" s="312"/>
      <c r="X1317" s="312"/>
      <c r="Y1317" s="312"/>
      <c r="Z1317" s="312"/>
      <c r="AA1317" s="312"/>
    </row>
    <row r="1318" spans="1:27" x14ac:dyDescent="0.2">
      <c r="A1318" s="312"/>
      <c r="B1318" s="312"/>
      <c r="C1318" s="312"/>
      <c r="D1318" s="312"/>
      <c r="E1318" s="312"/>
      <c r="F1318" s="312"/>
      <c r="G1318" s="312"/>
      <c r="H1318" s="312"/>
      <c r="I1318" s="312"/>
      <c r="J1318" s="312"/>
      <c r="K1318" s="312"/>
      <c r="L1318" s="312"/>
      <c r="M1318" s="312"/>
      <c r="N1318" s="312"/>
      <c r="O1318" s="312"/>
      <c r="P1318" s="312"/>
      <c r="Q1318" s="312"/>
      <c r="R1318" s="312"/>
      <c r="S1318" s="312"/>
      <c r="T1318" s="312"/>
      <c r="U1318" s="312"/>
      <c r="V1318" s="312"/>
      <c r="W1318" s="312"/>
      <c r="X1318" s="312"/>
      <c r="Y1318" s="312"/>
      <c r="Z1318" s="312"/>
      <c r="AA1318" s="312"/>
    </row>
    <row r="1319" spans="1:27" x14ac:dyDescent="0.2">
      <c r="A1319" s="312"/>
      <c r="B1319" s="312"/>
      <c r="C1319" s="312"/>
      <c r="D1319" s="312"/>
      <c r="E1319" s="312"/>
      <c r="F1319" s="312"/>
      <c r="G1319" s="312"/>
      <c r="H1319" s="312"/>
      <c r="I1319" s="312"/>
      <c r="J1319" s="312"/>
      <c r="K1319" s="312"/>
      <c r="L1319" s="312"/>
      <c r="M1319" s="312"/>
      <c r="N1319" s="312"/>
      <c r="O1319" s="312"/>
      <c r="P1319" s="312"/>
      <c r="Q1319" s="312"/>
      <c r="R1319" s="312"/>
      <c r="S1319" s="312"/>
      <c r="T1319" s="312"/>
      <c r="U1319" s="312"/>
      <c r="V1319" s="312"/>
      <c r="W1319" s="312"/>
      <c r="X1319" s="312"/>
      <c r="Y1319" s="312"/>
      <c r="Z1319" s="312"/>
      <c r="AA1319" s="312"/>
    </row>
    <row r="1320" spans="1:27" x14ac:dyDescent="0.2">
      <c r="A1320" s="312"/>
      <c r="B1320" s="312"/>
      <c r="C1320" s="312"/>
      <c r="D1320" s="312"/>
      <c r="E1320" s="312"/>
      <c r="F1320" s="312"/>
      <c r="G1320" s="312"/>
      <c r="H1320" s="312"/>
      <c r="I1320" s="312"/>
      <c r="J1320" s="312"/>
      <c r="K1320" s="312"/>
      <c r="L1320" s="312"/>
      <c r="M1320" s="312"/>
      <c r="N1320" s="312"/>
      <c r="O1320" s="312"/>
      <c r="P1320" s="312"/>
      <c r="Q1320" s="312"/>
      <c r="R1320" s="312"/>
      <c r="S1320" s="312"/>
      <c r="T1320" s="312"/>
      <c r="U1320" s="312"/>
      <c r="V1320" s="312"/>
      <c r="W1320" s="312"/>
      <c r="X1320" s="312"/>
      <c r="Y1320" s="312"/>
      <c r="Z1320" s="312"/>
      <c r="AA1320" s="312"/>
    </row>
    <row r="1321" spans="1:27" x14ac:dyDescent="0.2">
      <c r="A1321" s="312"/>
      <c r="B1321" s="312"/>
      <c r="C1321" s="312"/>
      <c r="D1321" s="312"/>
      <c r="E1321" s="312"/>
      <c r="F1321" s="312"/>
      <c r="G1321" s="312"/>
      <c r="H1321" s="312"/>
      <c r="I1321" s="312"/>
      <c r="J1321" s="312"/>
      <c r="K1321" s="312"/>
      <c r="L1321" s="312"/>
      <c r="M1321" s="312"/>
      <c r="N1321" s="312"/>
      <c r="O1321" s="312"/>
      <c r="P1321" s="312"/>
      <c r="Q1321" s="312"/>
      <c r="R1321" s="312"/>
      <c r="S1321" s="312"/>
      <c r="T1321" s="312"/>
      <c r="U1321" s="312"/>
      <c r="V1321" s="312"/>
      <c r="W1321" s="312"/>
      <c r="X1321" s="312"/>
      <c r="Y1321" s="312"/>
      <c r="Z1321" s="312"/>
      <c r="AA1321" s="312"/>
    </row>
    <row r="1322" spans="1:27" x14ac:dyDescent="0.2">
      <c r="A1322" s="312"/>
      <c r="B1322" s="312"/>
      <c r="C1322" s="312"/>
      <c r="D1322" s="312"/>
      <c r="E1322" s="312"/>
      <c r="F1322" s="312"/>
      <c r="G1322" s="312"/>
      <c r="H1322" s="312"/>
      <c r="I1322" s="312"/>
      <c r="J1322" s="312"/>
      <c r="K1322" s="312"/>
      <c r="L1322" s="312"/>
      <c r="M1322" s="312"/>
      <c r="N1322" s="312"/>
      <c r="O1322" s="312"/>
      <c r="P1322" s="312"/>
      <c r="Q1322" s="312"/>
      <c r="R1322" s="312"/>
      <c r="S1322" s="312"/>
      <c r="T1322" s="312"/>
      <c r="U1322" s="312"/>
      <c r="V1322" s="312"/>
      <c r="W1322" s="312"/>
      <c r="X1322" s="312"/>
      <c r="Y1322" s="312"/>
      <c r="Z1322" s="312"/>
      <c r="AA1322" s="312"/>
    </row>
    <row r="1323" spans="1:27" x14ac:dyDescent="0.2">
      <c r="A1323" s="312"/>
      <c r="B1323" s="312"/>
      <c r="C1323" s="312"/>
      <c r="D1323" s="312"/>
      <c r="E1323" s="312"/>
      <c r="F1323" s="312"/>
      <c r="G1323" s="312"/>
      <c r="H1323" s="312"/>
      <c r="I1323" s="312"/>
      <c r="J1323" s="312"/>
      <c r="K1323" s="312"/>
      <c r="L1323" s="312"/>
      <c r="M1323" s="312"/>
      <c r="N1323" s="312"/>
      <c r="O1323" s="312"/>
      <c r="P1323" s="312"/>
      <c r="Q1323" s="312"/>
      <c r="R1323" s="312"/>
      <c r="S1323" s="312"/>
      <c r="T1323" s="312"/>
      <c r="U1323" s="312"/>
      <c r="V1323" s="312"/>
      <c r="W1323" s="312"/>
      <c r="X1323" s="312"/>
      <c r="Y1323" s="312"/>
      <c r="Z1323" s="312"/>
      <c r="AA1323" s="312"/>
    </row>
    <row r="1324" spans="1:27" x14ac:dyDescent="0.2">
      <c r="A1324" s="312"/>
      <c r="B1324" s="312"/>
      <c r="C1324" s="312"/>
      <c r="D1324" s="312"/>
      <c r="E1324" s="312"/>
      <c r="F1324" s="312"/>
      <c r="G1324" s="312"/>
      <c r="H1324" s="312"/>
      <c r="I1324" s="312"/>
      <c r="J1324" s="312"/>
      <c r="K1324" s="312"/>
      <c r="L1324" s="312"/>
      <c r="M1324" s="312"/>
      <c r="N1324" s="312"/>
      <c r="O1324" s="312"/>
      <c r="P1324" s="312"/>
      <c r="Q1324" s="312"/>
      <c r="R1324" s="312"/>
      <c r="S1324" s="312"/>
      <c r="T1324" s="312"/>
      <c r="U1324" s="312"/>
      <c r="V1324" s="312"/>
      <c r="W1324" s="312"/>
      <c r="X1324" s="312"/>
      <c r="Y1324" s="312"/>
      <c r="Z1324" s="312"/>
      <c r="AA1324" s="312"/>
    </row>
    <row r="1325" spans="1:27" x14ac:dyDescent="0.2">
      <c r="A1325" s="312"/>
      <c r="B1325" s="312"/>
      <c r="C1325" s="312"/>
      <c r="D1325" s="312"/>
      <c r="E1325" s="312"/>
      <c r="F1325" s="312"/>
      <c r="G1325" s="312"/>
      <c r="H1325" s="312"/>
      <c r="I1325" s="312"/>
      <c r="J1325" s="312"/>
      <c r="K1325" s="312"/>
      <c r="L1325" s="312"/>
      <c r="M1325" s="312"/>
      <c r="N1325" s="312"/>
      <c r="O1325" s="312"/>
      <c r="P1325" s="312"/>
      <c r="Q1325" s="312"/>
      <c r="R1325" s="312"/>
      <c r="S1325" s="312"/>
      <c r="T1325" s="312"/>
      <c r="U1325" s="312"/>
      <c r="V1325" s="312"/>
      <c r="W1325" s="312"/>
      <c r="X1325" s="312"/>
      <c r="Y1325" s="312"/>
      <c r="Z1325" s="312"/>
      <c r="AA1325" s="312"/>
    </row>
    <row r="1326" spans="1:27" x14ac:dyDescent="0.2">
      <c r="A1326" s="312"/>
      <c r="B1326" s="312"/>
      <c r="C1326" s="312"/>
      <c r="D1326" s="312"/>
      <c r="E1326" s="312"/>
      <c r="F1326" s="312"/>
      <c r="G1326" s="312"/>
      <c r="H1326" s="312"/>
      <c r="I1326" s="312"/>
      <c r="J1326" s="312"/>
      <c r="K1326" s="312"/>
      <c r="L1326" s="312"/>
      <c r="M1326" s="312"/>
      <c r="N1326" s="312"/>
      <c r="O1326" s="312"/>
      <c r="P1326" s="312"/>
      <c r="Q1326" s="312"/>
      <c r="R1326" s="312"/>
      <c r="S1326" s="312"/>
      <c r="T1326" s="312"/>
      <c r="U1326" s="312"/>
      <c r="V1326" s="312"/>
      <c r="W1326" s="312"/>
      <c r="X1326" s="312"/>
      <c r="Y1326" s="312"/>
      <c r="Z1326" s="312"/>
      <c r="AA1326" s="312"/>
    </row>
    <row r="1327" spans="1:27" x14ac:dyDescent="0.2">
      <c r="A1327" s="312"/>
      <c r="B1327" s="312"/>
      <c r="C1327" s="312"/>
      <c r="D1327" s="312"/>
      <c r="E1327" s="312"/>
      <c r="F1327" s="312"/>
      <c r="G1327" s="312"/>
      <c r="H1327" s="312"/>
      <c r="I1327" s="312"/>
      <c r="J1327" s="312"/>
      <c r="K1327" s="312"/>
      <c r="L1327" s="312"/>
      <c r="M1327" s="312"/>
      <c r="N1327" s="312"/>
      <c r="O1327" s="312"/>
      <c r="P1327" s="312"/>
      <c r="Q1327" s="312"/>
      <c r="R1327" s="312"/>
      <c r="S1327" s="312"/>
      <c r="T1327" s="312"/>
      <c r="U1327" s="312"/>
      <c r="V1327" s="312"/>
      <c r="W1327" s="312"/>
      <c r="X1327" s="312"/>
      <c r="Y1327" s="312"/>
      <c r="Z1327" s="312"/>
      <c r="AA1327" s="312"/>
    </row>
    <row r="1328" spans="1:27" x14ac:dyDescent="0.2">
      <c r="A1328" s="312"/>
      <c r="B1328" s="312"/>
      <c r="C1328" s="312"/>
      <c r="D1328" s="312"/>
      <c r="E1328" s="312"/>
      <c r="F1328" s="312"/>
      <c r="G1328" s="312"/>
      <c r="H1328" s="312"/>
      <c r="I1328" s="312"/>
      <c r="J1328" s="312"/>
      <c r="K1328" s="312"/>
      <c r="L1328" s="312"/>
      <c r="M1328" s="312"/>
      <c r="N1328" s="312"/>
      <c r="O1328" s="312"/>
      <c r="P1328" s="312"/>
      <c r="Q1328" s="312"/>
      <c r="R1328" s="312"/>
      <c r="S1328" s="312"/>
      <c r="T1328" s="312"/>
      <c r="U1328" s="312"/>
      <c r="V1328" s="312"/>
      <c r="W1328" s="312"/>
      <c r="X1328" s="312"/>
      <c r="Y1328" s="312"/>
      <c r="Z1328" s="312"/>
      <c r="AA1328" s="312"/>
    </row>
    <row r="1329" spans="1:27" x14ac:dyDescent="0.2">
      <c r="A1329" s="312"/>
      <c r="B1329" s="312"/>
      <c r="C1329" s="312"/>
      <c r="D1329" s="312"/>
      <c r="E1329" s="312"/>
      <c r="F1329" s="312"/>
      <c r="G1329" s="312"/>
      <c r="H1329" s="312"/>
      <c r="I1329" s="312"/>
      <c r="J1329" s="312"/>
      <c r="K1329" s="312"/>
      <c r="L1329" s="312"/>
      <c r="M1329" s="312"/>
      <c r="N1329" s="312"/>
      <c r="O1329" s="312"/>
      <c r="P1329" s="312"/>
      <c r="Q1329" s="312"/>
      <c r="R1329" s="312"/>
      <c r="S1329" s="312"/>
      <c r="T1329" s="312"/>
      <c r="U1329" s="312"/>
      <c r="V1329" s="312"/>
      <c r="W1329" s="312"/>
      <c r="X1329" s="312"/>
      <c r="Y1329" s="312"/>
      <c r="Z1329" s="312"/>
      <c r="AA1329" s="312"/>
    </row>
    <row r="1330" spans="1:27" x14ac:dyDescent="0.2">
      <c r="A1330" s="312"/>
      <c r="B1330" s="312"/>
      <c r="C1330" s="312"/>
      <c r="D1330" s="312"/>
      <c r="E1330" s="312"/>
      <c r="F1330" s="312"/>
      <c r="G1330" s="312"/>
      <c r="H1330" s="312"/>
      <c r="I1330" s="312"/>
      <c r="J1330" s="312"/>
      <c r="K1330" s="312"/>
      <c r="L1330" s="312"/>
      <c r="M1330" s="312"/>
      <c r="N1330" s="312"/>
      <c r="O1330" s="312"/>
      <c r="P1330" s="312"/>
      <c r="Q1330" s="312"/>
      <c r="R1330" s="312"/>
      <c r="S1330" s="312"/>
      <c r="T1330" s="312"/>
      <c r="U1330" s="312"/>
      <c r="V1330" s="312"/>
      <c r="W1330" s="312"/>
      <c r="X1330" s="312"/>
      <c r="Y1330" s="312"/>
      <c r="Z1330" s="312"/>
      <c r="AA1330" s="312"/>
    </row>
    <row r="1331" spans="1:27" x14ac:dyDescent="0.2">
      <c r="A1331" s="312"/>
      <c r="B1331" s="312"/>
      <c r="C1331" s="312"/>
      <c r="D1331" s="312"/>
      <c r="E1331" s="312"/>
      <c r="F1331" s="312"/>
      <c r="G1331" s="312"/>
      <c r="H1331" s="312"/>
      <c r="I1331" s="312"/>
      <c r="J1331" s="312"/>
      <c r="K1331" s="312"/>
      <c r="L1331" s="312"/>
      <c r="M1331" s="312"/>
      <c r="N1331" s="312"/>
      <c r="O1331" s="312"/>
      <c r="P1331" s="312"/>
      <c r="Q1331" s="312"/>
      <c r="R1331" s="312"/>
      <c r="S1331" s="312"/>
      <c r="T1331" s="312"/>
      <c r="U1331" s="312"/>
      <c r="V1331" s="312"/>
      <c r="W1331" s="312"/>
      <c r="X1331" s="312"/>
      <c r="Y1331" s="312"/>
      <c r="Z1331" s="312"/>
      <c r="AA1331" s="312"/>
    </row>
    <row r="1332" spans="1:27" x14ac:dyDescent="0.2">
      <c r="A1332" s="312"/>
      <c r="B1332" s="312"/>
      <c r="C1332" s="312"/>
      <c r="D1332" s="312"/>
      <c r="E1332" s="312"/>
      <c r="F1332" s="312"/>
      <c r="G1332" s="312"/>
      <c r="H1332" s="312"/>
      <c r="I1332" s="312"/>
      <c r="J1332" s="312"/>
      <c r="K1332" s="312"/>
      <c r="L1332" s="312"/>
      <c r="M1332" s="312"/>
      <c r="N1332" s="312"/>
      <c r="O1332" s="312"/>
      <c r="P1332" s="312"/>
      <c r="Q1332" s="312"/>
      <c r="R1332" s="312"/>
      <c r="S1332" s="312"/>
      <c r="T1332" s="312"/>
      <c r="U1332" s="312"/>
      <c r="V1332" s="312"/>
      <c r="W1332" s="312"/>
      <c r="X1332" s="312"/>
      <c r="Y1332" s="312"/>
      <c r="Z1332" s="312"/>
      <c r="AA1332" s="312"/>
    </row>
    <row r="1333" spans="1:27" x14ac:dyDescent="0.2">
      <c r="A1333" s="312"/>
      <c r="B1333" s="312"/>
      <c r="C1333" s="312"/>
      <c r="D1333" s="312"/>
      <c r="E1333" s="312"/>
      <c r="F1333" s="312"/>
      <c r="G1333" s="312"/>
      <c r="H1333" s="312"/>
      <c r="I1333" s="312"/>
      <c r="J1333" s="312"/>
      <c r="K1333" s="312"/>
      <c r="L1333" s="312"/>
      <c r="M1333" s="312"/>
      <c r="N1333" s="312"/>
      <c r="O1333" s="312"/>
      <c r="P1333" s="312"/>
      <c r="Q1333" s="312"/>
      <c r="R1333" s="312"/>
      <c r="S1333" s="312"/>
      <c r="T1333" s="312"/>
      <c r="U1333" s="312"/>
      <c r="V1333" s="312"/>
      <c r="W1333" s="312"/>
      <c r="X1333" s="312"/>
      <c r="Y1333" s="312"/>
      <c r="Z1333" s="312"/>
      <c r="AA1333" s="312"/>
    </row>
    <row r="1334" spans="1:27" x14ac:dyDescent="0.2">
      <c r="A1334" s="312"/>
      <c r="B1334" s="312"/>
      <c r="C1334" s="312"/>
      <c r="D1334" s="312"/>
      <c r="E1334" s="312"/>
      <c r="F1334" s="312"/>
      <c r="G1334" s="312"/>
      <c r="H1334" s="312"/>
      <c r="I1334" s="312"/>
      <c r="J1334" s="312"/>
      <c r="K1334" s="312"/>
      <c r="L1334" s="312"/>
      <c r="M1334" s="312"/>
      <c r="N1334" s="312"/>
      <c r="O1334" s="312"/>
      <c r="P1334" s="312"/>
      <c r="Q1334" s="312"/>
      <c r="R1334" s="312"/>
      <c r="S1334" s="312"/>
      <c r="T1334" s="312"/>
      <c r="U1334" s="312"/>
      <c r="V1334" s="312"/>
      <c r="W1334" s="312"/>
      <c r="X1334" s="312"/>
      <c r="Y1334" s="312"/>
      <c r="Z1334" s="312"/>
      <c r="AA1334" s="312"/>
    </row>
    <row r="1335" spans="1:27" x14ac:dyDescent="0.2">
      <c r="A1335" s="312"/>
      <c r="B1335" s="312"/>
      <c r="C1335" s="312"/>
      <c r="D1335" s="312"/>
      <c r="E1335" s="312"/>
      <c r="F1335" s="312"/>
      <c r="G1335" s="312"/>
      <c r="H1335" s="312"/>
      <c r="I1335" s="312"/>
      <c r="J1335" s="312"/>
      <c r="K1335" s="312"/>
      <c r="L1335" s="312"/>
      <c r="M1335" s="312"/>
      <c r="N1335" s="312"/>
      <c r="O1335" s="312"/>
      <c r="P1335" s="312"/>
      <c r="Q1335" s="312"/>
      <c r="R1335" s="312"/>
      <c r="S1335" s="312"/>
      <c r="T1335" s="312"/>
      <c r="U1335" s="312"/>
      <c r="V1335" s="312"/>
      <c r="W1335" s="312"/>
      <c r="X1335" s="312"/>
      <c r="Y1335" s="312"/>
      <c r="Z1335" s="312"/>
      <c r="AA1335" s="312"/>
    </row>
    <row r="1336" spans="1:27" x14ac:dyDescent="0.2">
      <c r="A1336" s="312"/>
      <c r="B1336" s="312"/>
      <c r="C1336" s="312"/>
      <c r="D1336" s="312"/>
      <c r="E1336" s="312"/>
      <c r="F1336" s="312"/>
      <c r="G1336" s="312"/>
      <c r="H1336" s="312"/>
      <c r="I1336" s="312"/>
      <c r="J1336" s="312"/>
      <c r="K1336" s="312"/>
      <c r="L1336" s="312"/>
      <c r="M1336" s="312"/>
      <c r="N1336" s="312"/>
      <c r="O1336" s="312"/>
      <c r="P1336" s="312"/>
      <c r="Q1336" s="312"/>
      <c r="R1336" s="312"/>
      <c r="S1336" s="312"/>
      <c r="T1336" s="312"/>
      <c r="U1336" s="312"/>
      <c r="V1336" s="312"/>
      <c r="W1336" s="312"/>
      <c r="X1336" s="312"/>
      <c r="Y1336" s="312"/>
      <c r="Z1336" s="312"/>
      <c r="AA1336" s="312"/>
    </row>
    <row r="1337" spans="1:27" x14ac:dyDescent="0.2">
      <c r="A1337" s="312"/>
      <c r="B1337" s="312"/>
      <c r="C1337" s="312"/>
      <c r="D1337" s="312"/>
      <c r="E1337" s="312"/>
      <c r="F1337" s="312"/>
      <c r="G1337" s="312"/>
      <c r="H1337" s="312"/>
      <c r="I1337" s="312"/>
      <c r="J1337" s="312"/>
      <c r="K1337" s="312"/>
      <c r="L1337" s="312"/>
      <c r="M1337" s="312"/>
      <c r="N1337" s="312"/>
      <c r="O1337" s="312"/>
      <c r="P1337" s="312"/>
      <c r="Q1337" s="312"/>
      <c r="R1337" s="312"/>
      <c r="S1337" s="312"/>
      <c r="T1337" s="312"/>
      <c r="U1337" s="312"/>
      <c r="V1337" s="312"/>
      <c r="W1337" s="312"/>
      <c r="X1337" s="312"/>
      <c r="Y1337" s="312"/>
      <c r="Z1337" s="312"/>
      <c r="AA1337" s="312"/>
    </row>
    <row r="1338" spans="1:27" x14ac:dyDescent="0.2">
      <c r="A1338" s="312"/>
      <c r="B1338" s="312"/>
      <c r="C1338" s="312"/>
      <c r="D1338" s="312"/>
      <c r="E1338" s="312"/>
      <c r="F1338" s="312"/>
      <c r="G1338" s="312"/>
      <c r="H1338" s="312"/>
      <c r="I1338" s="312"/>
      <c r="J1338" s="312"/>
      <c r="K1338" s="312"/>
      <c r="L1338" s="312"/>
      <c r="M1338" s="312"/>
      <c r="N1338" s="312"/>
      <c r="O1338" s="312"/>
      <c r="P1338" s="312"/>
      <c r="Q1338" s="312"/>
      <c r="R1338" s="312"/>
      <c r="S1338" s="312"/>
      <c r="T1338" s="312"/>
      <c r="U1338" s="312"/>
      <c r="V1338" s="312"/>
      <c r="W1338" s="312"/>
      <c r="X1338" s="312"/>
      <c r="Y1338" s="312"/>
      <c r="Z1338" s="312"/>
      <c r="AA1338" s="312"/>
    </row>
    <row r="1339" spans="1:27" x14ac:dyDescent="0.2">
      <c r="A1339" s="312"/>
      <c r="B1339" s="312"/>
      <c r="C1339" s="312"/>
      <c r="D1339" s="312"/>
      <c r="E1339" s="312"/>
      <c r="F1339" s="312"/>
      <c r="G1339" s="312"/>
      <c r="H1339" s="312"/>
      <c r="I1339" s="312"/>
      <c r="J1339" s="312"/>
      <c r="K1339" s="312"/>
      <c r="L1339" s="312"/>
      <c r="M1339" s="312"/>
      <c r="N1339" s="312"/>
      <c r="O1339" s="312"/>
      <c r="P1339" s="312"/>
      <c r="Q1339" s="312"/>
      <c r="R1339" s="312"/>
      <c r="S1339" s="312"/>
      <c r="T1339" s="312"/>
      <c r="U1339" s="312"/>
      <c r="V1339" s="312"/>
      <c r="W1339" s="312"/>
      <c r="X1339" s="312"/>
      <c r="Y1339" s="312"/>
      <c r="Z1339" s="312"/>
      <c r="AA1339" s="312"/>
    </row>
    <row r="1340" spans="1:27" x14ac:dyDescent="0.2">
      <c r="A1340" s="312"/>
      <c r="B1340" s="312"/>
      <c r="C1340" s="312"/>
      <c r="D1340" s="312"/>
      <c r="E1340" s="312"/>
      <c r="F1340" s="312"/>
      <c r="G1340" s="312"/>
      <c r="H1340" s="312"/>
      <c r="I1340" s="312"/>
      <c r="J1340" s="312"/>
      <c r="K1340" s="312"/>
      <c r="L1340" s="312"/>
      <c r="M1340" s="312"/>
      <c r="N1340" s="312"/>
      <c r="O1340" s="312"/>
      <c r="P1340" s="312"/>
      <c r="Q1340" s="312"/>
      <c r="R1340" s="312"/>
      <c r="S1340" s="312"/>
      <c r="T1340" s="312"/>
      <c r="U1340" s="312"/>
      <c r="V1340" s="312"/>
      <c r="W1340" s="312"/>
      <c r="X1340" s="312"/>
      <c r="Y1340" s="312"/>
      <c r="Z1340" s="312"/>
      <c r="AA1340" s="312"/>
    </row>
    <row r="1341" spans="1:27" x14ac:dyDescent="0.2">
      <c r="A1341" s="312"/>
      <c r="B1341" s="312"/>
      <c r="C1341" s="312"/>
      <c r="D1341" s="312"/>
      <c r="E1341" s="312"/>
      <c r="F1341" s="312"/>
      <c r="G1341" s="312"/>
      <c r="H1341" s="312"/>
      <c r="I1341" s="312"/>
      <c r="J1341" s="312"/>
      <c r="K1341" s="312"/>
      <c r="L1341" s="312"/>
      <c r="M1341" s="312"/>
      <c r="N1341" s="312"/>
      <c r="O1341" s="312"/>
      <c r="P1341" s="312"/>
      <c r="Q1341" s="312"/>
      <c r="R1341" s="312"/>
      <c r="S1341" s="312"/>
      <c r="T1341" s="312"/>
      <c r="U1341" s="312"/>
      <c r="V1341" s="312"/>
      <c r="W1341" s="312"/>
      <c r="X1341" s="312"/>
      <c r="Y1341" s="312"/>
      <c r="Z1341" s="312"/>
      <c r="AA1341" s="312"/>
    </row>
    <row r="1342" spans="1:27" x14ac:dyDescent="0.2">
      <c r="A1342" s="312"/>
      <c r="B1342" s="312"/>
      <c r="C1342" s="312"/>
      <c r="D1342" s="312"/>
      <c r="E1342" s="312"/>
      <c r="F1342" s="312"/>
      <c r="G1342" s="312"/>
      <c r="H1342" s="312"/>
      <c r="I1342" s="312"/>
      <c r="J1342" s="312"/>
      <c r="K1342" s="312"/>
      <c r="L1342" s="312"/>
      <c r="M1342" s="312"/>
      <c r="N1342" s="312"/>
      <c r="O1342" s="312"/>
      <c r="P1342" s="312"/>
      <c r="Q1342" s="312"/>
      <c r="R1342" s="312"/>
      <c r="S1342" s="312"/>
      <c r="T1342" s="312"/>
      <c r="U1342" s="312"/>
      <c r="V1342" s="312"/>
      <c r="W1342" s="312"/>
      <c r="X1342" s="312"/>
      <c r="Y1342" s="312"/>
      <c r="Z1342" s="312"/>
      <c r="AA1342" s="312"/>
    </row>
    <row r="1343" spans="1:27" x14ac:dyDescent="0.2">
      <c r="A1343" s="312"/>
      <c r="B1343" s="312"/>
      <c r="C1343" s="312"/>
      <c r="D1343" s="312"/>
      <c r="E1343" s="312"/>
      <c r="F1343" s="312"/>
      <c r="G1343" s="312"/>
      <c r="H1343" s="312"/>
      <c r="I1343" s="312"/>
      <c r="J1343" s="312"/>
      <c r="K1343" s="312"/>
      <c r="L1343" s="312"/>
      <c r="M1343" s="312"/>
      <c r="N1343" s="312"/>
      <c r="O1343" s="312"/>
      <c r="P1343" s="312"/>
      <c r="Q1343" s="312"/>
      <c r="R1343" s="312"/>
      <c r="S1343" s="312"/>
      <c r="T1343" s="312"/>
      <c r="U1343" s="312"/>
      <c r="V1343" s="312"/>
      <c r="W1343" s="312"/>
      <c r="X1343" s="312"/>
      <c r="Y1343" s="312"/>
      <c r="Z1343" s="312"/>
      <c r="AA1343" s="312"/>
    </row>
    <row r="1344" spans="1:27" x14ac:dyDescent="0.2">
      <c r="A1344" s="312"/>
      <c r="B1344" s="312"/>
      <c r="C1344" s="312"/>
      <c r="D1344" s="312"/>
      <c r="E1344" s="312"/>
      <c r="F1344" s="312"/>
      <c r="G1344" s="312"/>
      <c r="H1344" s="312"/>
      <c r="I1344" s="312"/>
      <c r="J1344" s="312"/>
      <c r="K1344" s="312"/>
      <c r="L1344" s="312"/>
      <c r="M1344" s="312"/>
      <c r="N1344" s="312"/>
      <c r="O1344" s="312"/>
      <c r="P1344" s="312"/>
      <c r="Q1344" s="312"/>
      <c r="R1344" s="312"/>
      <c r="S1344" s="312"/>
      <c r="T1344" s="312"/>
      <c r="U1344" s="312"/>
      <c r="V1344" s="312"/>
      <c r="W1344" s="312"/>
      <c r="X1344" s="312"/>
      <c r="Y1344" s="312"/>
      <c r="Z1344" s="312"/>
      <c r="AA1344" s="312"/>
    </row>
    <row r="1345" spans="1:27" x14ac:dyDescent="0.2">
      <c r="A1345" s="312"/>
      <c r="B1345" s="312"/>
      <c r="C1345" s="312"/>
      <c r="D1345" s="312"/>
      <c r="E1345" s="312"/>
      <c r="F1345" s="312"/>
      <c r="G1345" s="312"/>
      <c r="H1345" s="312"/>
      <c r="I1345" s="312"/>
      <c r="J1345" s="312"/>
      <c r="K1345" s="312"/>
      <c r="L1345" s="312"/>
      <c r="M1345" s="312"/>
      <c r="N1345" s="312"/>
      <c r="O1345" s="312"/>
      <c r="P1345" s="312"/>
      <c r="Q1345" s="312"/>
      <c r="R1345" s="312"/>
      <c r="S1345" s="312"/>
      <c r="T1345" s="312"/>
      <c r="U1345" s="312"/>
      <c r="V1345" s="312"/>
      <c r="W1345" s="312"/>
      <c r="X1345" s="312"/>
      <c r="Y1345" s="312"/>
      <c r="Z1345" s="312"/>
      <c r="AA1345" s="312"/>
    </row>
    <row r="1346" spans="1:27" x14ac:dyDescent="0.2">
      <c r="A1346" s="312"/>
      <c r="B1346" s="312"/>
      <c r="C1346" s="312"/>
      <c r="D1346" s="312"/>
      <c r="E1346" s="312"/>
      <c r="F1346" s="312"/>
      <c r="G1346" s="312"/>
      <c r="H1346" s="312"/>
      <c r="I1346" s="312"/>
      <c r="J1346" s="312"/>
      <c r="K1346" s="312"/>
      <c r="L1346" s="312"/>
      <c r="M1346" s="312"/>
      <c r="N1346" s="312"/>
      <c r="O1346" s="312"/>
      <c r="P1346" s="312"/>
      <c r="Q1346" s="312"/>
      <c r="R1346" s="312"/>
      <c r="S1346" s="312"/>
      <c r="T1346" s="312"/>
      <c r="U1346" s="312"/>
      <c r="V1346" s="312"/>
      <c r="W1346" s="312"/>
      <c r="X1346" s="312"/>
      <c r="Y1346" s="312"/>
      <c r="Z1346" s="312"/>
      <c r="AA1346" s="312"/>
    </row>
    <row r="1347" spans="1:27" x14ac:dyDescent="0.2">
      <c r="A1347" s="312"/>
      <c r="B1347" s="312"/>
      <c r="C1347" s="312"/>
      <c r="D1347" s="312"/>
      <c r="E1347" s="312"/>
      <c r="F1347" s="312"/>
      <c r="G1347" s="312"/>
      <c r="H1347" s="312"/>
      <c r="I1347" s="312"/>
      <c r="J1347" s="312"/>
      <c r="K1347" s="312"/>
      <c r="L1347" s="312"/>
      <c r="M1347" s="312"/>
      <c r="N1347" s="312"/>
      <c r="O1347" s="312"/>
      <c r="P1347" s="312"/>
      <c r="Q1347" s="312"/>
      <c r="R1347" s="312"/>
      <c r="S1347" s="312"/>
      <c r="T1347" s="312"/>
      <c r="U1347" s="312"/>
      <c r="V1347" s="312"/>
      <c r="W1347" s="312"/>
      <c r="X1347" s="312"/>
      <c r="Y1347" s="312"/>
      <c r="Z1347" s="312"/>
      <c r="AA1347" s="312"/>
    </row>
    <row r="1348" spans="1:27" x14ac:dyDescent="0.2">
      <c r="A1348" s="312"/>
      <c r="B1348" s="312"/>
      <c r="C1348" s="312"/>
      <c r="D1348" s="312"/>
      <c r="E1348" s="312"/>
      <c r="F1348" s="312"/>
      <c r="G1348" s="312"/>
      <c r="H1348" s="312"/>
      <c r="I1348" s="312"/>
      <c r="J1348" s="312"/>
      <c r="K1348" s="312"/>
      <c r="L1348" s="312"/>
      <c r="M1348" s="312"/>
      <c r="N1348" s="312"/>
      <c r="O1348" s="312"/>
      <c r="P1348" s="312"/>
      <c r="Q1348" s="312"/>
      <c r="R1348" s="312"/>
      <c r="S1348" s="312"/>
      <c r="T1348" s="312"/>
      <c r="U1348" s="312"/>
      <c r="V1348" s="312"/>
      <c r="W1348" s="312"/>
      <c r="X1348" s="312"/>
      <c r="Y1348" s="312"/>
      <c r="Z1348" s="312"/>
      <c r="AA1348" s="312"/>
    </row>
    <row r="1349" spans="1:27" x14ac:dyDescent="0.2">
      <c r="A1349" s="312"/>
      <c r="B1349" s="312"/>
      <c r="C1349" s="312"/>
      <c r="D1349" s="312"/>
      <c r="E1349" s="312"/>
      <c r="F1349" s="312"/>
      <c r="G1349" s="312"/>
      <c r="H1349" s="312"/>
      <c r="I1349" s="312"/>
      <c r="J1349" s="312"/>
      <c r="K1349" s="312"/>
      <c r="L1349" s="312"/>
      <c r="M1349" s="312"/>
      <c r="N1349" s="312"/>
      <c r="O1349" s="312"/>
      <c r="P1349" s="312"/>
      <c r="Q1349" s="312"/>
      <c r="R1349" s="312"/>
      <c r="S1349" s="312"/>
      <c r="T1349" s="312"/>
      <c r="U1349" s="312"/>
      <c r="V1349" s="312"/>
      <c r="W1349" s="312"/>
      <c r="X1349" s="312"/>
      <c r="Y1349" s="312"/>
      <c r="Z1349" s="312"/>
      <c r="AA1349" s="312"/>
    </row>
    <row r="1350" spans="1:27" x14ac:dyDescent="0.2">
      <c r="A1350" s="312"/>
      <c r="B1350" s="312"/>
      <c r="C1350" s="312"/>
      <c r="D1350" s="312"/>
      <c r="E1350" s="312"/>
      <c r="F1350" s="312"/>
      <c r="G1350" s="312"/>
      <c r="H1350" s="312"/>
      <c r="I1350" s="312"/>
      <c r="J1350" s="312"/>
      <c r="K1350" s="312"/>
      <c r="L1350" s="312"/>
      <c r="M1350" s="312"/>
      <c r="N1350" s="312"/>
      <c r="O1350" s="312"/>
      <c r="P1350" s="312"/>
      <c r="Q1350" s="312"/>
      <c r="R1350" s="312"/>
      <c r="S1350" s="312"/>
      <c r="T1350" s="312"/>
      <c r="U1350" s="312"/>
      <c r="V1350" s="312"/>
      <c r="W1350" s="312"/>
      <c r="X1350" s="312"/>
      <c r="Y1350" s="312"/>
      <c r="Z1350" s="312"/>
      <c r="AA1350" s="312"/>
    </row>
    <row r="1351" spans="1:27" x14ac:dyDescent="0.2">
      <c r="A1351" s="312"/>
      <c r="B1351" s="312"/>
      <c r="C1351" s="312"/>
      <c r="D1351" s="312"/>
      <c r="E1351" s="312"/>
      <c r="F1351" s="312"/>
      <c r="G1351" s="312"/>
      <c r="H1351" s="312"/>
      <c r="I1351" s="312"/>
      <c r="J1351" s="312"/>
      <c r="K1351" s="312"/>
      <c r="L1351" s="312"/>
      <c r="M1351" s="312"/>
      <c r="N1351" s="312"/>
      <c r="O1351" s="312"/>
      <c r="P1351" s="312"/>
      <c r="Q1351" s="312"/>
      <c r="R1351" s="312"/>
      <c r="S1351" s="312"/>
      <c r="T1351" s="312"/>
      <c r="U1351" s="312"/>
      <c r="V1351" s="312"/>
      <c r="W1351" s="312"/>
      <c r="X1351" s="312"/>
      <c r="Y1351" s="312"/>
      <c r="Z1351" s="312"/>
      <c r="AA1351" s="312"/>
    </row>
    <row r="1352" spans="1:27" x14ac:dyDescent="0.2">
      <c r="A1352" s="312"/>
      <c r="B1352" s="312"/>
      <c r="C1352" s="312"/>
      <c r="D1352" s="312"/>
      <c r="E1352" s="312"/>
      <c r="F1352" s="312"/>
      <c r="G1352" s="312"/>
      <c r="H1352" s="312"/>
      <c r="I1352" s="312"/>
      <c r="J1352" s="312"/>
      <c r="K1352" s="312"/>
      <c r="L1352" s="312"/>
      <c r="M1352" s="312"/>
      <c r="N1352" s="312"/>
      <c r="O1352" s="312"/>
      <c r="P1352" s="312"/>
      <c r="Q1352" s="312"/>
      <c r="R1352" s="312"/>
      <c r="S1352" s="312"/>
      <c r="T1352" s="312"/>
      <c r="U1352" s="312"/>
      <c r="V1352" s="312"/>
      <c r="W1352" s="312"/>
      <c r="X1352" s="312"/>
      <c r="Y1352" s="312"/>
      <c r="Z1352" s="312"/>
      <c r="AA1352" s="312"/>
    </row>
    <row r="1353" spans="1:27" x14ac:dyDescent="0.2">
      <c r="A1353" s="312"/>
      <c r="B1353" s="312"/>
      <c r="C1353" s="312"/>
      <c r="D1353" s="312"/>
      <c r="E1353" s="312"/>
      <c r="F1353" s="312"/>
      <c r="G1353" s="312"/>
      <c r="H1353" s="312"/>
      <c r="I1353" s="312"/>
      <c r="J1353" s="312"/>
      <c r="K1353" s="312"/>
      <c r="L1353" s="312"/>
      <c r="M1353" s="312"/>
      <c r="N1353" s="312"/>
      <c r="O1353" s="312"/>
      <c r="P1353" s="312"/>
      <c r="Q1353" s="312"/>
      <c r="R1353" s="312"/>
      <c r="S1353" s="312"/>
      <c r="T1353" s="312"/>
      <c r="U1353" s="312"/>
      <c r="V1353" s="312"/>
      <c r="W1353" s="312"/>
      <c r="X1353" s="312"/>
      <c r="Y1353" s="312"/>
      <c r="Z1353" s="312"/>
      <c r="AA1353" s="312"/>
    </row>
    <row r="1354" spans="1:27" x14ac:dyDescent="0.2">
      <c r="A1354" s="312"/>
      <c r="B1354" s="312"/>
      <c r="C1354" s="312"/>
      <c r="D1354" s="312"/>
      <c r="E1354" s="312"/>
      <c r="F1354" s="312"/>
      <c r="G1354" s="312"/>
      <c r="H1354" s="312"/>
      <c r="I1354" s="312"/>
      <c r="J1354" s="312"/>
      <c r="K1354" s="312"/>
      <c r="L1354" s="312"/>
      <c r="M1354" s="312"/>
      <c r="N1354" s="312"/>
      <c r="O1354" s="312"/>
      <c r="P1354" s="312"/>
      <c r="Q1354" s="312"/>
      <c r="R1354" s="312"/>
      <c r="S1354" s="312"/>
      <c r="T1354" s="312"/>
      <c r="U1354" s="312"/>
      <c r="V1354" s="312"/>
      <c r="W1354" s="312"/>
      <c r="X1354" s="312"/>
      <c r="Y1354" s="312"/>
      <c r="Z1354" s="312"/>
      <c r="AA1354" s="312"/>
    </row>
    <row r="1355" spans="1:27" x14ac:dyDescent="0.2">
      <c r="A1355" s="312"/>
      <c r="B1355" s="312"/>
      <c r="C1355" s="312"/>
      <c r="D1355" s="312"/>
      <c r="E1355" s="312"/>
      <c r="F1355" s="312"/>
      <c r="G1355" s="312"/>
      <c r="H1355" s="312"/>
      <c r="I1355" s="312"/>
      <c r="J1355" s="312"/>
      <c r="K1355" s="312"/>
      <c r="L1355" s="312"/>
      <c r="M1355" s="312"/>
      <c r="N1355" s="312"/>
      <c r="O1355" s="312"/>
      <c r="P1355" s="312"/>
      <c r="Q1355" s="312"/>
      <c r="R1355" s="312"/>
      <c r="S1355" s="312"/>
      <c r="T1355" s="312"/>
      <c r="U1355" s="312"/>
      <c r="V1355" s="312"/>
      <c r="W1355" s="312"/>
      <c r="X1355" s="312"/>
      <c r="Y1355" s="312"/>
      <c r="Z1355" s="312"/>
      <c r="AA1355" s="312"/>
    </row>
    <row r="1356" spans="1:27" x14ac:dyDescent="0.2">
      <c r="A1356" s="312"/>
      <c r="B1356" s="312"/>
      <c r="C1356" s="312"/>
      <c r="D1356" s="312"/>
      <c r="E1356" s="312"/>
      <c r="F1356" s="312"/>
      <c r="G1356" s="312"/>
      <c r="H1356" s="312"/>
      <c r="I1356" s="312"/>
      <c r="J1356" s="312"/>
      <c r="K1356" s="312"/>
      <c r="L1356" s="312"/>
      <c r="M1356" s="312"/>
      <c r="N1356" s="312"/>
      <c r="O1356" s="312"/>
      <c r="P1356" s="312"/>
      <c r="Q1356" s="312"/>
      <c r="R1356" s="312"/>
      <c r="S1356" s="312"/>
      <c r="T1356" s="312"/>
      <c r="U1356" s="312"/>
      <c r="V1356" s="312"/>
      <c r="W1356" s="312"/>
      <c r="X1356" s="312"/>
      <c r="Y1356" s="312"/>
      <c r="Z1356" s="312"/>
      <c r="AA1356" s="312"/>
    </row>
    <row r="1357" spans="1:27" x14ac:dyDescent="0.2">
      <c r="A1357" s="312"/>
      <c r="B1357" s="312"/>
      <c r="C1357" s="312"/>
      <c r="D1357" s="312"/>
      <c r="E1357" s="312"/>
      <c r="F1357" s="312"/>
      <c r="G1357" s="312"/>
      <c r="H1357" s="312"/>
      <c r="I1357" s="312"/>
      <c r="J1357" s="312"/>
      <c r="K1357" s="312"/>
      <c r="L1357" s="312"/>
      <c r="M1357" s="312"/>
      <c r="N1357" s="312"/>
      <c r="O1357" s="312"/>
      <c r="P1357" s="312"/>
      <c r="Q1357" s="312"/>
      <c r="R1357" s="312"/>
      <c r="S1357" s="312"/>
      <c r="T1357" s="312"/>
      <c r="U1357" s="312"/>
      <c r="V1357" s="312"/>
      <c r="W1357" s="312"/>
      <c r="X1357" s="312"/>
      <c r="Y1357" s="312"/>
      <c r="Z1357" s="312"/>
      <c r="AA1357" s="312"/>
    </row>
    <row r="1358" spans="1:27" x14ac:dyDescent="0.2">
      <c r="A1358" s="312"/>
      <c r="B1358" s="312"/>
      <c r="C1358" s="312"/>
      <c r="D1358" s="312"/>
      <c r="E1358" s="312"/>
      <c r="F1358" s="312"/>
      <c r="G1358" s="312"/>
      <c r="H1358" s="312"/>
      <c r="I1358" s="312"/>
      <c r="J1358" s="312"/>
      <c r="K1358" s="312"/>
      <c r="L1358" s="312"/>
      <c r="M1358" s="312"/>
      <c r="N1358" s="312"/>
      <c r="O1358" s="312"/>
      <c r="P1358" s="312"/>
      <c r="Q1358" s="312"/>
      <c r="R1358" s="312"/>
      <c r="S1358" s="312"/>
      <c r="T1358" s="312"/>
      <c r="U1358" s="312"/>
      <c r="V1358" s="312"/>
      <c r="W1358" s="312"/>
      <c r="X1358" s="312"/>
      <c r="Y1358" s="312"/>
      <c r="Z1358" s="312"/>
      <c r="AA1358" s="312"/>
    </row>
    <row r="1359" spans="1:27" x14ac:dyDescent="0.2">
      <c r="A1359" s="312"/>
      <c r="B1359" s="312"/>
      <c r="C1359" s="312"/>
      <c r="D1359" s="312"/>
      <c r="E1359" s="312"/>
      <c r="F1359" s="312"/>
      <c r="G1359" s="312"/>
      <c r="H1359" s="312"/>
      <c r="I1359" s="312"/>
      <c r="J1359" s="312"/>
      <c r="K1359" s="312"/>
      <c r="L1359" s="312"/>
      <c r="M1359" s="312"/>
      <c r="N1359" s="312"/>
      <c r="O1359" s="312"/>
      <c r="P1359" s="312"/>
      <c r="Q1359" s="312"/>
      <c r="R1359" s="312"/>
      <c r="S1359" s="312"/>
      <c r="T1359" s="312"/>
      <c r="U1359" s="312"/>
      <c r="V1359" s="312"/>
      <c r="W1359" s="312"/>
      <c r="X1359" s="312"/>
      <c r="Y1359" s="312"/>
      <c r="Z1359" s="312"/>
      <c r="AA1359" s="312"/>
    </row>
    <row r="1360" spans="1:27" x14ac:dyDescent="0.2">
      <c r="A1360" s="312"/>
      <c r="B1360" s="312"/>
      <c r="C1360" s="312"/>
      <c r="D1360" s="312"/>
      <c r="E1360" s="312"/>
      <c r="F1360" s="312"/>
      <c r="G1360" s="312"/>
      <c r="H1360" s="312"/>
      <c r="I1360" s="312"/>
      <c r="J1360" s="312"/>
      <c r="K1360" s="312"/>
      <c r="L1360" s="312"/>
      <c r="M1360" s="312"/>
      <c r="N1360" s="312"/>
      <c r="O1360" s="312"/>
      <c r="P1360" s="312"/>
      <c r="Q1360" s="312"/>
      <c r="R1360" s="312"/>
      <c r="S1360" s="312"/>
      <c r="T1360" s="312"/>
      <c r="U1360" s="312"/>
      <c r="V1360" s="312"/>
      <c r="W1360" s="312"/>
      <c r="X1360" s="312"/>
      <c r="Y1360" s="312"/>
      <c r="Z1360" s="312"/>
      <c r="AA1360" s="312"/>
    </row>
    <row r="1361" spans="1:27" x14ac:dyDescent="0.2">
      <c r="A1361" s="312"/>
      <c r="B1361" s="312"/>
      <c r="C1361" s="312"/>
      <c r="D1361" s="312"/>
      <c r="E1361" s="312"/>
      <c r="F1361" s="312"/>
      <c r="G1361" s="312"/>
      <c r="H1361" s="312"/>
      <c r="I1361" s="312"/>
      <c r="J1361" s="312"/>
      <c r="K1361" s="312"/>
      <c r="L1361" s="312"/>
      <c r="M1361" s="312"/>
      <c r="N1361" s="312"/>
      <c r="O1361" s="312"/>
      <c r="P1361" s="312"/>
      <c r="Q1361" s="312"/>
      <c r="R1361" s="312"/>
      <c r="S1361" s="312"/>
      <c r="T1361" s="312"/>
      <c r="U1361" s="312"/>
      <c r="V1361" s="312"/>
      <c r="W1361" s="312"/>
      <c r="X1361" s="312"/>
      <c r="Y1361" s="312"/>
      <c r="Z1361" s="312"/>
      <c r="AA1361" s="312"/>
    </row>
    <row r="1362" spans="1:27" x14ac:dyDescent="0.2">
      <c r="A1362" s="312"/>
      <c r="B1362" s="312"/>
      <c r="C1362" s="312"/>
      <c r="D1362" s="312"/>
      <c r="E1362" s="312"/>
      <c r="F1362" s="312"/>
      <c r="G1362" s="312"/>
      <c r="H1362" s="312"/>
      <c r="I1362" s="312"/>
      <c r="J1362" s="312"/>
      <c r="K1362" s="312"/>
      <c r="L1362" s="312"/>
      <c r="M1362" s="312"/>
      <c r="N1362" s="312"/>
      <c r="O1362" s="312"/>
      <c r="P1362" s="312"/>
      <c r="Q1362" s="312"/>
      <c r="R1362" s="312"/>
      <c r="S1362" s="312"/>
      <c r="T1362" s="312"/>
      <c r="U1362" s="312"/>
      <c r="V1362" s="312"/>
      <c r="W1362" s="312"/>
      <c r="X1362" s="312"/>
      <c r="Y1362" s="312"/>
      <c r="Z1362" s="312"/>
      <c r="AA1362" s="312"/>
    </row>
    <row r="1363" spans="1:27" x14ac:dyDescent="0.2">
      <c r="A1363" s="312"/>
      <c r="B1363" s="312"/>
      <c r="C1363" s="312"/>
      <c r="D1363" s="312"/>
      <c r="E1363" s="312"/>
      <c r="F1363" s="312"/>
      <c r="G1363" s="312"/>
      <c r="H1363" s="312"/>
      <c r="I1363" s="312"/>
      <c r="J1363" s="312"/>
      <c r="K1363" s="312"/>
      <c r="L1363" s="312"/>
      <c r="M1363" s="312"/>
      <c r="N1363" s="312"/>
      <c r="O1363" s="312"/>
      <c r="P1363" s="312"/>
      <c r="Q1363" s="312"/>
      <c r="R1363" s="312"/>
      <c r="S1363" s="312"/>
      <c r="T1363" s="312"/>
      <c r="U1363" s="312"/>
      <c r="V1363" s="312"/>
      <c r="W1363" s="312"/>
      <c r="X1363" s="312"/>
      <c r="Y1363" s="312"/>
      <c r="Z1363" s="312"/>
      <c r="AA1363" s="312"/>
    </row>
    <row r="1364" spans="1:27" x14ac:dyDescent="0.2">
      <c r="A1364" s="312"/>
      <c r="B1364" s="312"/>
      <c r="C1364" s="312"/>
      <c r="D1364" s="312"/>
      <c r="E1364" s="312"/>
      <c r="F1364" s="312"/>
      <c r="G1364" s="312"/>
      <c r="H1364" s="312"/>
      <c r="I1364" s="312"/>
      <c r="J1364" s="312"/>
      <c r="K1364" s="312"/>
      <c r="L1364" s="312"/>
      <c r="M1364" s="312"/>
      <c r="N1364" s="312"/>
      <c r="O1364" s="312"/>
      <c r="P1364" s="312"/>
      <c r="Q1364" s="312"/>
      <c r="R1364" s="312"/>
      <c r="S1364" s="312"/>
      <c r="T1364" s="312"/>
      <c r="U1364" s="312"/>
      <c r="V1364" s="312"/>
      <c r="W1364" s="312"/>
      <c r="X1364" s="312"/>
      <c r="Y1364" s="312"/>
      <c r="Z1364" s="312"/>
      <c r="AA1364" s="312"/>
    </row>
    <row r="1365" spans="1:27" x14ac:dyDescent="0.2">
      <c r="A1365" s="312"/>
      <c r="B1365" s="312"/>
      <c r="C1365" s="312"/>
      <c r="D1365" s="312"/>
      <c r="E1365" s="312"/>
      <c r="F1365" s="312"/>
      <c r="G1365" s="312"/>
      <c r="H1365" s="312"/>
      <c r="I1365" s="312"/>
      <c r="J1365" s="312"/>
      <c r="K1365" s="312"/>
      <c r="L1365" s="312"/>
      <c r="M1365" s="312"/>
      <c r="N1365" s="312"/>
      <c r="O1365" s="312"/>
      <c r="P1365" s="312"/>
      <c r="Q1365" s="312"/>
      <c r="R1365" s="312"/>
      <c r="S1365" s="312"/>
      <c r="T1365" s="312"/>
      <c r="U1365" s="312"/>
      <c r="V1365" s="312"/>
      <c r="W1365" s="312"/>
      <c r="X1365" s="312"/>
      <c r="Y1365" s="312"/>
      <c r="Z1365" s="312"/>
      <c r="AA1365" s="312"/>
    </row>
    <row r="1366" spans="1:27" x14ac:dyDescent="0.2">
      <c r="A1366" s="312"/>
      <c r="B1366" s="312"/>
      <c r="C1366" s="312"/>
      <c r="D1366" s="312"/>
      <c r="E1366" s="312"/>
      <c r="F1366" s="312"/>
      <c r="G1366" s="312"/>
      <c r="H1366" s="312"/>
      <c r="I1366" s="312"/>
      <c r="J1366" s="312"/>
      <c r="K1366" s="312"/>
      <c r="L1366" s="312"/>
      <c r="M1366" s="312"/>
      <c r="N1366" s="312"/>
      <c r="O1366" s="312"/>
      <c r="P1366" s="312"/>
      <c r="Q1366" s="312"/>
      <c r="R1366" s="312"/>
      <c r="S1366" s="312"/>
      <c r="T1366" s="312"/>
      <c r="U1366" s="312"/>
      <c r="V1366" s="312"/>
      <c r="W1366" s="312"/>
      <c r="X1366" s="312"/>
      <c r="Y1366" s="312"/>
      <c r="Z1366" s="312"/>
      <c r="AA1366" s="312"/>
    </row>
    <row r="1367" spans="1:27" x14ac:dyDescent="0.2">
      <c r="A1367" s="312"/>
      <c r="B1367" s="312"/>
      <c r="C1367" s="312"/>
      <c r="D1367" s="312"/>
      <c r="E1367" s="312"/>
      <c r="F1367" s="312"/>
      <c r="G1367" s="312"/>
      <c r="H1367" s="312"/>
      <c r="I1367" s="312"/>
      <c r="J1367" s="312"/>
      <c r="K1367" s="312"/>
      <c r="L1367" s="312"/>
      <c r="M1367" s="312"/>
      <c r="N1367" s="312"/>
      <c r="O1367" s="312"/>
      <c r="P1367" s="312"/>
      <c r="Q1367" s="312"/>
      <c r="R1367" s="312"/>
      <c r="S1367" s="312"/>
      <c r="T1367" s="312"/>
      <c r="U1367" s="312"/>
      <c r="V1367" s="312"/>
      <c r="W1367" s="312"/>
      <c r="X1367" s="312"/>
      <c r="Y1367" s="312"/>
      <c r="Z1367" s="312"/>
      <c r="AA1367" s="312"/>
    </row>
    <row r="1368" spans="1:27" x14ac:dyDescent="0.2">
      <c r="A1368" s="312"/>
      <c r="B1368" s="312"/>
      <c r="C1368" s="312"/>
      <c r="D1368" s="312"/>
      <c r="E1368" s="312"/>
      <c r="F1368" s="312"/>
      <c r="G1368" s="312"/>
      <c r="H1368" s="312"/>
      <c r="I1368" s="312"/>
      <c r="J1368" s="312"/>
      <c r="K1368" s="312"/>
      <c r="L1368" s="312"/>
      <c r="M1368" s="312"/>
      <c r="N1368" s="312"/>
      <c r="O1368" s="312"/>
      <c r="P1368" s="312"/>
      <c r="Q1368" s="312"/>
      <c r="R1368" s="312"/>
      <c r="S1368" s="312"/>
      <c r="T1368" s="312"/>
      <c r="U1368" s="312"/>
      <c r="V1368" s="312"/>
      <c r="W1368" s="312"/>
      <c r="X1368" s="312"/>
      <c r="Y1368" s="312"/>
      <c r="Z1368" s="312"/>
      <c r="AA1368" s="312"/>
    </row>
    <row r="1369" spans="1:27" x14ac:dyDescent="0.2">
      <c r="A1369" s="312"/>
      <c r="B1369" s="312"/>
      <c r="C1369" s="312"/>
      <c r="D1369" s="312"/>
      <c r="E1369" s="312"/>
      <c r="F1369" s="312"/>
      <c r="G1369" s="312"/>
      <c r="H1369" s="312"/>
      <c r="I1369" s="312"/>
      <c r="J1369" s="312"/>
      <c r="K1369" s="312"/>
      <c r="L1369" s="312"/>
      <c r="M1369" s="312"/>
      <c r="N1369" s="312"/>
      <c r="O1369" s="312"/>
      <c r="P1369" s="312"/>
      <c r="Q1369" s="312"/>
      <c r="R1369" s="312"/>
      <c r="S1369" s="312"/>
      <c r="T1369" s="312"/>
      <c r="U1369" s="312"/>
      <c r="V1369" s="312"/>
      <c r="W1369" s="312"/>
      <c r="X1369" s="312"/>
      <c r="Y1369" s="312"/>
      <c r="Z1369" s="312"/>
      <c r="AA1369" s="312"/>
    </row>
    <row r="1370" spans="1:27" x14ac:dyDescent="0.2">
      <c r="A1370" s="312"/>
      <c r="B1370" s="312"/>
      <c r="C1370" s="312"/>
      <c r="D1370" s="312"/>
      <c r="E1370" s="312"/>
      <c r="F1370" s="312"/>
      <c r="G1370" s="312"/>
      <c r="H1370" s="312"/>
      <c r="I1370" s="312"/>
      <c r="J1370" s="312"/>
      <c r="K1370" s="312"/>
      <c r="L1370" s="312"/>
      <c r="M1370" s="312"/>
      <c r="N1370" s="312"/>
      <c r="O1370" s="312"/>
      <c r="P1370" s="312"/>
      <c r="Q1370" s="312"/>
      <c r="R1370" s="312"/>
      <c r="S1370" s="312"/>
      <c r="T1370" s="312"/>
      <c r="U1370" s="312"/>
      <c r="V1370" s="312"/>
      <c r="W1370" s="312"/>
      <c r="X1370" s="312"/>
      <c r="Y1370" s="312"/>
      <c r="Z1370" s="312"/>
      <c r="AA1370" s="312"/>
    </row>
    <row r="1371" spans="1:27" x14ac:dyDescent="0.2">
      <c r="A1371" s="312"/>
      <c r="B1371" s="312"/>
      <c r="C1371" s="312"/>
      <c r="D1371" s="312"/>
      <c r="E1371" s="312"/>
      <c r="F1371" s="312"/>
      <c r="G1371" s="312"/>
      <c r="H1371" s="312"/>
      <c r="I1371" s="312"/>
      <c r="J1371" s="312"/>
      <c r="K1371" s="312"/>
      <c r="L1371" s="312"/>
      <c r="M1371" s="312"/>
      <c r="N1371" s="312"/>
      <c r="O1371" s="312"/>
      <c r="P1371" s="312"/>
      <c r="Q1371" s="312"/>
      <c r="R1371" s="312"/>
      <c r="S1371" s="312"/>
      <c r="T1371" s="312"/>
      <c r="U1371" s="312"/>
      <c r="V1371" s="312"/>
      <c r="W1371" s="312"/>
      <c r="X1371" s="312"/>
      <c r="Y1371" s="312"/>
      <c r="Z1371" s="312"/>
      <c r="AA1371" s="312"/>
    </row>
    <row r="1372" spans="1:27" x14ac:dyDescent="0.2">
      <c r="A1372" s="312"/>
      <c r="B1372" s="312"/>
      <c r="C1372" s="312"/>
      <c r="D1372" s="312"/>
      <c r="E1372" s="312"/>
      <c r="F1372" s="312"/>
      <c r="G1372" s="312"/>
      <c r="H1372" s="312"/>
      <c r="I1372" s="312"/>
      <c r="J1372" s="312"/>
      <c r="K1372" s="312"/>
      <c r="L1372" s="312"/>
      <c r="M1372" s="312"/>
      <c r="N1372" s="312"/>
      <c r="O1372" s="312"/>
      <c r="P1372" s="312"/>
      <c r="Q1372" s="312"/>
      <c r="R1372" s="312"/>
      <c r="S1372" s="312"/>
      <c r="T1372" s="312"/>
      <c r="U1372" s="312"/>
      <c r="V1372" s="312"/>
      <c r="W1372" s="312"/>
      <c r="X1372" s="312"/>
      <c r="Y1372" s="312"/>
      <c r="Z1372" s="312"/>
      <c r="AA1372" s="312"/>
    </row>
    <row r="1373" spans="1:27" x14ac:dyDescent="0.2">
      <c r="A1373" s="312"/>
      <c r="B1373" s="312"/>
      <c r="C1373" s="312"/>
      <c r="D1373" s="312"/>
      <c r="E1373" s="312"/>
      <c r="F1373" s="312"/>
      <c r="G1373" s="312"/>
      <c r="H1373" s="312"/>
      <c r="I1373" s="312"/>
      <c r="J1373" s="312"/>
      <c r="K1373" s="312"/>
      <c r="L1373" s="312"/>
      <c r="M1373" s="312"/>
      <c r="N1373" s="312"/>
      <c r="O1373" s="312"/>
      <c r="P1373" s="312"/>
      <c r="Q1373" s="312"/>
      <c r="R1373" s="312"/>
      <c r="S1373" s="312"/>
      <c r="T1373" s="312"/>
      <c r="U1373" s="312"/>
      <c r="V1373" s="312"/>
      <c r="W1373" s="312"/>
      <c r="X1373" s="312"/>
      <c r="Y1373" s="312"/>
      <c r="Z1373" s="312"/>
      <c r="AA1373" s="312"/>
    </row>
    <row r="1374" spans="1:27" x14ac:dyDescent="0.2">
      <c r="A1374" s="312"/>
      <c r="B1374" s="312"/>
      <c r="C1374" s="312"/>
      <c r="D1374" s="312"/>
      <c r="E1374" s="312"/>
      <c r="F1374" s="312"/>
      <c r="G1374" s="312"/>
      <c r="H1374" s="312"/>
      <c r="I1374" s="312"/>
      <c r="J1374" s="312"/>
      <c r="K1374" s="312"/>
      <c r="L1374" s="312"/>
      <c r="M1374" s="312"/>
      <c r="N1374" s="312"/>
      <c r="O1374" s="312"/>
      <c r="P1374" s="312"/>
      <c r="Q1374" s="312"/>
      <c r="R1374" s="312"/>
      <c r="S1374" s="312"/>
      <c r="T1374" s="312"/>
      <c r="U1374" s="312"/>
      <c r="V1374" s="312"/>
      <c r="W1374" s="312"/>
      <c r="X1374" s="312"/>
      <c r="Y1374" s="312"/>
      <c r="Z1374" s="312"/>
      <c r="AA1374" s="312"/>
    </row>
    <row r="1375" spans="1:27" x14ac:dyDescent="0.2">
      <c r="A1375" s="312"/>
      <c r="B1375" s="312"/>
      <c r="C1375" s="312"/>
      <c r="D1375" s="312"/>
      <c r="E1375" s="312"/>
      <c r="F1375" s="312"/>
      <c r="G1375" s="312"/>
      <c r="H1375" s="312"/>
      <c r="I1375" s="312"/>
      <c r="J1375" s="312"/>
      <c r="K1375" s="312"/>
      <c r="L1375" s="312"/>
      <c r="M1375" s="312"/>
      <c r="N1375" s="312"/>
      <c r="O1375" s="312"/>
      <c r="P1375" s="312"/>
      <c r="Q1375" s="312"/>
      <c r="R1375" s="312"/>
      <c r="S1375" s="312"/>
      <c r="T1375" s="312"/>
      <c r="U1375" s="312"/>
      <c r="V1375" s="312"/>
      <c r="W1375" s="312"/>
      <c r="X1375" s="312"/>
      <c r="Y1375" s="312"/>
      <c r="Z1375" s="312"/>
      <c r="AA1375" s="312"/>
    </row>
    <row r="1376" spans="1:27" x14ac:dyDescent="0.2">
      <c r="A1376" s="312"/>
      <c r="B1376" s="312"/>
      <c r="C1376" s="312"/>
      <c r="D1376" s="312"/>
      <c r="E1376" s="312"/>
      <c r="F1376" s="312"/>
      <c r="G1376" s="312"/>
      <c r="H1376" s="312"/>
      <c r="I1376" s="312"/>
      <c r="J1376" s="312"/>
      <c r="K1376" s="312"/>
      <c r="L1376" s="312"/>
      <c r="M1376" s="312"/>
      <c r="N1376" s="312"/>
      <c r="O1376" s="312"/>
      <c r="P1376" s="312"/>
      <c r="Q1376" s="312"/>
      <c r="R1376" s="312"/>
      <c r="S1376" s="312"/>
      <c r="T1376" s="312"/>
      <c r="U1376" s="312"/>
      <c r="V1376" s="312"/>
      <c r="W1376" s="312"/>
      <c r="X1376" s="312"/>
      <c r="Y1376" s="312"/>
      <c r="Z1376" s="312"/>
      <c r="AA1376" s="312"/>
    </row>
    <row r="1377" spans="1:27" x14ac:dyDescent="0.2">
      <c r="A1377" s="312"/>
      <c r="B1377" s="312"/>
      <c r="C1377" s="312"/>
      <c r="D1377" s="312"/>
      <c r="E1377" s="312"/>
      <c r="F1377" s="312"/>
      <c r="G1377" s="312"/>
      <c r="H1377" s="312"/>
      <c r="I1377" s="312"/>
      <c r="J1377" s="312"/>
      <c r="K1377" s="312"/>
      <c r="L1377" s="312"/>
      <c r="M1377" s="312"/>
      <c r="N1377" s="312"/>
      <c r="O1377" s="312"/>
      <c r="P1377" s="312"/>
      <c r="Q1377" s="312"/>
      <c r="R1377" s="312"/>
      <c r="S1377" s="312"/>
      <c r="T1377" s="312"/>
      <c r="U1377" s="312"/>
      <c r="V1377" s="312"/>
      <c r="W1377" s="312"/>
      <c r="X1377" s="312"/>
      <c r="Y1377" s="312"/>
      <c r="Z1377" s="312"/>
      <c r="AA1377" s="312"/>
    </row>
    <row r="1378" spans="1:27" x14ac:dyDescent="0.2">
      <c r="A1378" s="312"/>
      <c r="B1378" s="312"/>
      <c r="C1378" s="312"/>
      <c r="D1378" s="312"/>
      <c r="E1378" s="312"/>
      <c r="F1378" s="312"/>
      <c r="G1378" s="312"/>
      <c r="H1378" s="312"/>
      <c r="I1378" s="312"/>
      <c r="J1378" s="312"/>
      <c r="K1378" s="312"/>
      <c r="L1378" s="312"/>
      <c r="M1378" s="312"/>
      <c r="N1378" s="312"/>
      <c r="O1378" s="312"/>
      <c r="P1378" s="312"/>
      <c r="Q1378" s="312"/>
      <c r="R1378" s="312"/>
      <c r="S1378" s="312"/>
      <c r="T1378" s="312"/>
      <c r="U1378" s="312"/>
      <c r="V1378" s="312"/>
      <c r="W1378" s="312"/>
      <c r="X1378" s="312"/>
      <c r="Y1378" s="312"/>
      <c r="Z1378" s="312"/>
      <c r="AA1378" s="312"/>
    </row>
    <row r="1379" spans="1:27" x14ac:dyDescent="0.2">
      <c r="A1379" s="312"/>
      <c r="B1379" s="312"/>
      <c r="C1379" s="312"/>
      <c r="D1379" s="312"/>
      <c r="E1379" s="312"/>
      <c r="F1379" s="312"/>
      <c r="G1379" s="312"/>
      <c r="H1379" s="312"/>
      <c r="I1379" s="312"/>
      <c r="J1379" s="312"/>
      <c r="K1379" s="312"/>
      <c r="L1379" s="312"/>
      <c r="M1379" s="312"/>
      <c r="N1379" s="312"/>
      <c r="O1379" s="312"/>
      <c r="P1379" s="312"/>
      <c r="Q1379" s="312"/>
      <c r="R1379" s="312"/>
      <c r="S1379" s="312"/>
      <c r="T1379" s="312"/>
      <c r="U1379" s="312"/>
      <c r="V1379" s="312"/>
      <c r="W1379" s="312"/>
      <c r="X1379" s="312"/>
      <c r="Y1379" s="312"/>
      <c r="Z1379" s="312"/>
      <c r="AA1379" s="312"/>
    </row>
    <row r="1380" spans="1:27" x14ac:dyDescent="0.2">
      <c r="A1380" s="312"/>
      <c r="B1380" s="312"/>
      <c r="C1380" s="312"/>
      <c r="D1380" s="312"/>
      <c r="E1380" s="312"/>
      <c r="F1380" s="312"/>
      <c r="G1380" s="312"/>
      <c r="H1380" s="312"/>
      <c r="I1380" s="312"/>
      <c r="J1380" s="312"/>
      <c r="K1380" s="312"/>
      <c r="L1380" s="312"/>
      <c r="M1380" s="312"/>
      <c r="N1380" s="312"/>
      <c r="O1380" s="312"/>
      <c r="P1380" s="312"/>
      <c r="Q1380" s="312"/>
      <c r="R1380" s="312"/>
      <c r="S1380" s="312"/>
      <c r="T1380" s="312"/>
      <c r="U1380" s="312"/>
      <c r="V1380" s="312"/>
      <c r="W1380" s="312"/>
      <c r="X1380" s="312"/>
      <c r="Y1380" s="312"/>
      <c r="Z1380" s="312"/>
      <c r="AA1380" s="312"/>
    </row>
    <row r="1381" spans="1:27" x14ac:dyDescent="0.2">
      <c r="A1381" s="312"/>
      <c r="B1381" s="312"/>
      <c r="C1381" s="312"/>
      <c r="D1381" s="312"/>
      <c r="E1381" s="312"/>
      <c r="F1381" s="312"/>
      <c r="G1381" s="312"/>
      <c r="H1381" s="312"/>
      <c r="I1381" s="312"/>
      <c r="J1381" s="312"/>
      <c r="K1381" s="312"/>
      <c r="L1381" s="312"/>
      <c r="M1381" s="312"/>
      <c r="N1381" s="312"/>
      <c r="O1381" s="312"/>
      <c r="P1381" s="312"/>
      <c r="Q1381" s="312"/>
      <c r="R1381" s="312"/>
      <c r="S1381" s="312"/>
      <c r="T1381" s="312"/>
      <c r="U1381" s="312"/>
      <c r="V1381" s="312"/>
      <c r="W1381" s="312"/>
      <c r="X1381" s="312"/>
      <c r="Y1381" s="312"/>
      <c r="Z1381" s="312"/>
      <c r="AA1381" s="312"/>
    </row>
    <row r="1382" spans="1:27" x14ac:dyDescent="0.2">
      <c r="A1382" s="312"/>
      <c r="B1382" s="312"/>
      <c r="C1382" s="312"/>
      <c r="D1382" s="312"/>
      <c r="E1382" s="312"/>
      <c r="F1382" s="312"/>
      <c r="G1382" s="312"/>
      <c r="H1382" s="312"/>
      <c r="I1382" s="312"/>
      <c r="J1382" s="312"/>
      <c r="K1382" s="312"/>
      <c r="L1382" s="312"/>
      <c r="M1382" s="312"/>
      <c r="N1382" s="312"/>
      <c r="O1382" s="312"/>
      <c r="P1382" s="312"/>
      <c r="Q1382" s="312"/>
      <c r="R1382" s="312"/>
      <c r="S1382" s="312"/>
      <c r="T1382" s="312"/>
      <c r="U1382" s="312"/>
      <c r="V1382" s="312"/>
      <c r="W1382" s="312"/>
      <c r="X1382" s="312"/>
      <c r="Y1382" s="312"/>
      <c r="Z1382" s="312"/>
      <c r="AA1382" s="312"/>
    </row>
    <row r="1383" spans="1:27" x14ac:dyDescent="0.2">
      <c r="A1383" s="312"/>
      <c r="B1383" s="312"/>
      <c r="C1383" s="312"/>
      <c r="D1383" s="312"/>
      <c r="E1383" s="312"/>
      <c r="F1383" s="312"/>
      <c r="G1383" s="312"/>
      <c r="H1383" s="312"/>
      <c r="I1383" s="312"/>
      <c r="J1383" s="312"/>
      <c r="K1383" s="312"/>
      <c r="L1383" s="312"/>
      <c r="M1383" s="312"/>
      <c r="N1383" s="312"/>
      <c r="O1383" s="312"/>
      <c r="P1383" s="312"/>
      <c r="Q1383" s="312"/>
      <c r="R1383" s="312"/>
      <c r="S1383" s="312"/>
      <c r="T1383" s="312"/>
      <c r="U1383" s="312"/>
      <c r="V1383" s="312"/>
      <c r="W1383" s="312"/>
      <c r="X1383" s="312"/>
      <c r="Y1383" s="312"/>
      <c r="Z1383" s="312"/>
      <c r="AA1383" s="312"/>
    </row>
    <row r="1384" spans="1:27" x14ac:dyDescent="0.2">
      <c r="A1384" s="312"/>
      <c r="B1384" s="312"/>
      <c r="C1384" s="312"/>
      <c r="D1384" s="312"/>
      <c r="E1384" s="312"/>
      <c r="F1384" s="312"/>
      <c r="G1384" s="312"/>
      <c r="H1384" s="312"/>
      <c r="I1384" s="312"/>
      <c r="J1384" s="312"/>
      <c r="K1384" s="312"/>
      <c r="L1384" s="312"/>
      <c r="M1384" s="312"/>
      <c r="N1384" s="312"/>
      <c r="O1384" s="312"/>
      <c r="P1384" s="312"/>
      <c r="Q1384" s="312"/>
      <c r="R1384" s="312"/>
      <c r="S1384" s="312"/>
      <c r="T1384" s="312"/>
      <c r="U1384" s="312"/>
      <c r="V1384" s="312"/>
      <c r="W1384" s="312"/>
      <c r="X1384" s="312"/>
      <c r="Y1384" s="312"/>
      <c r="Z1384" s="312"/>
      <c r="AA1384" s="312"/>
    </row>
    <row r="1385" spans="1:27" x14ac:dyDescent="0.2">
      <c r="A1385" s="312"/>
      <c r="B1385" s="312"/>
      <c r="C1385" s="312"/>
      <c r="D1385" s="312"/>
      <c r="E1385" s="312"/>
      <c r="F1385" s="312"/>
      <c r="G1385" s="312"/>
      <c r="H1385" s="312"/>
      <c r="I1385" s="312"/>
      <c r="J1385" s="312"/>
      <c r="K1385" s="312"/>
      <c r="L1385" s="312"/>
      <c r="M1385" s="312"/>
      <c r="N1385" s="312"/>
      <c r="O1385" s="312"/>
      <c r="P1385" s="312"/>
      <c r="Q1385" s="312"/>
      <c r="R1385" s="312"/>
      <c r="S1385" s="312"/>
      <c r="T1385" s="312"/>
      <c r="U1385" s="312"/>
      <c r="V1385" s="312"/>
      <c r="W1385" s="312"/>
      <c r="X1385" s="312"/>
      <c r="Y1385" s="312"/>
      <c r="Z1385" s="312"/>
      <c r="AA1385" s="312"/>
    </row>
    <row r="1386" spans="1:27" x14ac:dyDescent="0.2">
      <c r="A1386" s="312"/>
      <c r="B1386" s="312"/>
      <c r="C1386" s="312"/>
      <c r="D1386" s="312"/>
      <c r="E1386" s="312"/>
      <c r="F1386" s="312"/>
      <c r="G1386" s="312"/>
      <c r="H1386" s="312"/>
      <c r="I1386" s="312"/>
      <c r="J1386" s="312"/>
      <c r="K1386" s="312"/>
      <c r="L1386" s="312"/>
      <c r="M1386" s="312"/>
      <c r="N1386" s="312"/>
      <c r="O1386" s="312"/>
      <c r="P1386" s="312"/>
      <c r="Q1386" s="312"/>
      <c r="R1386" s="312"/>
      <c r="S1386" s="312"/>
      <c r="T1386" s="312"/>
      <c r="U1386" s="312"/>
      <c r="V1386" s="312"/>
      <c r="W1386" s="312"/>
      <c r="X1386" s="312"/>
      <c r="Y1386" s="312"/>
      <c r="Z1386" s="312"/>
      <c r="AA1386" s="312"/>
    </row>
    <row r="1387" spans="1:27" x14ac:dyDescent="0.2">
      <c r="A1387" s="312"/>
      <c r="B1387" s="312"/>
      <c r="C1387" s="312"/>
      <c r="D1387" s="312"/>
      <c r="E1387" s="312"/>
      <c r="F1387" s="312"/>
      <c r="G1387" s="312"/>
      <c r="H1387" s="312"/>
      <c r="I1387" s="312"/>
      <c r="J1387" s="312"/>
      <c r="K1387" s="312"/>
      <c r="L1387" s="312"/>
      <c r="M1387" s="312"/>
      <c r="N1387" s="312"/>
      <c r="O1387" s="312"/>
      <c r="P1387" s="312"/>
      <c r="Q1387" s="312"/>
      <c r="R1387" s="312"/>
      <c r="S1387" s="312"/>
      <c r="T1387" s="312"/>
      <c r="U1387" s="312"/>
      <c r="V1387" s="312"/>
      <c r="W1387" s="312"/>
      <c r="X1387" s="312"/>
      <c r="Y1387" s="312"/>
      <c r="Z1387" s="312"/>
      <c r="AA1387" s="312"/>
    </row>
    <row r="1388" spans="1:27" x14ac:dyDescent="0.2">
      <c r="A1388" s="312"/>
      <c r="B1388" s="312"/>
      <c r="C1388" s="312"/>
      <c r="D1388" s="312"/>
      <c r="E1388" s="312"/>
      <c r="F1388" s="312"/>
      <c r="G1388" s="312"/>
      <c r="H1388" s="312"/>
      <c r="I1388" s="312"/>
      <c r="J1388" s="312"/>
      <c r="K1388" s="312"/>
      <c r="L1388" s="312"/>
      <c r="M1388" s="312"/>
      <c r="N1388" s="312"/>
      <c r="O1388" s="312"/>
      <c r="P1388" s="312"/>
      <c r="Q1388" s="312"/>
      <c r="R1388" s="312"/>
      <c r="S1388" s="312"/>
      <c r="T1388" s="312"/>
      <c r="U1388" s="312"/>
      <c r="V1388" s="312"/>
      <c r="W1388" s="312"/>
      <c r="X1388" s="312"/>
      <c r="Y1388" s="312"/>
      <c r="Z1388" s="312"/>
      <c r="AA1388" s="312"/>
    </row>
    <row r="1389" spans="1:27" x14ac:dyDescent="0.2">
      <c r="A1389" s="312"/>
      <c r="B1389" s="312"/>
      <c r="C1389" s="312"/>
      <c r="D1389" s="312"/>
      <c r="E1389" s="312"/>
      <c r="F1389" s="312"/>
      <c r="G1389" s="312"/>
      <c r="H1389" s="312"/>
      <c r="I1389" s="312"/>
      <c r="J1389" s="312"/>
      <c r="K1389" s="312"/>
      <c r="L1389" s="312"/>
      <c r="M1389" s="312"/>
      <c r="N1389" s="312"/>
      <c r="O1389" s="312"/>
      <c r="P1389" s="312"/>
      <c r="Q1389" s="312"/>
      <c r="R1389" s="312"/>
      <c r="S1389" s="312"/>
      <c r="T1389" s="312"/>
      <c r="U1389" s="312"/>
      <c r="V1389" s="312"/>
      <c r="W1389" s="312"/>
      <c r="X1389" s="312"/>
      <c r="Y1389" s="312"/>
      <c r="Z1389" s="312"/>
      <c r="AA1389" s="312"/>
    </row>
    <row r="1390" spans="1:27" x14ac:dyDescent="0.2">
      <c r="A1390" s="312"/>
      <c r="B1390" s="312"/>
      <c r="C1390" s="312"/>
      <c r="D1390" s="312"/>
      <c r="E1390" s="312"/>
      <c r="F1390" s="312"/>
      <c r="G1390" s="312"/>
      <c r="H1390" s="312"/>
      <c r="I1390" s="312"/>
      <c r="J1390" s="312"/>
      <c r="K1390" s="312"/>
      <c r="L1390" s="312"/>
      <c r="M1390" s="312"/>
      <c r="N1390" s="312"/>
      <c r="O1390" s="312"/>
      <c r="P1390" s="312"/>
      <c r="Q1390" s="312"/>
      <c r="R1390" s="312"/>
      <c r="S1390" s="312"/>
      <c r="T1390" s="312"/>
      <c r="U1390" s="312"/>
      <c r="V1390" s="312"/>
      <c r="W1390" s="312"/>
      <c r="X1390" s="312"/>
      <c r="Y1390" s="312"/>
      <c r="Z1390" s="312"/>
      <c r="AA1390" s="312"/>
    </row>
    <row r="1391" spans="1:27" x14ac:dyDescent="0.2">
      <c r="A1391" s="312"/>
      <c r="B1391" s="312"/>
      <c r="C1391" s="312"/>
      <c r="D1391" s="312"/>
      <c r="E1391" s="312"/>
      <c r="F1391" s="312"/>
      <c r="G1391" s="312"/>
      <c r="H1391" s="312"/>
      <c r="I1391" s="312"/>
      <c r="J1391" s="312"/>
      <c r="K1391" s="312"/>
      <c r="L1391" s="312"/>
      <c r="M1391" s="312"/>
      <c r="N1391" s="312"/>
      <c r="O1391" s="312"/>
      <c r="P1391" s="312"/>
      <c r="Q1391" s="312"/>
      <c r="R1391" s="312"/>
      <c r="S1391" s="312"/>
      <c r="T1391" s="312"/>
      <c r="U1391" s="312"/>
      <c r="V1391" s="312"/>
      <c r="W1391" s="312"/>
      <c r="X1391" s="312"/>
      <c r="Y1391" s="312"/>
      <c r="Z1391" s="312"/>
      <c r="AA1391" s="312"/>
    </row>
    <row r="1392" spans="1:27" x14ac:dyDescent="0.2">
      <c r="A1392" s="312"/>
      <c r="B1392" s="312"/>
      <c r="C1392" s="312"/>
      <c r="D1392" s="312"/>
      <c r="E1392" s="312"/>
      <c r="F1392" s="312"/>
      <c r="G1392" s="312"/>
      <c r="H1392" s="312"/>
      <c r="I1392" s="312"/>
      <c r="J1392" s="312"/>
      <c r="K1392" s="312"/>
      <c r="L1392" s="312"/>
      <c r="M1392" s="312"/>
      <c r="N1392" s="312"/>
      <c r="O1392" s="312"/>
      <c r="P1392" s="312"/>
      <c r="Q1392" s="312"/>
      <c r="R1392" s="312"/>
      <c r="S1392" s="312"/>
      <c r="T1392" s="312"/>
      <c r="U1392" s="312"/>
      <c r="V1392" s="312"/>
      <c r="W1392" s="312"/>
      <c r="X1392" s="312"/>
      <c r="Y1392" s="312"/>
      <c r="Z1392" s="312"/>
      <c r="AA1392" s="312"/>
    </row>
    <row r="1393" spans="1:27" x14ac:dyDescent="0.2">
      <c r="A1393" s="312"/>
      <c r="B1393" s="312"/>
      <c r="C1393" s="312"/>
      <c r="D1393" s="312"/>
      <c r="E1393" s="312"/>
      <c r="F1393" s="312"/>
      <c r="G1393" s="312"/>
      <c r="H1393" s="312"/>
      <c r="I1393" s="312"/>
      <c r="J1393" s="312"/>
      <c r="K1393" s="312"/>
      <c r="L1393" s="312"/>
      <c r="M1393" s="312"/>
      <c r="N1393" s="312"/>
      <c r="O1393" s="312"/>
      <c r="P1393" s="312"/>
      <c r="Q1393" s="312"/>
      <c r="R1393" s="312"/>
      <c r="S1393" s="312"/>
      <c r="T1393" s="312"/>
      <c r="U1393" s="312"/>
      <c r="V1393" s="312"/>
      <c r="W1393" s="312"/>
      <c r="X1393" s="312"/>
      <c r="Y1393" s="312"/>
      <c r="Z1393" s="312"/>
      <c r="AA1393" s="312"/>
    </row>
    <row r="1394" spans="1:27" x14ac:dyDescent="0.2">
      <c r="A1394" s="312"/>
      <c r="B1394" s="312"/>
      <c r="C1394" s="312"/>
      <c r="D1394" s="312"/>
      <c r="E1394" s="312"/>
      <c r="F1394" s="312"/>
      <c r="G1394" s="312"/>
      <c r="H1394" s="312"/>
      <c r="I1394" s="312"/>
      <c r="J1394" s="312"/>
      <c r="K1394" s="312"/>
      <c r="L1394" s="312"/>
      <c r="M1394" s="312"/>
      <c r="N1394" s="312"/>
      <c r="O1394" s="312"/>
      <c r="P1394" s="312"/>
      <c r="Q1394" s="312"/>
      <c r="R1394" s="312"/>
      <c r="S1394" s="312"/>
      <c r="T1394" s="312"/>
      <c r="U1394" s="312"/>
      <c r="V1394" s="312"/>
      <c r="W1394" s="312"/>
      <c r="X1394" s="312"/>
      <c r="Y1394" s="312"/>
      <c r="Z1394" s="312"/>
      <c r="AA1394" s="312"/>
    </row>
    <row r="1395" spans="1:27" x14ac:dyDescent="0.2">
      <c r="A1395" s="312"/>
      <c r="B1395" s="312"/>
      <c r="C1395" s="312"/>
      <c r="D1395" s="312"/>
      <c r="E1395" s="312"/>
      <c r="F1395" s="312"/>
      <c r="G1395" s="312"/>
      <c r="H1395" s="312"/>
      <c r="I1395" s="312"/>
      <c r="J1395" s="312"/>
      <c r="K1395" s="312"/>
      <c r="L1395" s="312"/>
      <c r="M1395" s="312"/>
      <c r="N1395" s="312"/>
      <c r="O1395" s="312"/>
      <c r="P1395" s="312"/>
      <c r="Q1395" s="312"/>
      <c r="R1395" s="312"/>
      <c r="S1395" s="312"/>
      <c r="T1395" s="312"/>
      <c r="U1395" s="312"/>
      <c r="V1395" s="312"/>
      <c r="W1395" s="312"/>
      <c r="X1395" s="312"/>
      <c r="Y1395" s="312"/>
      <c r="Z1395" s="312"/>
      <c r="AA1395" s="312"/>
    </row>
    <row r="1396" spans="1:27" x14ac:dyDescent="0.2">
      <c r="A1396" s="312"/>
      <c r="B1396" s="312"/>
      <c r="C1396" s="312"/>
      <c r="D1396" s="312"/>
      <c r="E1396" s="312"/>
      <c r="F1396" s="312"/>
      <c r="G1396" s="312"/>
      <c r="H1396" s="312"/>
      <c r="I1396" s="312"/>
      <c r="J1396" s="312"/>
      <c r="K1396" s="312"/>
      <c r="L1396" s="312"/>
      <c r="M1396" s="312"/>
      <c r="N1396" s="312"/>
      <c r="O1396" s="312"/>
      <c r="P1396" s="312"/>
      <c r="Q1396" s="312"/>
      <c r="R1396" s="312"/>
      <c r="S1396" s="312"/>
      <c r="T1396" s="312"/>
      <c r="U1396" s="312"/>
      <c r="V1396" s="312"/>
      <c r="W1396" s="312"/>
      <c r="X1396" s="312"/>
      <c r="Y1396" s="312"/>
      <c r="Z1396" s="312"/>
      <c r="AA1396" s="312"/>
    </row>
    <row r="1397" spans="1:27" x14ac:dyDescent="0.2">
      <c r="A1397" s="312"/>
      <c r="B1397" s="312"/>
      <c r="C1397" s="312"/>
      <c r="D1397" s="312"/>
      <c r="E1397" s="312"/>
      <c r="F1397" s="312"/>
      <c r="G1397" s="312"/>
      <c r="H1397" s="312"/>
      <c r="I1397" s="312"/>
      <c r="J1397" s="312"/>
      <c r="K1397" s="312"/>
      <c r="L1397" s="312"/>
      <c r="M1397" s="312"/>
      <c r="N1397" s="312"/>
      <c r="O1397" s="312"/>
      <c r="P1397" s="312"/>
      <c r="Q1397" s="312"/>
      <c r="R1397" s="312"/>
      <c r="S1397" s="312"/>
      <c r="T1397" s="312"/>
      <c r="U1397" s="312"/>
      <c r="V1397" s="312"/>
      <c r="W1397" s="312"/>
      <c r="X1397" s="312"/>
      <c r="Y1397" s="312"/>
      <c r="Z1397" s="312"/>
      <c r="AA1397" s="312"/>
    </row>
    <row r="1398" spans="1:27" x14ac:dyDescent="0.2">
      <c r="A1398" s="312"/>
      <c r="B1398" s="312"/>
      <c r="C1398" s="312"/>
      <c r="D1398" s="312"/>
      <c r="E1398" s="312"/>
      <c r="F1398" s="312"/>
      <c r="G1398" s="312"/>
      <c r="H1398" s="312"/>
      <c r="I1398" s="312"/>
      <c r="J1398" s="312"/>
      <c r="K1398" s="312"/>
      <c r="L1398" s="312"/>
      <c r="M1398" s="312"/>
      <c r="N1398" s="312"/>
      <c r="O1398" s="312"/>
      <c r="P1398" s="312"/>
      <c r="Q1398" s="312"/>
      <c r="R1398" s="312"/>
      <c r="S1398" s="312"/>
      <c r="T1398" s="312"/>
      <c r="U1398" s="312"/>
      <c r="V1398" s="312"/>
      <c r="W1398" s="312"/>
      <c r="X1398" s="312"/>
      <c r="Y1398" s="312"/>
      <c r="Z1398" s="312"/>
      <c r="AA1398" s="312"/>
    </row>
    <row r="1399" spans="1:27" x14ac:dyDescent="0.2">
      <c r="A1399" s="312"/>
      <c r="B1399" s="312"/>
      <c r="C1399" s="312"/>
      <c r="D1399" s="312"/>
      <c r="E1399" s="312"/>
      <c r="F1399" s="312"/>
      <c r="G1399" s="312"/>
      <c r="H1399" s="312"/>
      <c r="I1399" s="312"/>
      <c r="J1399" s="312"/>
      <c r="K1399" s="312"/>
      <c r="L1399" s="312"/>
      <c r="M1399" s="312"/>
      <c r="N1399" s="312"/>
      <c r="O1399" s="312"/>
      <c r="P1399" s="312"/>
      <c r="Q1399" s="312"/>
      <c r="R1399" s="312"/>
      <c r="S1399" s="312"/>
      <c r="T1399" s="312"/>
      <c r="U1399" s="312"/>
      <c r="V1399" s="312"/>
      <c r="W1399" s="312"/>
      <c r="X1399" s="312"/>
      <c r="Y1399" s="312"/>
      <c r="Z1399" s="312"/>
      <c r="AA1399" s="312"/>
    </row>
    <row r="1400" spans="1:27" x14ac:dyDescent="0.2">
      <c r="A1400" s="312"/>
      <c r="B1400" s="312"/>
      <c r="C1400" s="312"/>
      <c r="D1400" s="312"/>
      <c r="E1400" s="312"/>
      <c r="F1400" s="312"/>
      <c r="G1400" s="312"/>
      <c r="H1400" s="312"/>
      <c r="I1400" s="312"/>
      <c r="J1400" s="312"/>
      <c r="K1400" s="312"/>
      <c r="L1400" s="312"/>
      <c r="M1400" s="312"/>
      <c r="N1400" s="312"/>
      <c r="O1400" s="312"/>
      <c r="P1400" s="312"/>
      <c r="Q1400" s="312"/>
      <c r="R1400" s="312"/>
      <c r="S1400" s="312"/>
      <c r="T1400" s="312"/>
      <c r="U1400" s="312"/>
      <c r="V1400" s="312"/>
      <c r="W1400" s="312"/>
      <c r="X1400" s="312"/>
      <c r="Y1400" s="312"/>
      <c r="Z1400" s="312"/>
      <c r="AA1400" s="312"/>
    </row>
    <row r="1401" spans="1:27" x14ac:dyDescent="0.2">
      <c r="A1401" s="312"/>
      <c r="B1401" s="312"/>
      <c r="C1401" s="312"/>
      <c r="D1401" s="312"/>
      <c r="E1401" s="312"/>
      <c r="F1401" s="312"/>
      <c r="G1401" s="312"/>
      <c r="H1401" s="312"/>
      <c r="I1401" s="312"/>
      <c r="J1401" s="312"/>
      <c r="K1401" s="312"/>
      <c r="L1401" s="312"/>
      <c r="M1401" s="312"/>
      <c r="N1401" s="312"/>
      <c r="O1401" s="312"/>
      <c r="P1401" s="312"/>
      <c r="Q1401" s="312"/>
      <c r="R1401" s="312"/>
      <c r="S1401" s="312"/>
      <c r="T1401" s="312"/>
      <c r="U1401" s="312"/>
      <c r="V1401" s="312"/>
      <c r="W1401" s="312"/>
      <c r="X1401" s="312"/>
      <c r="Y1401" s="312"/>
      <c r="Z1401" s="312"/>
      <c r="AA1401" s="312"/>
    </row>
    <row r="1402" spans="1:27" x14ac:dyDescent="0.2">
      <c r="A1402" s="312"/>
      <c r="B1402" s="312"/>
      <c r="C1402" s="312"/>
      <c r="D1402" s="312"/>
      <c r="E1402" s="312"/>
      <c r="F1402" s="312"/>
      <c r="G1402" s="312"/>
      <c r="H1402" s="312"/>
      <c r="I1402" s="312"/>
      <c r="J1402" s="312"/>
      <c r="K1402" s="312"/>
      <c r="L1402" s="312"/>
      <c r="M1402" s="312"/>
      <c r="N1402" s="312"/>
      <c r="O1402" s="312"/>
      <c r="P1402" s="312"/>
      <c r="Q1402" s="312"/>
      <c r="R1402" s="312"/>
      <c r="S1402" s="312"/>
      <c r="T1402" s="312"/>
      <c r="U1402" s="312"/>
      <c r="V1402" s="312"/>
      <c r="W1402" s="312"/>
      <c r="X1402" s="312"/>
      <c r="Y1402" s="312"/>
      <c r="Z1402" s="312"/>
      <c r="AA1402" s="312"/>
    </row>
    <row r="1403" spans="1:27" x14ac:dyDescent="0.2">
      <c r="A1403" s="312"/>
      <c r="B1403" s="312"/>
      <c r="C1403" s="312"/>
      <c r="D1403" s="312"/>
      <c r="E1403" s="312"/>
      <c r="F1403" s="312"/>
      <c r="G1403" s="312"/>
      <c r="H1403" s="312"/>
      <c r="I1403" s="312"/>
      <c r="J1403" s="312"/>
      <c r="K1403" s="312"/>
      <c r="L1403" s="312"/>
      <c r="M1403" s="312"/>
      <c r="N1403" s="312"/>
      <c r="O1403" s="312"/>
      <c r="P1403" s="312"/>
      <c r="Q1403" s="312"/>
      <c r="R1403" s="312"/>
      <c r="S1403" s="312"/>
      <c r="T1403" s="312"/>
      <c r="U1403" s="312"/>
      <c r="V1403" s="312"/>
      <c r="W1403" s="312"/>
      <c r="X1403" s="312"/>
      <c r="Y1403" s="312"/>
      <c r="Z1403" s="312"/>
      <c r="AA1403" s="312"/>
    </row>
    <row r="1404" spans="1:27" x14ac:dyDescent="0.2">
      <c r="A1404" s="312"/>
      <c r="B1404" s="312"/>
      <c r="C1404" s="312"/>
      <c r="D1404" s="312"/>
      <c r="E1404" s="312"/>
      <c r="F1404" s="312"/>
      <c r="G1404" s="312"/>
      <c r="H1404" s="312"/>
      <c r="I1404" s="312"/>
      <c r="J1404" s="312"/>
      <c r="K1404" s="312"/>
      <c r="L1404" s="312"/>
      <c r="M1404" s="312"/>
      <c r="N1404" s="312"/>
      <c r="O1404" s="312"/>
      <c r="P1404" s="312"/>
      <c r="Q1404" s="312"/>
      <c r="R1404" s="312"/>
      <c r="S1404" s="312"/>
      <c r="T1404" s="312"/>
      <c r="U1404" s="312"/>
      <c r="V1404" s="312"/>
      <c r="W1404" s="312"/>
      <c r="X1404" s="312"/>
      <c r="Y1404" s="312"/>
      <c r="Z1404" s="312"/>
      <c r="AA1404" s="312"/>
    </row>
    <row r="1405" spans="1:27" x14ac:dyDescent="0.2">
      <c r="A1405" s="312"/>
      <c r="B1405" s="312"/>
      <c r="C1405" s="312"/>
      <c r="D1405" s="312"/>
      <c r="E1405" s="312"/>
      <c r="F1405" s="312"/>
      <c r="G1405" s="312"/>
      <c r="H1405" s="312"/>
      <c r="I1405" s="312"/>
      <c r="J1405" s="312"/>
      <c r="K1405" s="312"/>
      <c r="L1405" s="312"/>
      <c r="M1405" s="312"/>
      <c r="N1405" s="312"/>
      <c r="O1405" s="312"/>
      <c r="P1405" s="312"/>
      <c r="Q1405" s="312"/>
      <c r="R1405" s="312"/>
      <c r="S1405" s="312"/>
      <c r="T1405" s="312"/>
      <c r="U1405" s="312"/>
      <c r="V1405" s="312"/>
      <c r="W1405" s="312"/>
      <c r="X1405" s="312"/>
      <c r="Y1405" s="312"/>
      <c r="Z1405" s="312"/>
      <c r="AA1405" s="312"/>
    </row>
    <row r="1406" spans="1:27" x14ac:dyDescent="0.2">
      <c r="A1406" s="312"/>
      <c r="B1406" s="312"/>
      <c r="C1406" s="312"/>
      <c r="D1406" s="312"/>
      <c r="E1406" s="312"/>
      <c r="F1406" s="312"/>
      <c r="G1406" s="312"/>
      <c r="H1406" s="312"/>
      <c r="I1406" s="312"/>
      <c r="J1406" s="312"/>
      <c r="K1406" s="312"/>
      <c r="L1406" s="312"/>
      <c r="M1406" s="312"/>
      <c r="N1406" s="312"/>
      <c r="O1406" s="312"/>
      <c r="P1406" s="312"/>
      <c r="Q1406" s="312"/>
      <c r="R1406" s="312"/>
      <c r="S1406" s="312"/>
      <c r="T1406" s="312"/>
      <c r="U1406" s="312"/>
      <c r="V1406" s="312"/>
      <c r="W1406" s="312"/>
      <c r="X1406" s="312"/>
      <c r="Y1406" s="312"/>
      <c r="Z1406" s="312"/>
      <c r="AA1406" s="312"/>
    </row>
    <row r="1407" spans="1:27" x14ac:dyDescent="0.2">
      <c r="A1407" s="312"/>
      <c r="B1407" s="312"/>
      <c r="C1407" s="312"/>
      <c r="D1407" s="312"/>
      <c r="E1407" s="312"/>
      <c r="F1407" s="312"/>
      <c r="G1407" s="312"/>
      <c r="H1407" s="312"/>
      <c r="I1407" s="312"/>
      <c r="J1407" s="312"/>
      <c r="K1407" s="312"/>
      <c r="L1407" s="312"/>
      <c r="M1407" s="312"/>
      <c r="N1407" s="312"/>
      <c r="O1407" s="312"/>
      <c r="P1407" s="312"/>
      <c r="Q1407" s="312"/>
      <c r="R1407" s="312"/>
      <c r="S1407" s="312"/>
      <c r="T1407" s="312"/>
      <c r="U1407" s="312"/>
      <c r="V1407" s="312"/>
      <c r="W1407" s="312"/>
      <c r="X1407" s="312"/>
      <c r="Y1407" s="312"/>
      <c r="Z1407" s="312"/>
      <c r="AA1407" s="312"/>
    </row>
    <row r="1408" spans="1:27" x14ac:dyDescent="0.2">
      <c r="A1408" s="312"/>
      <c r="B1408" s="312"/>
      <c r="C1408" s="312"/>
      <c r="D1408" s="312"/>
      <c r="E1408" s="312"/>
      <c r="F1408" s="312"/>
      <c r="G1408" s="312"/>
      <c r="H1408" s="312"/>
      <c r="I1408" s="312"/>
      <c r="J1408" s="312"/>
      <c r="K1408" s="312"/>
      <c r="L1408" s="312"/>
      <c r="M1408" s="312"/>
      <c r="N1408" s="312"/>
      <c r="O1408" s="312"/>
      <c r="P1408" s="312"/>
      <c r="Q1408" s="312"/>
      <c r="R1408" s="312"/>
      <c r="S1408" s="312"/>
      <c r="T1408" s="312"/>
      <c r="U1408" s="312"/>
      <c r="V1408" s="312"/>
      <c r="W1408" s="312"/>
      <c r="X1408" s="312"/>
      <c r="Y1408" s="312"/>
      <c r="Z1408" s="312"/>
      <c r="AA1408" s="312"/>
    </row>
    <row r="1409" spans="1:27" x14ac:dyDescent="0.2">
      <c r="A1409" s="312"/>
      <c r="B1409" s="312"/>
      <c r="C1409" s="312"/>
      <c r="D1409" s="312"/>
      <c r="E1409" s="312"/>
      <c r="F1409" s="312"/>
      <c r="G1409" s="312"/>
      <c r="H1409" s="312"/>
      <c r="I1409" s="312"/>
      <c r="J1409" s="312"/>
      <c r="K1409" s="312"/>
      <c r="L1409" s="312"/>
      <c r="M1409" s="312"/>
      <c r="N1409" s="312"/>
      <c r="O1409" s="312"/>
      <c r="P1409" s="312"/>
      <c r="Q1409" s="312"/>
      <c r="R1409" s="312"/>
      <c r="S1409" s="312"/>
      <c r="T1409" s="312"/>
      <c r="U1409" s="312"/>
      <c r="V1409" s="312"/>
      <c r="W1409" s="312"/>
      <c r="X1409" s="312"/>
      <c r="Y1409" s="312"/>
      <c r="Z1409" s="312"/>
      <c r="AA1409" s="312"/>
    </row>
    <row r="1410" spans="1:27" x14ac:dyDescent="0.2">
      <c r="A1410" s="312"/>
      <c r="B1410" s="312"/>
      <c r="C1410" s="312"/>
      <c r="D1410" s="312"/>
      <c r="E1410" s="312"/>
      <c r="F1410" s="312"/>
      <c r="G1410" s="312"/>
      <c r="H1410" s="312"/>
      <c r="I1410" s="312"/>
      <c r="J1410" s="312"/>
      <c r="K1410" s="312"/>
      <c r="L1410" s="312"/>
      <c r="M1410" s="312"/>
      <c r="N1410" s="312"/>
      <c r="O1410" s="312"/>
      <c r="P1410" s="312"/>
      <c r="Q1410" s="312"/>
      <c r="R1410" s="312"/>
      <c r="S1410" s="312"/>
      <c r="T1410" s="312"/>
      <c r="U1410" s="312"/>
      <c r="V1410" s="312"/>
      <c r="W1410" s="312"/>
      <c r="X1410" s="312"/>
      <c r="Y1410" s="312"/>
      <c r="Z1410" s="312"/>
      <c r="AA1410" s="312"/>
    </row>
    <row r="1411" spans="1:27" x14ac:dyDescent="0.2">
      <c r="A1411" s="312"/>
      <c r="B1411" s="312"/>
      <c r="C1411" s="312"/>
      <c r="D1411" s="312"/>
      <c r="E1411" s="312"/>
      <c r="F1411" s="312"/>
      <c r="G1411" s="312"/>
      <c r="H1411" s="312"/>
      <c r="I1411" s="312"/>
      <c r="J1411" s="312"/>
      <c r="K1411" s="312"/>
      <c r="L1411" s="312"/>
      <c r="M1411" s="312"/>
      <c r="N1411" s="312"/>
      <c r="O1411" s="312"/>
      <c r="P1411" s="312"/>
      <c r="Q1411" s="312"/>
      <c r="R1411" s="312"/>
      <c r="S1411" s="312"/>
      <c r="T1411" s="312"/>
      <c r="U1411" s="312"/>
      <c r="V1411" s="312"/>
      <c r="W1411" s="312"/>
      <c r="X1411" s="312"/>
      <c r="Y1411" s="312"/>
      <c r="Z1411" s="312"/>
      <c r="AA1411" s="312"/>
    </row>
    <row r="1412" spans="1:27" x14ac:dyDescent="0.2">
      <c r="A1412" s="312"/>
      <c r="B1412" s="312"/>
      <c r="C1412" s="312"/>
      <c r="D1412" s="312"/>
      <c r="E1412" s="312"/>
      <c r="F1412" s="312"/>
      <c r="G1412" s="312"/>
      <c r="H1412" s="312"/>
      <c r="I1412" s="312"/>
      <c r="J1412" s="312"/>
      <c r="K1412" s="312"/>
      <c r="L1412" s="312"/>
      <c r="M1412" s="312"/>
      <c r="N1412" s="312"/>
      <c r="O1412" s="312"/>
      <c r="P1412" s="312"/>
      <c r="Q1412" s="312"/>
      <c r="R1412" s="312"/>
      <c r="S1412" s="312"/>
      <c r="T1412" s="312"/>
      <c r="U1412" s="312"/>
      <c r="V1412" s="312"/>
      <c r="W1412" s="312"/>
      <c r="X1412" s="312"/>
      <c r="Y1412" s="312"/>
      <c r="Z1412" s="312"/>
      <c r="AA1412" s="312"/>
    </row>
    <row r="1413" spans="1:27" x14ac:dyDescent="0.2">
      <c r="A1413" s="312"/>
      <c r="B1413" s="312"/>
      <c r="C1413" s="312"/>
      <c r="D1413" s="312"/>
      <c r="E1413" s="312"/>
      <c r="F1413" s="312"/>
      <c r="G1413" s="312"/>
      <c r="H1413" s="312"/>
      <c r="I1413" s="312"/>
      <c r="J1413" s="312"/>
      <c r="K1413" s="312"/>
      <c r="L1413" s="312"/>
      <c r="M1413" s="312"/>
      <c r="N1413" s="312"/>
      <c r="O1413" s="312"/>
      <c r="P1413" s="312"/>
      <c r="Q1413" s="312"/>
      <c r="R1413" s="312"/>
      <c r="S1413" s="312"/>
      <c r="T1413" s="312"/>
      <c r="U1413" s="312"/>
      <c r="V1413" s="312"/>
      <c r="W1413" s="312"/>
      <c r="X1413" s="312"/>
      <c r="Y1413" s="312"/>
      <c r="Z1413" s="312"/>
      <c r="AA1413" s="312"/>
    </row>
    <row r="1414" spans="1:27" x14ac:dyDescent="0.2">
      <c r="A1414" s="312"/>
      <c r="B1414" s="312"/>
      <c r="C1414" s="312"/>
      <c r="D1414" s="312"/>
      <c r="E1414" s="312"/>
      <c r="F1414" s="312"/>
      <c r="G1414" s="312"/>
      <c r="H1414" s="312"/>
      <c r="I1414" s="312"/>
      <c r="J1414" s="312"/>
      <c r="K1414" s="312"/>
      <c r="L1414" s="312"/>
      <c r="M1414" s="312"/>
      <c r="N1414" s="312"/>
      <c r="O1414" s="312"/>
      <c r="P1414" s="312"/>
      <c r="Q1414" s="312"/>
      <c r="R1414" s="312"/>
      <c r="S1414" s="312"/>
      <c r="T1414" s="312"/>
      <c r="U1414" s="312"/>
      <c r="V1414" s="312"/>
      <c r="W1414" s="312"/>
      <c r="X1414" s="312"/>
      <c r="Y1414" s="312"/>
      <c r="Z1414" s="312"/>
      <c r="AA1414" s="312"/>
    </row>
    <row r="1415" spans="1:27" x14ac:dyDescent="0.2">
      <c r="A1415" s="312"/>
      <c r="B1415" s="312"/>
      <c r="C1415" s="312"/>
      <c r="D1415" s="312"/>
      <c r="E1415" s="312"/>
      <c r="F1415" s="312"/>
      <c r="G1415" s="312"/>
      <c r="H1415" s="312"/>
      <c r="I1415" s="312"/>
      <c r="J1415" s="312"/>
      <c r="K1415" s="312"/>
      <c r="L1415" s="312"/>
      <c r="M1415" s="312"/>
      <c r="N1415" s="312"/>
      <c r="O1415" s="312"/>
      <c r="P1415" s="312"/>
      <c r="Q1415" s="312"/>
      <c r="R1415" s="312"/>
      <c r="S1415" s="312"/>
      <c r="T1415" s="312"/>
      <c r="U1415" s="312"/>
      <c r="V1415" s="312"/>
      <c r="W1415" s="312"/>
      <c r="X1415" s="312"/>
      <c r="Y1415" s="312"/>
      <c r="Z1415" s="312"/>
      <c r="AA1415" s="312"/>
    </row>
    <row r="1416" spans="1:27" x14ac:dyDescent="0.2">
      <c r="A1416" s="312"/>
      <c r="B1416" s="312"/>
      <c r="C1416" s="312"/>
      <c r="D1416" s="312"/>
      <c r="E1416" s="312"/>
      <c r="F1416" s="312"/>
      <c r="G1416" s="312"/>
      <c r="H1416" s="312"/>
      <c r="I1416" s="312"/>
      <c r="J1416" s="312"/>
      <c r="K1416" s="312"/>
      <c r="L1416" s="312"/>
      <c r="M1416" s="312"/>
      <c r="N1416" s="312"/>
      <c r="O1416" s="312"/>
      <c r="P1416" s="312"/>
      <c r="Q1416" s="312"/>
      <c r="R1416" s="312"/>
      <c r="S1416" s="312"/>
      <c r="T1416" s="312"/>
      <c r="U1416" s="312"/>
      <c r="V1416" s="312"/>
      <c r="W1416" s="312"/>
      <c r="X1416" s="312"/>
      <c r="Y1416" s="312"/>
      <c r="Z1416" s="312"/>
      <c r="AA1416" s="312"/>
    </row>
    <row r="1417" spans="1:27" x14ac:dyDescent="0.2">
      <c r="A1417" s="312"/>
      <c r="B1417" s="312"/>
      <c r="C1417" s="312"/>
      <c r="D1417" s="312"/>
      <c r="E1417" s="312"/>
      <c r="F1417" s="312"/>
      <c r="G1417" s="312"/>
      <c r="H1417" s="312"/>
      <c r="I1417" s="312"/>
      <c r="J1417" s="312"/>
      <c r="K1417" s="312"/>
      <c r="L1417" s="312"/>
      <c r="M1417" s="312"/>
      <c r="N1417" s="312"/>
      <c r="O1417" s="312"/>
      <c r="P1417" s="312"/>
      <c r="Q1417" s="312"/>
      <c r="R1417" s="312"/>
      <c r="S1417" s="312"/>
      <c r="T1417" s="312"/>
      <c r="U1417" s="312"/>
      <c r="V1417" s="312"/>
      <c r="W1417" s="312"/>
      <c r="X1417" s="312"/>
      <c r="Y1417" s="312"/>
      <c r="Z1417" s="312"/>
      <c r="AA1417" s="312"/>
    </row>
    <row r="1418" spans="1:27" x14ac:dyDescent="0.2">
      <c r="A1418" s="312"/>
      <c r="B1418" s="312"/>
      <c r="C1418" s="312"/>
      <c r="D1418" s="312"/>
      <c r="E1418" s="312"/>
      <c r="F1418" s="312"/>
      <c r="G1418" s="312"/>
      <c r="H1418" s="312"/>
      <c r="I1418" s="312"/>
      <c r="J1418" s="312"/>
      <c r="K1418" s="312"/>
      <c r="L1418" s="312"/>
      <c r="M1418" s="312"/>
      <c r="N1418" s="312"/>
      <c r="O1418" s="312"/>
      <c r="P1418" s="312"/>
      <c r="Q1418" s="312"/>
      <c r="R1418" s="312"/>
      <c r="S1418" s="312"/>
      <c r="T1418" s="312"/>
      <c r="U1418" s="312"/>
      <c r="V1418" s="312"/>
      <c r="W1418" s="312"/>
      <c r="X1418" s="312"/>
      <c r="Y1418" s="312"/>
      <c r="Z1418" s="312"/>
      <c r="AA1418" s="312"/>
    </row>
    <row r="1419" spans="1:27" x14ac:dyDescent="0.2">
      <c r="A1419" s="312"/>
      <c r="B1419" s="312"/>
      <c r="C1419" s="312"/>
      <c r="D1419" s="312"/>
      <c r="E1419" s="312"/>
      <c r="F1419" s="312"/>
      <c r="G1419" s="312"/>
      <c r="H1419" s="312"/>
      <c r="I1419" s="312"/>
      <c r="J1419" s="312"/>
      <c r="K1419" s="312"/>
      <c r="L1419" s="312"/>
      <c r="M1419" s="312"/>
      <c r="N1419" s="312"/>
      <c r="O1419" s="312"/>
      <c r="P1419" s="312"/>
      <c r="Q1419" s="312"/>
      <c r="R1419" s="312"/>
      <c r="S1419" s="312"/>
      <c r="T1419" s="312"/>
      <c r="U1419" s="312"/>
      <c r="V1419" s="312"/>
      <c r="W1419" s="312"/>
      <c r="X1419" s="312"/>
      <c r="Y1419" s="312"/>
      <c r="Z1419" s="312"/>
      <c r="AA1419" s="312"/>
    </row>
    <row r="1420" spans="1:27" x14ac:dyDescent="0.2">
      <c r="A1420" s="312"/>
      <c r="B1420" s="312"/>
      <c r="C1420" s="312"/>
      <c r="D1420" s="312"/>
      <c r="E1420" s="312"/>
      <c r="F1420" s="312"/>
      <c r="G1420" s="312"/>
      <c r="H1420" s="312"/>
      <c r="I1420" s="312"/>
      <c r="J1420" s="312"/>
      <c r="K1420" s="312"/>
      <c r="L1420" s="312"/>
      <c r="M1420" s="312"/>
      <c r="N1420" s="312"/>
      <c r="O1420" s="312"/>
      <c r="P1420" s="312"/>
      <c r="Q1420" s="312"/>
      <c r="R1420" s="312"/>
      <c r="S1420" s="312"/>
      <c r="T1420" s="312"/>
      <c r="U1420" s="312"/>
      <c r="V1420" s="312"/>
      <c r="W1420" s="312"/>
      <c r="X1420" s="312"/>
      <c r="Y1420" s="312"/>
      <c r="Z1420" s="312"/>
      <c r="AA1420" s="312"/>
    </row>
    <row r="1421" spans="1:27" x14ac:dyDescent="0.2">
      <c r="A1421" s="312"/>
      <c r="B1421" s="312"/>
      <c r="C1421" s="312"/>
      <c r="D1421" s="312"/>
      <c r="E1421" s="312"/>
      <c r="F1421" s="312"/>
      <c r="G1421" s="312"/>
      <c r="H1421" s="312"/>
      <c r="I1421" s="312"/>
      <c r="J1421" s="312"/>
      <c r="K1421" s="312"/>
      <c r="L1421" s="312"/>
      <c r="M1421" s="312"/>
      <c r="N1421" s="312"/>
      <c r="O1421" s="312"/>
      <c r="P1421" s="312"/>
      <c r="Q1421" s="312"/>
      <c r="R1421" s="312"/>
      <c r="S1421" s="312"/>
      <c r="T1421" s="312"/>
      <c r="U1421" s="312"/>
      <c r="V1421" s="312"/>
      <c r="W1421" s="312"/>
      <c r="X1421" s="312"/>
      <c r="Y1421" s="312"/>
      <c r="Z1421" s="312"/>
      <c r="AA1421" s="312"/>
    </row>
    <row r="1422" spans="1:27" x14ac:dyDescent="0.2">
      <c r="A1422" s="312"/>
      <c r="B1422" s="312"/>
      <c r="C1422" s="312"/>
      <c r="D1422" s="312"/>
      <c r="E1422" s="312"/>
      <c r="F1422" s="312"/>
      <c r="G1422" s="312"/>
      <c r="H1422" s="312"/>
      <c r="I1422" s="312"/>
      <c r="J1422" s="312"/>
      <c r="K1422" s="312"/>
      <c r="L1422" s="312"/>
      <c r="M1422" s="312"/>
      <c r="N1422" s="312"/>
      <c r="O1422" s="312"/>
      <c r="P1422" s="312"/>
      <c r="Q1422" s="312"/>
      <c r="R1422" s="312"/>
      <c r="S1422" s="312"/>
      <c r="T1422" s="312"/>
      <c r="U1422" s="312"/>
      <c r="V1422" s="312"/>
      <c r="W1422" s="312"/>
      <c r="X1422" s="312"/>
      <c r="Y1422" s="312"/>
      <c r="Z1422" s="312"/>
      <c r="AA1422" s="312"/>
    </row>
    <row r="1423" spans="1:27" x14ac:dyDescent="0.2">
      <c r="A1423" s="312"/>
      <c r="B1423" s="312"/>
      <c r="C1423" s="312"/>
      <c r="D1423" s="312"/>
      <c r="E1423" s="312"/>
      <c r="F1423" s="312"/>
      <c r="G1423" s="312"/>
      <c r="H1423" s="312"/>
      <c r="I1423" s="312"/>
      <c r="J1423" s="312"/>
      <c r="K1423" s="312"/>
      <c r="L1423" s="312"/>
      <c r="M1423" s="312"/>
      <c r="N1423" s="312"/>
      <c r="O1423" s="312"/>
      <c r="P1423" s="312"/>
      <c r="Q1423" s="312"/>
      <c r="R1423" s="312"/>
      <c r="S1423" s="312"/>
      <c r="T1423" s="312"/>
      <c r="U1423" s="312"/>
      <c r="V1423" s="312"/>
      <c r="W1423" s="312"/>
      <c r="X1423" s="312"/>
      <c r="Y1423" s="312"/>
      <c r="Z1423" s="312"/>
      <c r="AA1423" s="312"/>
    </row>
    <row r="1424" spans="1:27" x14ac:dyDescent="0.2">
      <c r="A1424" s="312"/>
      <c r="B1424" s="312"/>
      <c r="C1424" s="312"/>
      <c r="D1424" s="312"/>
      <c r="E1424" s="312"/>
      <c r="F1424" s="312"/>
      <c r="G1424" s="312"/>
      <c r="H1424" s="312"/>
      <c r="I1424" s="312"/>
      <c r="J1424" s="312"/>
      <c r="K1424" s="312"/>
      <c r="L1424" s="312"/>
      <c r="M1424" s="312"/>
      <c r="N1424" s="312"/>
      <c r="O1424" s="312"/>
      <c r="P1424" s="312"/>
      <c r="Q1424" s="312"/>
      <c r="R1424" s="312"/>
      <c r="S1424" s="312"/>
      <c r="T1424" s="312"/>
      <c r="U1424" s="312"/>
      <c r="V1424" s="312"/>
      <c r="W1424" s="312"/>
      <c r="X1424" s="312"/>
      <c r="Y1424" s="312"/>
      <c r="Z1424" s="312"/>
      <c r="AA1424" s="312"/>
    </row>
    <row r="1425" spans="1:27" x14ac:dyDescent="0.2">
      <c r="A1425" s="312"/>
      <c r="B1425" s="312"/>
      <c r="C1425" s="312"/>
      <c r="D1425" s="312"/>
      <c r="E1425" s="312"/>
      <c r="F1425" s="312"/>
      <c r="G1425" s="312"/>
      <c r="H1425" s="312"/>
      <c r="I1425" s="312"/>
      <c r="J1425" s="312"/>
      <c r="K1425" s="312"/>
      <c r="L1425" s="312"/>
      <c r="M1425" s="312"/>
      <c r="N1425" s="312"/>
      <c r="O1425" s="312"/>
      <c r="P1425" s="312"/>
      <c r="Q1425" s="312"/>
      <c r="R1425" s="312"/>
      <c r="S1425" s="312"/>
      <c r="T1425" s="312"/>
      <c r="U1425" s="312"/>
      <c r="V1425" s="312"/>
      <c r="W1425" s="312"/>
      <c r="X1425" s="312"/>
      <c r="Y1425" s="312"/>
      <c r="Z1425" s="312"/>
      <c r="AA1425" s="312"/>
    </row>
    <row r="1426" spans="1:27" x14ac:dyDescent="0.2">
      <c r="A1426" s="312"/>
      <c r="B1426" s="312"/>
      <c r="C1426" s="312"/>
      <c r="D1426" s="312"/>
      <c r="E1426" s="312"/>
      <c r="F1426" s="312"/>
      <c r="G1426" s="312"/>
      <c r="H1426" s="312"/>
      <c r="I1426" s="312"/>
      <c r="J1426" s="312"/>
      <c r="K1426" s="312"/>
      <c r="L1426" s="312"/>
      <c r="M1426" s="312"/>
      <c r="N1426" s="312"/>
      <c r="O1426" s="312"/>
      <c r="P1426" s="312"/>
      <c r="Q1426" s="312"/>
      <c r="R1426" s="312"/>
      <c r="S1426" s="312"/>
      <c r="T1426" s="312"/>
      <c r="U1426" s="312"/>
      <c r="V1426" s="312"/>
      <c r="W1426" s="312"/>
      <c r="X1426" s="312"/>
      <c r="Y1426" s="312"/>
      <c r="Z1426" s="312"/>
      <c r="AA1426" s="312"/>
    </row>
    <row r="1427" spans="1:27" x14ac:dyDescent="0.2">
      <c r="A1427" s="312"/>
      <c r="B1427" s="312"/>
      <c r="C1427" s="312"/>
      <c r="D1427" s="312"/>
      <c r="E1427" s="312"/>
      <c r="F1427" s="312"/>
      <c r="G1427" s="312"/>
      <c r="H1427" s="312"/>
      <c r="I1427" s="312"/>
      <c r="J1427" s="312"/>
      <c r="K1427" s="312"/>
      <c r="L1427" s="312"/>
      <c r="M1427" s="312"/>
      <c r="N1427" s="312"/>
      <c r="O1427" s="312"/>
      <c r="P1427" s="312"/>
      <c r="Q1427" s="312"/>
      <c r="R1427" s="312"/>
      <c r="S1427" s="312"/>
      <c r="T1427" s="312"/>
      <c r="U1427" s="312"/>
      <c r="V1427" s="312"/>
      <c r="W1427" s="312"/>
      <c r="X1427" s="312"/>
      <c r="Y1427" s="312"/>
      <c r="Z1427" s="312"/>
      <c r="AA1427" s="312"/>
    </row>
    <row r="1428" spans="1:27" x14ac:dyDescent="0.2">
      <c r="A1428" s="312"/>
      <c r="B1428" s="312"/>
      <c r="C1428" s="312"/>
      <c r="D1428" s="312"/>
      <c r="E1428" s="312"/>
      <c r="F1428" s="312"/>
      <c r="G1428" s="312"/>
      <c r="H1428" s="312"/>
      <c r="I1428" s="312"/>
      <c r="J1428" s="312"/>
      <c r="K1428" s="312"/>
      <c r="L1428" s="312"/>
      <c r="M1428" s="312"/>
      <c r="N1428" s="312"/>
      <c r="O1428" s="312"/>
      <c r="P1428" s="312"/>
      <c r="Q1428" s="312"/>
      <c r="R1428" s="312"/>
      <c r="S1428" s="312"/>
      <c r="T1428" s="312"/>
      <c r="U1428" s="312"/>
      <c r="V1428" s="312"/>
      <c r="W1428" s="312"/>
      <c r="X1428" s="312"/>
      <c r="Y1428" s="312"/>
      <c r="Z1428" s="312"/>
      <c r="AA1428" s="312"/>
    </row>
    <row r="1429" spans="1:27" x14ac:dyDescent="0.2">
      <c r="A1429" s="312"/>
      <c r="B1429" s="312"/>
      <c r="C1429" s="312"/>
      <c r="D1429" s="312"/>
      <c r="E1429" s="312"/>
      <c r="F1429" s="312"/>
      <c r="G1429" s="312"/>
      <c r="H1429" s="312"/>
      <c r="I1429" s="312"/>
      <c r="J1429" s="312"/>
      <c r="K1429" s="312"/>
      <c r="L1429" s="312"/>
      <c r="M1429" s="312"/>
      <c r="N1429" s="312"/>
      <c r="O1429" s="312"/>
      <c r="P1429" s="312"/>
      <c r="Q1429" s="312"/>
      <c r="R1429" s="312"/>
      <c r="S1429" s="312"/>
      <c r="T1429" s="312"/>
      <c r="U1429" s="312"/>
      <c r="V1429" s="312"/>
      <c r="W1429" s="312"/>
      <c r="X1429" s="312"/>
      <c r="Y1429" s="312"/>
      <c r="Z1429" s="312"/>
      <c r="AA1429" s="312"/>
    </row>
    <row r="1430" spans="1:27" x14ac:dyDescent="0.2">
      <c r="A1430" s="312"/>
      <c r="B1430" s="312"/>
      <c r="C1430" s="312"/>
      <c r="D1430" s="312"/>
      <c r="E1430" s="312"/>
      <c r="F1430" s="312"/>
      <c r="G1430" s="312"/>
      <c r="H1430" s="312"/>
      <c r="I1430" s="312"/>
      <c r="J1430" s="312"/>
      <c r="K1430" s="312"/>
      <c r="L1430" s="312"/>
      <c r="M1430" s="312"/>
      <c r="N1430" s="312"/>
      <c r="O1430" s="312"/>
      <c r="P1430" s="312"/>
      <c r="Q1430" s="312"/>
      <c r="R1430" s="312"/>
      <c r="S1430" s="312"/>
      <c r="T1430" s="312"/>
      <c r="U1430" s="312"/>
      <c r="V1430" s="312"/>
      <c r="W1430" s="312"/>
      <c r="X1430" s="312"/>
      <c r="Y1430" s="312"/>
      <c r="Z1430" s="312"/>
      <c r="AA1430" s="312"/>
    </row>
    <row r="1431" spans="1:27" x14ac:dyDescent="0.2">
      <c r="A1431" s="312"/>
      <c r="B1431" s="312"/>
      <c r="C1431" s="312"/>
      <c r="D1431" s="312"/>
      <c r="E1431" s="312"/>
      <c r="F1431" s="312"/>
      <c r="G1431" s="312"/>
      <c r="H1431" s="312"/>
      <c r="I1431" s="312"/>
      <c r="J1431" s="312"/>
      <c r="K1431" s="312"/>
      <c r="L1431" s="312"/>
      <c r="M1431" s="312"/>
      <c r="N1431" s="312"/>
      <c r="O1431" s="312"/>
      <c r="P1431" s="312"/>
      <c r="Q1431" s="312"/>
      <c r="R1431" s="312"/>
      <c r="S1431" s="312"/>
      <c r="T1431" s="312"/>
      <c r="U1431" s="312"/>
      <c r="V1431" s="312"/>
      <c r="W1431" s="312"/>
      <c r="X1431" s="312"/>
      <c r="Y1431" s="312"/>
      <c r="Z1431" s="312"/>
      <c r="AA1431" s="312"/>
    </row>
    <row r="1432" spans="1:27" x14ac:dyDescent="0.2">
      <c r="A1432" s="312"/>
      <c r="B1432" s="312"/>
      <c r="C1432" s="312"/>
      <c r="D1432" s="312"/>
      <c r="E1432" s="312"/>
      <c r="F1432" s="312"/>
      <c r="G1432" s="312"/>
      <c r="H1432" s="312"/>
      <c r="I1432" s="312"/>
      <c r="J1432" s="312"/>
      <c r="K1432" s="312"/>
      <c r="L1432" s="312"/>
      <c r="M1432" s="312"/>
      <c r="N1432" s="312"/>
      <c r="O1432" s="312"/>
      <c r="P1432" s="312"/>
      <c r="Q1432" s="312"/>
      <c r="R1432" s="312"/>
      <c r="S1432" s="312"/>
      <c r="T1432" s="312"/>
      <c r="U1432" s="312"/>
      <c r="V1432" s="312"/>
      <c r="W1432" s="312"/>
      <c r="X1432" s="312"/>
      <c r="Y1432" s="312"/>
      <c r="Z1432" s="312"/>
      <c r="AA1432" s="312"/>
    </row>
    <row r="1433" spans="1:27" x14ac:dyDescent="0.2">
      <c r="A1433" s="312"/>
      <c r="B1433" s="312"/>
      <c r="C1433" s="312"/>
      <c r="D1433" s="312"/>
      <c r="E1433" s="312"/>
      <c r="F1433" s="312"/>
      <c r="G1433" s="312"/>
      <c r="H1433" s="312"/>
      <c r="I1433" s="312"/>
      <c r="J1433" s="312"/>
      <c r="K1433" s="312"/>
      <c r="L1433" s="312"/>
      <c r="M1433" s="312"/>
      <c r="N1433" s="312"/>
      <c r="O1433" s="312"/>
      <c r="P1433" s="312"/>
      <c r="Q1433" s="312"/>
      <c r="R1433" s="312"/>
      <c r="S1433" s="312"/>
      <c r="T1433" s="312"/>
      <c r="U1433" s="312"/>
      <c r="V1433" s="312"/>
      <c r="W1433" s="312"/>
      <c r="X1433" s="312"/>
      <c r="Y1433" s="312"/>
      <c r="Z1433" s="312"/>
      <c r="AA1433" s="312"/>
    </row>
    <row r="1434" spans="1:27" x14ac:dyDescent="0.2">
      <c r="A1434" s="312"/>
      <c r="B1434" s="312"/>
      <c r="C1434" s="312"/>
      <c r="D1434" s="312"/>
      <c r="E1434" s="312"/>
      <c r="F1434" s="312"/>
      <c r="G1434" s="312"/>
      <c r="H1434" s="312"/>
      <c r="I1434" s="312"/>
      <c r="J1434" s="312"/>
      <c r="K1434" s="312"/>
      <c r="L1434" s="312"/>
      <c r="M1434" s="312"/>
      <c r="N1434" s="312"/>
      <c r="O1434" s="312"/>
      <c r="P1434" s="312"/>
      <c r="Q1434" s="312"/>
      <c r="R1434" s="312"/>
      <c r="S1434" s="312"/>
      <c r="T1434" s="312"/>
      <c r="U1434" s="312"/>
      <c r="V1434" s="312"/>
      <c r="W1434" s="312"/>
      <c r="X1434" s="312"/>
      <c r="Y1434" s="312"/>
      <c r="Z1434" s="312"/>
      <c r="AA1434" s="312"/>
    </row>
    <row r="1435" spans="1:27" x14ac:dyDescent="0.2">
      <c r="A1435" s="312"/>
      <c r="B1435" s="312"/>
      <c r="C1435" s="312"/>
      <c r="D1435" s="312"/>
      <c r="E1435" s="312"/>
      <c r="F1435" s="312"/>
      <c r="G1435" s="312"/>
      <c r="H1435" s="312"/>
      <c r="I1435" s="312"/>
      <c r="J1435" s="312"/>
      <c r="K1435" s="312"/>
      <c r="L1435" s="312"/>
      <c r="M1435" s="312"/>
      <c r="N1435" s="312"/>
      <c r="O1435" s="312"/>
      <c r="P1435" s="312"/>
      <c r="Q1435" s="312"/>
      <c r="R1435" s="312"/>
      <c r="S1435" s="312"/>
      <c r="T1435" s="312"/>
      <c r="U1435" s="312"/>
      <c r="V1435" s="312"/>
      <c r="W1435" s="312"/>
      <c r="X1435" s="312"/>
      <c r="Y1435" s="312"/>
      <c r="Z1435" s="312"/>
      <c r="AA1435" s="312"/>
    </row>
    <row r="1436" spans="1:27" x14ac:dyDescent="0.2">
      <c r="A1436" s="312"/>
      <c r="B1436" s="312"/>
      <c r="C1436" s="312"/>
      <c r="D1436" s="312"/>
      <c r="E1436" s="312"/>
      <c r="F1436" s="312"/>
      <c r="G1436" s="312"/>
      <c r="H1436" s="312"/>
      <c r="I1436" s="312"/>
      <c r="J1436" s="312"/>
      <c r="K1436" s="312"/>
      <c r="L1436" s="312"/>
      <c r="M1436" s="312"/>
      <c r="N1436" s="312"/>
      <c r="O1436" s="312"/>
      <c r="P1436" s="312"/>
      <c r="Q1436" s="312"/>
      <c r="R1436" s="312"/>
      <c r="S1436" s="312"/>
      <c r="T1436" s="312"/>
      <c r="U1436" s="312"/>
      <c r="V1436" s="312"/>
      <c r="W1436" s="312"/>
      <c r="X1436" s="312"/>
      <c r="Y1436" s="312"/>
      <c r="Z1436" s="312"/>
      <c r="AA1436" s="312"/>
    </row>
    <row r="1437" spans="1:27" x14ac:dyDescent="0.2">
      <c r="A1437" s="312"/>
      <c r="B1437" s="312"/>
      <c r="C1437" s="312"/>
      <c r="D1437" s="312"/>
      <c r="E1437" s="312"/>
      <c r="F1437" s="312"/>
      <c r="G1437" s="312"/>
      <c r="H1437" s="312"/>
      <c r="I1437" s="312"/>
      <c r="J1437" s="312"/>
      <c r="K1437" s="312"/>
      <c r="L1437" s="312"/>
      <c r="M1437" s="312"/>
      <c r="N1437" s="312"/>
      <c r="O1437" s="312"/>
      <c r="P1437" s="312"/>
      <c r="Q1437" s="312"/>
      <c r="R1437" s="312"/>
      <c r="S1437" s="312"/>
      <c r="T1437" s="312"/>
      <c r="U1437" s="312"/>
      <c r="V1437" s="312"/>
      <c r="W1437" s="312"/>
      <c r="X1437" s="312"/>
      <c r="Y1437" s="312"/>
      <c r="Z1437" s="312"/>
      <c r="AA1437" s="312"/>
    </row>
    <row r="1438" spans="1:27" x14ac:dyDescent="0.2">
      <c r="A1438" s="312"/>
      <c r="B1438" s="312"/>
      <c r="C1438" s="312"/>
      <c r="D1438" s="312"/>
      <c r="E1438" s="312"/>
      <c r="F1438" s="312"/>
      <c r="G1438" s="312"/>
      <c r="H1438" s="312"/>
      <c r="I1438" s="312"/>
      <c r="J1438" s="312"/>
      <c r="K1438" s="312"/>
      <c r="L1438" s="312"/>
      <c r="M1438" s="312"/>
      <c r="N1438" s="312"/>
      <c r="O1438" s="312"/>
      <c r="P1438" s="312"/>
      <c r="Q1438" s="312"/>
      <c r="R1438" s="312"/>
      <c r="S1438" s="312"/>
      <c r="T1438" s="312"/>
      <c r="U1438" s="312"/>
      <c r="V1438" s="312"/>
      <c r="W1438" s="312"/>
      <c r="X1438" s="312"/>
      <c r="Y1438" s="312"/>
      <c r="Z1438" s="312"/>
      <c r="AA1438" s="312"/>
    </row>
    <row r="1439" spans="1:27" x14ac:dyDescent="0.2">
      <c r="A1439" s="312"/>
      <c r="B1439" s="312"/>
      <c r="C1439" s="312"/>
      <c r="D1439" s="312"/>
      <c r="E1439" s="312"/>
      <c r="F1439" s="312"/>
      <c r="G1439" s="312"/>
      <c r="H1439" s="312"/>
      <c r="I1439" s="312"/>
      <c r="J1439" s="312"/>
      <c r="K1439" s="312"/>
      <c r="L1439" s="312"/>
      <c r="M1439" s="312"/>
      <c r="N1439" s="312"/>
      <c r="O1439" s="312"/>
      <c r="P1439" s="312"/>
      <c r="Q1439" s="312"/>
      <c r="R1439" s="312"/>
      <c r="S1439" s="312"/>
      <c r="T1439" s="312"/>
      <c r="U1439" s="312"/>
      <c r="V1439" s="312"/>
      <c r="W1439" s="312"/>
      <c r="X1439" s="312"/>
      <c r="Y1439" s="312"/>
      <c r="Z1439" s="312"/>
      <c r="AA1439" s="312"/>
    </row>
    <row r="1440" spans="1:27" x14ac:dyDescent="0.2">
      <c r="A1440" s="312"/>
      <c r="B1440" s="312"/>
      <c r="C1440" s="312"/>
      <c r="D1440" s="312"/>
      <c r="E1440" s="312"/>
      <c r="F1440" s="312"/>
      <c r="G1440" s="312"/>
      <c r="H1440" s="312"/>
      <c r="I1440" s="312"/>
      <c r="J1440" s="312"/>
      <c r="K1440" s="312"/>
      <c r="L1440" s="312"/>
      <c r="M1440" s="312"/>
      <c r="N1440" s="312"/>
      <c r="O1440" s="312"/>
      <c r="P1440" s="312"/>
      <c r="Q1440" s="312"/>
      <c r="R1440" s="312"/>
      <c r="S1440" s="312"/>
      <c r="T1440" s="312"/>
      <c r="U1440" s="312"/>
      <c r="V1440" s="312"/>
      <c r="W1440" s="312"/>
      <c r="X1440" s="312"/>
      <c r="Y1440" s="312"/>
      <c r="Z1440" s="312"/>
      <c r="AA1440" s="312"/>
    </row>
    <row r="1441" spans="1:27" x14ac:dyDescent="0.2">
      <c r="A1441" s="312"/>
      <c r="B1441" s="312"/>
      <c r="C1441" s="312"/>
      <c r="D1441" s="312"/>
      <c r="E1441" s="312"/>
      <c r="F1441" s="312"/>
      <c r="G1441" s="312"/>
      <c r="H1441" s="312"/>
      <c r="I1441" s="312"/>
      <c r="J1441" s="312"/>
      <c r="K1441" s="312"/>
      <c r="L1441" s="312"/>
      <c r="M1441" s="312"/>
      <c r="N1441" s="312"/>
      <c r="O1441" s="312"/>
      <c r="P1441" s="312"/>
      <c r="Q1441" s="312"/>
      <c r="R1441" s="312"/>
      <c r="S1441" s="312"/>
      <c r="T1441" s="312"/>
      <c r="U1441" s="312"/>
      <c r="V1441" s="312"/>
      <c r="W1441" s="312"/>
      <c r="X1441" s="312"/>
      <c r="Y1441" s="312"/>
      <c r="Z1441" s="312"/>
      <c r="AA1441" s="312"/>
    </row>
    <row r="1442" spans="1:27" x14ac:dyDescent="0.2">
      <c r="A1442" s="312"/>
      <c r="B1442" s="312"/>
      <c r="C1442" s="312"/>
      <c r="D1442" s="312"/>
      <c r="E1442" s="312"/>
      <c r="F1442" s="312"/>
      <c r="G1442" s="312"/>
      <c r="H1442" s="312"/>
      <c r="I1442" s="312"/>
      <c r="J1442" s="312"/>
      <c r="K1442" s="312"/>
      <c r="L1442" s="312"/>
      <c r="M1442" s="312"/>
      <c r="N1442" s="312"/>
      <c r="O1442" s="312"/>
      <c r="P1442" s="312"/>
      <c r="Q1442" s="312"/>
      <c r="R1442" s="312"/>
      <c r="S1442" s="312"/>
      <c r="T1442" s="312"/>
      <c r="U1442" s="312"/>
      <c r="V1442" s="312"/>
      <c r="W1442" s="312"/>
      <c r="X1442" s="312"/>
      <c r="Y1442" s="312"/>
      <c r="Z1442" s="312"/>
      <c r="AA1442" s="312"/>
    </row>
    <row r="1443" spans="1:27" x14ac:dyDescent="0.2">
      <c r="A1443" s="312"/>
      <c r="B1443" s="312"/>
      <c r="C1443" s="312"/>
      <c r="D1443" s="312"/>
      <c r="E1443" s="312"/>
      <c r="F1443" s="312"/>
      <c r="G1443" s="312"/>
      <c r="H1443" s="312"/>
      <c r="I1443" s="312"/>
      <c r="J1443" s="312"/>
      <c r="K1443" s="312"/>
      <c r="L1443" s="312"/>
      <c r="M1443" s="312"/>
      <c r="N1443" s="312"/>
      <c r="O1443" s="312"/>
      <c r="P1443" s="312"/>
      <c r="Q1443" s="312"/>
      <c r="R1443" s="312"/>
      <c r="S1443" s="312"/>
      <c r="T1443" s="312"/>
      <c r="U1443" s="312"/>
      <c r="V1443" s="312"/>
      <c r="W1443" s="312"/>
      <c r="X1443" s="312"/>
      <c r="Y1443" s="312"/>
      <c r="Z1443" s="312"/>
      <c r="AA1443" s="312"/>
    </row>
    <row r="1444" spans="1:27" x14ac:dyDescent="0.2">
      <c r="A1444" s="312"/>
      <c r="B1444" s="312"/>
      <c r="C1444" s="312"/>
      <c r="D1444" s="312"/>
      <c r="E1444" s="312"/>
      <c r="F1444" s="312"/>
      <c r="G1444" s="312"/>
      <c r="H1444" s="312"/>
      <c r="I1444" s="312"/>
      <c r="J1444" s="312"/>
      <c r="K1444" s="312"/>
      <c r="L1444" s="312"/>
      <c r="M1444" s="312"/>
      <c r="N1444" s="312"/>
      <c r="O1444" s="312"/>
      <c r="P1444" s="312"/>
      <c r="Q1444" s="312"/>
      <c r="R1444" s="312"/>
      <c r="S1444" s="312"/>
      <c r="T1444" s="312"/>
      <c r="U1444" s="312"/>
      <c r="V1444" s="312"/>
      <c r="W1444" s="312"/>
      <c r="X1444" s="312"/>
      <c r="Y1444" s="312"/>
      <c r="Z1444" s="312"/>
      <c r="AA1444" s="312"/>
    </row>
    <row r="1445" spans="1:27" x14ac:dyDescent="0.2">
      <c r="A1445" s="312"/>
      <c r="B1445" s="312"/>
      <c r="C1445" s="312"/>
      <c r="D1445" s="312"/>
      <c r="E1445" s="312"/>
      <c r="F1445" s="312"/>
      <c r="G1445" s="312"/>
      <c r="H1445" s="312"/>
      <c r="I1445" s="312"/>
      <c r="J1445" s="312"/>
      <c r="K1445" s="312"/>
      <c r="L1445" s="312"/>
      <c r="M1445" s="312"/>
      <c r="N1445" s="312"/>
      <c r="O1445" s="312"/>
      <c r="P1445" s="312"/>
      <c r="Q1445" s="312"/>
      <c r="R1445" s="312"/>
      <c r="S1445" s="312"/>
      <c r="T1445" s="312"/>
      <c r="U1445" s="312"/>
      <c r="V1445" s="312"/>
      <c r="W1445" s="312"/>
      <c r="X1445" s="312"/>
      <c r="Y1445" s="312"/>
      <c r="Z1445" s="312"/>
      <c r="AA1445" s="312"/>
    </row>
    <row r="1446" spans="1:27" x14ac:dyDescent="0.2">
      <c r="A1446" s="312"/>
      <c r="B1446" s="312"/>
      <c r="C1446" s="312"/>
      <c r="D1446" s="312"/>
      <c r="E1446" s="312"/>
      <c r="F1446" s="312"/>
      <c r="G1446" s="312"/>
      <c r="H1446" s="312"/>
      <c r="I1446" s="312"/>
      <c r="J1446" s="312"/>
      <c r="K1446" s="312"/>
      <c r="L1446" s="312"/>
      <c r="M1446" s="312"/>
      <c r="N1446" s="312"/>
      <c r="O1446" s="312"/>
      <c r="P1446" s="312"/>
      <c r="Q1446" s="312"/>
      <c r="R1446" s="312"/>
      <c r="S1446" s="312"/>
      <c r="T1446" s="312"/>
      <c r="U1446" s="312"/>
      <c r="V1446" s="312"/>
      <c r="W1446" s="312"/>
      <c r="X1446" s="312"/>
      <c r="Y1446" s="312"/>
      <c r="Z1446" s="312"/>
      <c r="AA1446" s="312"/>
    </row>
    <row r="1447" spans="1:27" x14ac:dyDescent="0.2">
      <c r="A1447" s="312"/>
      <c r="B1447" s="312"/>
      <c r="C1447" s="312"/>
      <c r="D1447" s="312"/>
      <c r="E1447" s="312"/>
      <c r="F1447" s="312"/>
      <c r="G1447" s="312"/>
      <c r="H1447" s="312"/>
      <c r="I1447" s="312"/>
      <c r="J1447" s="312"/>
      <c r="K1447" s="312"/>
      <c r="L1447" s="312"/>
      <c r="M1447" s="312"/>
      <c r="N1447" s="312"/>
      <c r="O1447" s="312"/>
      <c r="P1447" s="312"/>
      <c r="Q1447" s="312"/>
      <c r="R1447" s="312"/>
      <c r="S1447" s="312"/>
      <c r="T1447" s="312"/>
      <c r="U1447" s="312"/>
      <c r="V1447" s="312"/>
      <c r="W1447" s="312"/>
      <c r="X1447" s="312"/>
      <c r="Y1447" s="312"/>
      <c r="Z1447" s="312"/>
      <c r="AA1447" s="312"/>
    </row>
    <row r="1448" spans="1:27" x14ac:dyDescent="0.2">
      <c r="A1448" s="312"/>
      <c r="B1448" s="312"/>
      <c r="C1448" s="312"/>
      <c r="D1448" s="312"/>
      <c r="E1448" s="312"/>
      <c r="F1448" s="312"/>
      <c r="G1448" s="312"/>
      <c r="H1448" s="312"/>
      <c r="I1448" s="312"/>
      <c r="J1448" s="312"/>
      <c r="K1448" s="312"/>
      <c r="L1448" s="312"/>
      <c r="M1448" s="312"/>
      <c r="N1448" s="312"/>
      <c r="O1448" s="312"/>
      <c r="P1448" s="312"/>
      <c r="Q1448" s="312"/>
      <c r="R1448" s="312"/>
      <c r="S1448" s="312"/>
      <c r="T1448" s="312"/>
      <c r="U1448" s="312"/>
      <c r="V1448" s="312"/>
      <c r="W1448" s="312"/>
      <c r="X1448" s="312"/>
      <c r="Y1448" s="312"/>
      <c r="Z1448" s="312"/>
      <c r="AA1448" s="312"/>
    </row>
    <row r="1449" spans="1:27" x14ac:dyDescent="0.2">
      <c r="A1449" s="312"/>
      <c r="B1449" s="312"/>
      <c r="C1449" s="312"/>
      <c r="D1449" s="312"/>
      <c r="E1449" s="312"/>
      <c r="F1449" s="312"/>
      <c r="G1449" s="312"/>
      <c r="H1449" s="312"/>
      <c r="I1449" s="312"/>
      <c r="J1449" s="312"/>
      <c r="K1449" s="312"/>
      <c r="L1449" s="312"/>
      <c r="M1449" s="312"/>
      <c r="N1449" s="312"/>
      <c r="O1449" s="312"/>
      <c r="P1449" s="312"/>
      <c r="Q1449" s="312"/>
      <c r="R1449" s="312"/>
      <c r="S1449" s="312"/>
      <c r="T1449" s="312"/>
      <c r="U1449" s="312"/>
      <c r="V1449" s="312"/>
      <c r="W1449" s="312"/>
      <c r="X1449" s="312"/>
      <c r="Y1449" s="312"/>
      <c r="Z1449" s="312"/>
      <c r="AA1449" s="312"/>
    </row>
    <row r="1450" spans="1:27" x14ac:dyDescent="0.2">
      <c r="A1450" s="312"/>
      <c r="B1450" s="312"/>
      <c r="C1450" s="312"/>
      <c r="D1450" s="312"/>
      <c r="E1450" s="312"/>
      <c r="F1450" s="312"/>
      <c r="G1450" s="312"/>
      <c r="H1450" s="312"/>
      <c r="I1450" s="312"/>
      <c r="J1450" s="312"/>
      <c r="K1450" s="312"/>
      <c r="L1450" s="312"/>
      <c r="M1450" s="312"/>
      <c r="N1450" s="312"/>
      <c r="O1450" s="312"/>
      <c r="P1450" s="312"/>
      <c r="Q1450" s="312"/>
      <c r="R1450" s="312"/>
      <c r="S1450" s="312"/>
      <c r="T1450" s="312"/>
      <c r="U1450" s="312"/>
      <c r="V1450" s="312"/>
      <c r="W1450" s="312"/>
      <c r="X1450" s="312"/>
      <c r="Y1450" s="312"/>
      <c r="Z1450" s="312"/>
      <c r="AA1450" s="312"/>
    </row>
    <row r="1451" spans="1:27" x14ac:dyDescent="0.2">
      <c r="A1451" s="312"/>
      <c r="B1451" s="312"/>
      <c r="C1451" s="312"/>
      <c r="D1451" s="312"/>
      <c r="E1451" s="312"/>
      <c r="F1451" s="312"/>
      <c r="G1451" s="312"/>
      <c r="H1451" s="312"/>
      <c r="I1451" s="312"/>
      <c r="J1451" s="312"/>
      <c r="K1451" s="312"/>
      <c r="L1451" s="312"/>
      <c r="M1451" s="312"/>
      <c r="N1451" s="312"/>
      <c r="O1451" s="312"/>
      <c r="P1451" s="312"/>
      <c r="Q1451" s="312"/>
      <c r="R1451" s="312"/>
      <c r="S1451" s="312"/>
      <c r="T1451" s="312"/>
      <c r="U1451" s="312"/>
      <c r="V1451" s="312"/>
      <c r="W1451" s="312"/>
      <c r="X1451" s="312"/>
      <c r="Y1451" s="312"/>
      <c r="Z1451" s="312"/>
      <c r="AA1451" s="312"/>
    </row>
    <row r="1452" spans="1:27" x14ac:dyDescent="0.2">
      <c r="A1452" s="312"/>
      <c r="B1452" s="312"/>
      <c r="C1452" s="312"/>
      <c r="D1452" s="312"/>
      <c r="E1452" s="312"/>
      <c r="F1452" s="312"/>
      <c r="G1452" s="312"/>
      <c r="H1452" s="312"/>
      <c r="I1452" s="312"/>
      <c r="J1452" s="312"/>
      <c r="K1452" s="312"/>
      <c r="L1452" s="312"/>
      <c r="M1452" s="312"/>
      <c r="N1452" s="312"/>
      <c r="O1452" s="312"/>
      <c r="P1452" s="312"/>
      <c r="Q1452" s="312"/>
      <c r="R1452" s="312"/>
      <c r="S1452" s="312"/>
      <c r="T1452" s="312"/>
      <c r="U1452" s="312"/>
      <c r="V1452" s="312"/>
      <c r="W1452" s="312"/>
      <c r="X1452" s="312"/>
      <c r="Y1452" s="312"/>
      <c r="Z1452" s="312"/>
      <c r="AA1452" s="312"/>
    </row>
    <row r="1453" spans="1:27" x14ac:dyDescent="0.2">
      <c r="A1453" s="312"/>
      <c r="B1453" s="312"/>
      <c r="C1453" s="312"/>
      <c r="D1453" s="312"/>
      <c r="E1453" s="312"/>
      <c r="F1453" s="312"/>
      <c r="G1453" s="312"/>
      <c r="H1453" s="312"/>
      <c r="I1453" s="312"/>
      <c r="J1453" s="312"/>
      <c r="K1453" s="312"/>
      <c r="L1453" s="312"/>
      <c r="M1453" s="312"/>
      <c r="N1453" s="312"/>
      <c r="O1453" s="312"/>
      <c r="P1453" s="312"/>
      <c r="Q1453" s="312"/>
      <c r="R1453" s="312"/>
      <c r="S1453" s="312"/>
      <c r="T1453" s="312"/>
      <c r="U1453" s="312"/>
      <c r="V1453" s="312"/>
      <c r="W1453" s="312"/>
      <c r="X1453" s="312"/>
      <c r="Y1453" s="312"/>
      <c r="Z1453" s="312"/>
      <c r="AA1453" s="312"/>
    </row>
    <row r="1454" spans="1:27" x14ac:dyDescent="0.2">
      <c r="A1454" s="312"/>
      <c r="B1454" s="312"/>
      <c r="C1454" s="312"/>
      <c r="D1454" s="312"/>
      <c r="E1454" s="312"/>
      <c r="F1454" s="312"/>
      <c r="G1454" s="312"/>
      <c r="H1454" s="312"/>
      <c r="I1454" s="312"/>
      <c r="J1454" s="312"/>
      <c r="K1454" s="312"/>
      <c r="L1454" s="312"/>
      <c r="M1454" s="312"/>
      <c r="N1454" s="312"/>
      <c r="O1454" s="312"/>
      <c r="P1454" s="312"/>
      <c r="Q1454" s="312"/>
      <c r="R1454" s="312"/>
      <c r="S1454" s="312"/>
      <c r="T1454" s="312"/>
      <c r="U1454" s="312"/>
      <c r="V1454" s="312"/>
      <c r="W1454" s="312"/>
      <c r="X1454" s="312"/>
      <c r="Y1454" s="312"/>
      <c r="Z1454" s="312"/>
      <c r="AA1454" s="312"/>
    </row>
    <row r="1455" spans="1:27" x14ac:dyDescent="0.2">
      <c r="A1455" s="312"/>
      <c r="B1455" s="312"/>
      <c r="C1455" s="312"/>
      <c r="D1455" s="312"/>
      <c r="E1455" s="312"/>
      <c r="F1455" s="312"/>
      <c r="G1455" s="312"/>
      <c r="H1455" s="312"/>
      <c r="I1455" s="312"/>
      <c r="J1455" s="312"/>
      <c r="K1455" s="312"/>
      <c r="L1455" s="312"/>
      <c r="M1455" s="312"/>
      <c r="N1455" s="312"/>
      <c r="O1455" s="312"/>
      <c r="P1455" s="312"/>
      <c r="Q1455" s="312"/>
      <c r="R1455" s="312"/>
      <c r="S1455" s="312"/>
      <c r="T1455" s="312"/>
      <c r="U1455" s="312"/>
      <c r="V1455" s="312"/>
      <c r="W1455" s="312"/>
      <c r="X1455" s="312"/>
      <c r="Y1455" s="312"/>
      <c r="Z1455" s="312"/>
      <c r="AA1455" s="312"/>
    </row>
    <row r="1456" spans="1:27" x14ac:dyDescent="0.2">
      <c r="A1456" s="312"/>
      <c r="B1456" s="312"/>
      <c r="C1456" s="312"/>
      <c r="D1456" s="312"/>
      <c r="E1456" s="312"/>
      <c r="F1456" s="312"/>
      <c r="G1456" s="312"/>
      <c r="H1456" s="312"/>
      <c r="I1456" s="312"/>
      <c r="J1456" s="312"/>
      <c r="K1456" s="312"/>
      <c r="L1456" s="312"/>
      <c r="M1456" s="312"/>
      <c r="N1456" s="312"/>
      <c r="O1456" s="312"/>
      <c r="P1456" s="312"/>
      <c r="Q1456" s="312"/>
      <c r="R1456" s="312"/>
      <c r="S1456" s="312"/>
      <c r="T1456" s="312"/>
      <c r="U1456" s="312"/>
      <c r="V1456" s="312"/>
      <c r="W1456" s="312"/>
      <c r="X1456" s="312"/>
      <c r="Y1456" s="312"/>
      <c r="Z1456" s="312"/>
      <c r="AA1456" s="312"/>
    </row>
    <row r="1457" spans="1:27" x14ac:dyDescent="0.2">
      <c r="A1457" s="312"/>
      <c r="B1457" s="312"/>
      <c r="C1457" s="312"/>
      <c r="D1457" s="312"/>
      <c r="E1457" s="312"/>
      <c r="F1457" s="312"/>
      <c r="G1457" s="312"/>
      <c r="H1457" s="312"/>
      <c r="I1457" s="312"/>
      <c r="J1457" s="312"/>
      <c r="K1457" s="312"/>
      <c r="L1457" s="312"/>
      <c r="M1457" s="312"/>
      <c r="N1457" s="312"/>
      <c r="O1457" s="312"/>
      <c r="P1457" s="312"/>
      <c r="Q1457" s="312"/>
      <c r="R1457" s="312"/>
      <c r="S1457" s="312"/>
      <c r="T1457" s="312"/>
      <c r="U1457" s="312"/>
      <c r="V1457" s="312"/>
      <c r="W1457" s="312"/>
      <c r="X1457" s="312"/>
      <c r="Y1457" s="312"/>
      <c r="Z1457" s="312"/>
      <c r="AA1457" s="312"/>
    </row>
    <row r="1458" spans="1:27" x14ac:dyDescent="0.2">
      <c r="A1458" s="312"/>
      <c r="B1458" s="312"/>
      <c r="C1458" s="312"/>
      <c r="D1458" s="312"/>
      <c r="E1458" s="312"/>
      <c r="F1458" s="312"/>
      <c r="G1458" s="312"/>
      <c r="H1458" s="312"/>
      <c r="I1458" s="312"/>
      <c r="J1458" s="312"/>
      <c r="K1458" s="312"/>
      <c r="L1458" s="312"/>
      <c r="M1458" s="312"/>
      <c r="N1458" s="312"/>
      <c r="O1458" s="312"/>
      <c r="P1458" s="312"/>
      <c r="Q1458" s="312"/>
      <c r="R1458" s="312"/>
      <c r="S1458" s="312"/>
      <c r="T1458" s="312"/>
      <c r="U1458" s="312"/>
      <c r="V1458" s="312"/>
      <c r="W1458" s="312"/>
      <c r="X1458" s="312"/>
      <c r="Y1458" s="312"/>
      <c r="Z1458" s="312"/>
      <c r="AA1458" s="312"/>
    </row>
    <row r="1459" spans="1:27" x14ac:dyDescent="0.2">
      <c r="A1459" s="312"/>
      <c r="B1459" s="312"/>
      <c r="C1459" s="312"/>
      <c r="D1459" s="312"/>
      <c r="E1459" s="312"/>
      <c r="F1459" s="312"/>
      <c r="G1459" s="312"/>
      <c r="H1459" s="312"/>
      <c r="I1459" s="312"/>
      <c r="J1459" s="312"/>
      <c r="K1459" s="312"/>
      <c r="L1459" s="312"/>
      <c r="M1459" s="312"/>
      <c r="N1459" s="312"/>
      <c r="O1459" s="312"/>
      <c r="P1459" s="312"/>
      <c r="Q1459" s="312"/>
      <c r="R1459" s="312"/>
      <c r="S1459" s="312"/>
      <c r="T1459" s="312"/>
      <c r="U1459" s="312"/>
      <c r="V1459" s="312"/>
      <c r="W1459" s="312"/>
      <c r="X1459" s="312"/>
      <c r="Y1459" s="312"/>
      <c r="Z1459" s="312"/>
      <c r="AA1459" s="312"/>
    </row>
    <row r="1460" spans="1:27" x14ac:dyDescent="0.2">
      <c r="A1460" s="312"/>
      <c r="B1460" s="312"/>
      <c r="C1460" s="312"/>
      <c r="D1460" s="312"/>
      <c r="E1460" s="312"/>
      <c r="F1460" s="312"/>
      <c r="G1460" s="312"/>
      <c r="H1460" s="312"/>
      <c r="I1460" s="312"/>
      <c r="J1460" s="312"/>
      <c r="K1460" s="312"/>
      <c r="L1460" s="312"/>
      <c r="M1460" s="312"/>
      <c r="N1460" s="312"/>
      <c r="O1460" s="312"/>
      <c r="P1460" s="312"/>
      <c r="Q1460" s="312"/>
      <c r="R1460" s="312"/>
      <c r="S1460" s="312"/>
      <c r="T1460" s="312"/>
      <c r="U1460" s="312"/>
      <c r="V1460" s="312"/>
      <c r="W1460" s="312"/>
      <c r="X1460" s="312"/>
      <c r="Y1460" s="312"/>
      <c r="Z1460" s="312"/>
      <c r="AA1460" s="312"/>
    </row>
    <row r="1461" spans="1:27" x14ac:dyDescent="0.2">
      <c r="A1461" s="312"/>
      <c r="B1461" s="312"/>
      <c r="C1461" s="312"/>
      <c r="D1461" s="312"/>
      <c r="E1461" s="312"/>
      <c r="F1461" s="312"/>
      <c r="G1461" s="312"/>
      <c r="H1461" s="312"/>
      <c r="I1461" s="312"/>
      <c r="J1461" s="312"/>
      <c r="K1461" s="312"/>
      <c r="L1461" s="312"/>
      <c r="M1461" s="312"/>
      <c r="N1461" s="312"/>
      <c r="O1461" s="312"/>
      <c r="P1461" s="312"/>
      <c r="Q1461" s="312"/>
      <c r="R1461" s="312"/>
      <c r="S1461" s="312"/>
      <c r="T1461" s="312"/>
      <c r="U1461" s="312"/>
      <c r="V1461" s="312"/>
      <c r="W1461" s="312"/>
      <c r="X1461" s="312"/>
      <c r="Y1461" s="312"/>
      <c r="Z1461" s="312"/>
      <c r="AA1461" s="312"/>
    </row>
    <row r="1462" spans="1:27" x14ac:dyDescent="0.2">
      <c r="A1462" s="312"/>
      <c r="B1462" s="312"/>
      <c r="C1462" s="312"/>
      <c r="D1462" s="312"/>
      <c r="E1462" s="312"/>
      <c r="F1462" s="312"/>
      <c r="G1462" s="312"/>
      <c r="H1462" s="312"/>
      <c r="I1462" s="312"/>
      <c r="J1462" s="312"/>
      <c r="K1462" s="312"/>
      <c r="L1462" s="312"/>
      <c r="M1462" s="312"/>
      <c r="N1462" s="312"/>
      <c r="O1462" s="312"/>
      <c r="P1462" s="312"/>
      <c r="Q1462" s="312"/>
      <c r="R1462" s="312"/>
      <c r="S1462" s="312"/>
      <c r="T1462" s="312"/>
      <c r="U1462" s="312"/>
      <c r="V1462" s="312"/>
      <c r="W1462" s="312"/>
      <c r="X1462" s="312"/>
      <c r="Y1462" s="312"/>
      <c r="Z1462" s="312"/>
      <c r="AA1462" s="312"/>
    </row>
    <row r="1463" spans="1:27" x14ac:dyDescent="0.2">
      <c r="A1463" s="312"/>
      <c r="B1463" s="312"/>
      <c r="C1463" s="312"/>
      <c r="D1463" s="312"/>
      <c r="E1463" s="312"/>
      <c r="F1463" s="312"/>
      <c r="G1463" s="312"/>
      <c r="H1463" s="312"/>
      <c r="I1463" s="312"/>
      <c r="J1463" s="312"/>
      <c r="K1463" s="312"/>
      <c r="L1463" s="312"/>
      <c r="M1463" s="312"/>
      <c r="N1463" s="312"/>
      <c r="O1463" s="312"/>
      <c r="P1463" s="312"/>
      <c r="Q1463" s="312"/>
      <c r="R1463" s="312"/>
      <c r="S1463" s="312"/>
      <c r="T1463" s="312"/>
      <c r="U1463" s="312"/>
      <c r="V1463" s="312"/>
      <c r="W1463" s="312"/>
      <c r="X1463" s="312"/>
      <c r="Y1463" s="312"/>
      <c r="Z1463" s="312"/>
      <c r="AA1463" s="312"/>
    </row>
    <row r="1464" spans="1:27" x14ac:dyDescent="0.2">
      <c r="A1464" s="312"/>
      <c r="B1464" s="312"/>
      <c r="C1464" s="312"/>
      <c r="D1464" s="312"/>
      <c r="E1464" s="312"/>
      <c r="F1464" s="312"/>
      <c r="G1464" s="312"/>
      <c r="H1464" s="312"/>
      <c r="I1464" s="312"/>
      <c r="J1464" s="312"/>
      <c r="K1464" s="312"/>
      <c r="L1464" s="312"/>
      <c r="M1464" s="312"/>
      <c r="N1464" s="312"/>
      <c r="O1464" s="312"/>
      <c r="P1464" s="312"/>
      <c r="Q1464" s="312"/>
      <c r="R1464" s="312"/>
      <c r="S1464" s="312"/>
      <c r="T1464" s="312"/>
      <c r="U1464" s="312"/>
      <c r="V1464" s="312"/>
      <c r="W1464" s="312"/>
      <c r="X1464" s="312"/>
      <c r="Y1464" s="312"/>
      <c r="Z1464" s="312"/>
      <c r="AA1464" s="312"/>
    </row>
    <row r="1465" spans="1:27" x14ac:dyDescent="0.2">
      <c r="A1465" s="312"/>
      <c r="B1465" s="312"/>
      <c r="C1465" s="312"/>
      <c r="D1465" s="312"/>
      <c r="E1465" s="312"/>
      <c r="F1465" s="312"/>
      <c r="G1465" s="312"/>
      <c r="H1465" s="312"/>
      <c r="I1465" s="312"/>
      <c r="J1465" s="312"/>
      <c r="K1465" s="312"/>
      <c r="L1465" s="312"/>
      <c r="M1465" s="312"/>
      <c r="N1465" s="312"/>
      <c r="O1465" s="312"/>
      <c r="P1465" s="312"/>
      <c r="Q1465" s="312"/>
      <c r="R1465" s="312"/>
      <c r="S1465" s="312"/>
      <c r="T1465" s="312"/>
      <c r="U1465" s="312"/>
      <c r="V1465" s="312"/>
      <c r="W1465" s="312"/>
      <c r="X1465" s="312"/>
      <c r="Y1465" s="312"/>
      <c r="Z1465" s="312"/>
      <c r="AA1465" s="312"/>
    </row>
    <row r="1466" spans="1:27" x14ac:dyDescent="0.2">
      <c r="A1466" s="312"/>
      <c r="B1466" s="312"/>
      <c r="C1466" s="312"/>
      <c r="D1466" s="312"/>
      <c r="E1466" s="312"/>
      <c r="F1466" s="312"/>
      <c r="G1466" s="312"/>
      <c r="H1466" s="312"/>
      <c r="I1466" s="312"/>
      <c r="J1466" s="312"/>
      <c r="K1466" s="312"/>
      <c r="L1466" s="312"/>
      <c r="M1466" s="312"/>
      <c r="N1466" s="312"/>
      <c r="O1466" s="312"/>
      <c r="P1466" s="312"/>
      <c r="Q1466" s="312"/>
      <c r="R1466" s="312"/>
      <c r="S1466" s="312"/>
      <c r="T1466" s="312"/>
      <c r="U1466" s="312"/>
      <c r="V1466" s="312"/>
      <c r="W1466" s="312"/>
      <c r="X1466" s="312"/>
      <c r="Y1466" s="312"/>
      <c r="Z1466" s="312"/>
      <c r="AA1466" s="312"/>
    </row>
    <row r="1467" spans="1:27" x14ac:dyDescent="0.2">
      <c r="A1467" s="312"/>
      <c r="B1467" s="312"/>
      <c r="C1467" s="312"/>
      <c r="D1467" s="312"/>
      <c r="E1467" s="312"/>
      <c r="F1467" s="312"/>
      <c r="G1467" s="312"/>
      <c r="H1467" s="312"/>
      <c r="I1467" s="312"/>
      <c r="J1467" s="312"/>
      <c r="K1467" s="312"/>
      <c r="L1467" s="312"/>
      <c r="M1467" s="312"/>
      <c r="N1467" s="312"/>
      <c r="O1467" s="312"/>
      <c r="P1467" s="312"/>
      <c r="Q1467" s="312"/>
      <c r="R1467" s="312"/>
      <c r="S1467" s="312"/>
      <c r="T1467" s="312"/>
      <c r="U1467" s="312"/>
      <c r="V1467" s="312"/>
      <c r="W1467" s="312"/>
      <c r="X1467" s="312"/>
      <c r="Y1467" s="312"/>
      <c r="Z1467" s="312"/>
      <c r="AA1467" s="312"/>
    </row>
    <row r="1468" spans="1:27" x14ac:dyDescent="0.2">
      <c r="A1468" s="312"/>
      <c r="B1468" s="312"/>
      <c r="C1468" s="312"/>
      <c r="D1468" s="312"/>
      <c r="E1468" s="312"/>
      <c r="F1468" s="312"/>
      <c r="G1468" s="312"/>
      <c r="H1468" s="312"/>
      <c r="I1468" s="312"/>
      <c r="J1468" s="312"/>
      <c r="K1468" s="312"/>
      <c r="L1468" s="312"/>
      <c r="M1468" s="312"/>
      <c r="N1468" s="312"/>
      <c r="O1468" s="312"/>
      <c r="P1468" s="312"/>
      <c r="Q1468" s="312"/>
      <c r="R1468" s="312"/>
      <c r="S1468" s="312"/>
      <c r="T1468" s="312"/>
      <c r="U1468" s="312"/>
      <c r="V1468" s="312"/>
      <c r="W1468" s="312"/>
      <c r="X1468" s="312"/>
      <c r="Y1468" s="312"/>
      <c r="Z1468" s="312"/>
      <c r="AA1468" s="312"/>
    </row>
    <row r="1469" spans="1:27" x14ac:dyDescent="0.2">
      <c r="A1469" s="312"/>
      <c r="B1469" s="312"/>
      <c r="C1469" s="312"/>
      <c r="D1469" s="312"/>
      <c r="E1469" s="312"/>
      <c r="F1469" s="312"/>
      <c r="G1469" s="312"/>
      <c r="H1469" s="312"/>
      <c r="I1469" s="312"/>
      <c r="J1469" s="312"/>
      <c r="K1469" s="312"/>
      <c r="L1469" s="312"/>
      <c r="M1469" s="312"/>
      <c r="N1469" s="312"/>
      <c r="O1469" s="312"/>
      <c r="P1469" s="312"/>
      <c r="Q1469" s="312"/>
      <c r="R1469" s="312"/>
      <c r="S1469" s="312"/>
      <c r="T1469" s="312"/>
      <c r="U1469" s="312"/>
      <c r="V1469" s="312"/>
      <c r="W1469" s="312"/>
      <c r="X1469" s="312"/>
      <c r="Y1469" s="312"/>
      <c r="Z1469" s="312"/>
      <c r="AA1469" s="312"/>
    </row>
    <row r="1470" spans="1:27" x14ac:dyDescent="0.2">
      <c r="A1470" s="312"/>
      <c r="B1470" s="312"/>
      <c r="C1470" s="312"/>
      <c r="D1470" s="312"/>
      <c r="E1470" s="312"/>
      <c r="F1470" s="312"/>
      <c r="G1470" s="312"/>
      <c r="H1470" s="312"/>
      <c r="I1470" s="312"/>
      <c r="J1470" s="312"/>
      <c r="K1470" s="312"/>
      <c r="L1470" s="312"/>
      <c r="M1470" s="312"/>
      <c r="N1470" s="312"/>
      <c r="O1470" s="312"/>
      <c r="P1470" s="312"/>
      <c r="Q1470" s="312"/>
      <c r="R1470" s="312"/>
      <c r="S1470" s="312"/>
      <c r="T1470" s="312"/>
      <c r="U1470" s="312"/>
      <c r="V1470" s="312"/>
      <c r="W1470" s="312"/>
      <c r="X1470" s="312"/>
      <c r="Y1470" s="312"/>
      <c r="Z1470" s="312"/>
      <c r="AA1470" s="312"/>
    </row>
    <row r="1471" spans="1:27" x14ac:dyDescent="0.2">
      <c r="A1471" s="312"/>
      <c r="B1471" s="312"/>
      <c r="C1471" s="312"/>
      <c r="D1471" s="312"/>
      <c r="E1471" s="312"/>
      <c r="F1471" s="312"/>
      <c r="G1471" s="312"/>
      <c r="H1471" s="312"/>
      <c r="I1471" s="312"/>
      <c r="J1471" s="312"/>
      <c r="K1471" s="312"/>
      <c r="L1471" s="312"/>
      <c r="M1471" s="312"/>
      <c r="N1471" s="312"/>
      <c r="O1471" s="312"/>
      <c r="P1471" s="312"/>
      <c r="Q1471" s="312"/>
      <c r="R1471" s="312"/>
      <c r="S1471" s="312"/>
      <c r="T1471" s="312"/>
      <c r="U1471" s="312"/>
      <c r="V1471" s="312"/>
      <c r="W1471" s="312"/>
      <c r="X1471" s="312"/>
      <c r="Y1471" s="312"/>
      <c r="Z1471" s="312"/>
      <c r="AA1471" s="312"/>
    </row>
    <row r="1472" spans="1:27" x14ac:dyDescent="0.2">
      <c r="A1472" s="312"/>
      <c r="B1472" s="312"/>
      <c r="C1472" s="312"/>
      <c r="D1472" s="312"/>
      <c r="E1472" s="312"/>
      <c r="F1472" s="312"/>
      <c r="G1472" s="312"/>
      <c r="H1472" s="312"/>
      <c r="I1472" s="312"/>
      <c r="J1472" s="312"/>
      <c r="K1472" s="312"/>
      <c r="L1472" s="312"/>
      <c r="M1472" s="312"/>
      <c r="N1472" s="312"/>
      <c r="O1472" s="312"/>
      <c r="P1472" s="312"/>
      <c r="Q1472" s="312"/>
      <c r="R1472" s="312"/>
      <c r="S1472" s="312"/>
      <c r="T1472" s="312"/>
      <c r="U1472" s="312"/>
      <c r="V1472" s="312"/>
      <c r="W1472" s="312"/>
      <c r="X1472" s="312"/>
      <c r="Y1472" s="312"/>
      <c r="Z1472" s="312"/>
      <c r="AA1472" s="312"/>
    </row>
    <row r="1473" spans="1:27" x14ac:dyDescent="0.2">
      <c r="A1473" s="312"/>
      <c r="B1473" s="312"/>
      <c r="C1473" s="312"/>
      <c r="D1473" s="312"/>
      <c r="E1473" s="312"/>
      <c r="F1473" s="312"/>
      <c r="G1473" s="312"/>
      <c r="H1473" s="312"/>
      <c r="I1473" s="312"/>
      <c r="J1473" s="312"/>
      <c r="K1473" s="312"/>
      <c r="L1473" s="312"/>
      <c r="M1473" s="312"/>
      <c r="N1473" s="312"/>
      <c r="O1473" s="312"/>
      <c r="P1473" s="312"/>
      <c r="Q1473" s="312"/>
      <c r="R1473" s="312"/>
      <c r="S1473" s="312"/>
      <c r="T1473" s="312"/>
      <c r="U1473" s="312"/>
      <c r="V1473" s="312"/>
      <c r="W1473" s="312"/>
      <c r="X1473" s="312"/>
      <c r="Y1473" s="312"/>
      <c r="Z1473" s="312"/>
      <c r="AA1473" s="312"/>
    </row>
    <row r="1474" spans="1:27" x14ac:dyDescent="0.2">
      <c r="A1474" s="312"/>
      <c r="B1474" s="312"/>
      <c r="C1474" s="312"/>
      <c r="D1474" s="312"/>
      <c r="E1474" s="312"/>
      <c r="F1474" s="312"/>
      <c r="G1474" s="312"/>
      <c r="H1474" s="312"/>
      <c r="I1474" s="312"/>
      <c r="J1474" s="312"/>
      <c r="K1474" s="312"/>
      <c r="L1474" s="312"/>
      <c r="M1474" s="312"/>
      <c r="N1474" s="312"/>
      <c r="O1474" s="312"/>
      <c r="P1474" s="312"/>
      <c r="Q1474" s="312"/>
      <c r="R1474" s="312"/>
      <c r="S1474" s="312"/>
      <c r="T1474" s="312"/>
      <c r="U1474" s="312"/>
      <c r="V1474" s="312"/>
      <c r="W1474" s="312"/>
      <c r="X1474" s="312"/>
      <c r="Y1474" s="312"/>
      <c r="Z1474" s="312"/>
      <c r="AA1474" s="312"/>
    </row>
    <row r="1475" spans="1:27" x14ac:dyDescent="0.2">
      <c r="A1475" s="312"/>
      <c r="B1475" s="312"/>
      <c r="C1475" s="312"/>
      <c r="D1475" s="312"/>
      <c r="E1475" s="312"/>
      <c r="F1475" s="312"/>
      <c r="G1475" s="312"/>
      <c r="H1475" s="312"/>
      <c r="I1475" s="312"/>
      <c r="J1475" s="312"/>
      <c r="K1475" s="312"/>
      <c r="L1475" s="312"/>
      <c r="M1475" s="312"/>
      <c r="N1475" s="312"/>
      <c r="O1475" s="312"/>
      <c r="P1475" s="312"/>
      <c r="Q1475" s="312"/>
      <c r="R1475" s="312"/>
      <c r="S1475" s="312"/>
      <c r="T1475" s="312"/>
      <c r="U1475" s="312"/>
      <c r="V1475" s="312"/>
      <c r="W1475" s="312"/>
      <c r="X1475" s="312"/>
      <c r="Y1475" s="312"/>
      <c r="Z1475" s="312"/>
      <c r="AA1475" s="312"/>
    </row>
    <row r="1476" spans="1:27" x14ac:dyDescent="0.2">
      <c r="A1476" s="312"/>
      <c r="B1476" s="312"/>
      <c r="C1476" s="312"/>
      <c r="D1476" s="312"/>
      <c r="E1476" s="312"/>
      <c r="F1476" s="312"/>
      <c r="G1476" s="312"/>
      <c r="H1476" s="312"/>
      <c r="I1476" s="312"/>
      <c r="J1476" s="312"/>
      <c r="K1476" s="312"/>
      <c r="L1476" s="312"/>
      <c r="M1476" s="312"/>
      <c r="N1476" s="312"/>
      <c r="O1476" s="312"/>
      <c r="P1476" s="312"/>
      <c r="Q1476" s="312"/>
      <c r="R1476" s="312"/>
      <c r="S1476" s="312"/>
      <c r="T1476" s="312"/>
      <c r="U1476" s="312"/>
      <c r="V1476" s="312"/>
      <c r="W1476" s="312"/>
      <c r="X1476" s="312"/>
      <c r="Y1476" s="312"/>
      <c r="Z1476" s="312"/>
      <c r="AA1476" s="312"/>
    </row>
    <row r="1477" spans="1:27" x14ac:dyDescent="0.2">
      <c r="A1477" s="312"/>
      <c r="B1477" s="312"/>
      <c r="C1477" s="312"/>
      <c r="D1477" s="312"/>
      <c r="E1477" s="312"/>
      <c r="F1477" s="312"/>
      <c r="G1477" s="312"/>
      <c r="H1477" s="312"/>
      <c r="I1477" s="312"/>
      <c r="J1477" s="312"/>
      <c r="K1477" s="312"/>
      <c r="L1477" s="312"/>
      <c r="M1477" s="312"/>
      <c r="N1477" s="312"/>
      <c r="O1477" s="312"/>
      <c r="P1477" s="312"/>
      <c r="Q1477" s="312"/>
      <c r="R1477" s="312"/>
      <c r="S1477" s="312"/>
      <c r="T1477" s="312"/>
      <c r="U1477" s="312"/>
      <c r="V1477" s="312"/>
      <c r="W1477" s="312"/>
      <c r="X1477" s="312"/>
      <c r="Y1477" s="312"/>
      <c r="Z1477" s="312"/>
      <c r="AA1477" s="312"/>
    </row>
    <row r="1478" spans="1:27" x14ac:dyDescent="0.2">
      <c r="A1478" s="312"/>
      <c r="B1478" s="312"/>
      <c r="C1478" s="312"/>
      <c r="D1478" s="312"/>
      <c r="E1478" s="312"/>
      <c r="F1478" s="312"/>
      <c r="G1478" s="312"/>
      <c r="H1478" s="312"/>
      <c r="I1478" s="312"/>
      <c r="J1478" s="312"/>
      <c r="K1478" s="312"/>
      <c r="L1478" s="312"/>
      <c r="M1478" s="312"/>
      <c r="N1478" s="312"/>
      <c r="O1478" s="312"/>
      <c r="P1478" s="312"/>
      <c r="Q1478" s="312"/>
      <c r="R1478" s="312"/>
      <c r="S1478" s="312"/>
      <c r="T1478" s="312"/>
      <c r="U1478" s="312"/>
      <c r="V1478" s="312"/>
      <c r="W1478" s="312"/>
      <c r="X1478" s="312"/>
      <c r="Y1478" s="312"/>
      <c r="Z1478" s="312"/>
      <c r="AA1478" s="312"/>
    </row>
    <row r="1479" spans="1:27" x14ac:dyDescent="0.2">
      <c r="A1479" s="312"/>
      <c r="B1479" s="312"/>
      <c r="C1479" s="312"/>
      <c r="D1479" s="312"/>
      <c r="E1479" s="312"/>
      <c r="F1479" s="312"/>
      <c r="G1479" s="312"/>
      <c r="H1479" s="312"/>
      <c r="I1479" s="312"/>
      <c r="J1479" s="312"/>
      <c r="K1479" s="312"/>
      <c r="L1479" s="312"/>
      <c r="M1479" s="312"/>
      <c r="N1479" s="312"/>
      <c r="O1479" s="312"/>
      <c r="P1479" s="312"/>
      <c r="Q1479" s="312"/>
      <c r="R1479" s="312"/>
      <c r="S1479" s="312"/>
      <c r="T1479" s="312"/>
      <c r="U1479" s="312"/>
      <c r="V1479" s="312"/>
      <c r="W1479" s="312"/>
      <c r="X1479" s="312"/>
      <c r="Y1479" s="312"/>
      <c r="Z1479" s="312"/>
      <c r="AA1479" s="312"/>
    </row>
    <row r="1480" spans="1:27" x14ac:dyDescent="0.2">
      <c r="A1480" s="312"/>
      <c r="B1480" s="312"/>
      <c r="C1480" s="312"/>
      <c r="D1480" s="312"/>
      <c r="E1480" s="312"/>
      <c r="F1480" s="312"/>
      <c r="G1480" s="312"/>
      <c r="H1480" s="312"/>
      <c r="I1480" s="312"/>
      <c r="J1480" s="312"/>
      <c r="K1480" s="312"/>
      <c r="L1480" s="312"/>
      <c r="M1480" s="312"/>
      <c r="N1480" s="312"/>
      <c r="O1480" s="312"/>
      <c r="P1480" s="312"/>
      <c r="Q1480" s="312"/>
      <c r="R1480" s="312"/>
      <c r="S1480" s="312"/>
      <c r="T1480" s="312"/>
      <c r="U1480" s="312"/>
      <c r="V1480" s="312"/>
      <c r="W1480" s="312"/>
      <c r="X1480" s="312"/>
      <c r="Y1480" s="312"/>
      <c r="Z1480" s="312"/>
      <c r="AA1480" s="312"/>
    </row>
    <row r="1481" spans="1:27" x14ac:dyDescent="0.2">
      <c r="A1481" s="312"/>
      <c r="B1481" s="312"/>
      <c r="C1481" s="312"/>
      <c r="D1481" s="312"/>
      <c r="E1481" s="312"/>
      <c r="F1481" s="312"/>
      <c r="G1481" s="312"/>
      <c r="H1481" s="312"/>
      <c r="I1481" s="312"/>
      <c r="J1481" s="312"/>
      <c r="K1481" s="312"/>
      <c r="L1481" s="312"/>
      <c r="M1481" s="312"/>
      <c r="N1481" s="312"/>
      <c r="O1481" s="312"/>
      <c r="P1481" s="312"/>
      <c r="Q1481" s="312"/>
      <c r="R1481" s="312"/>
      <c r="S1481" s="312"/>
      <c r="T1481" s="312"/>
      <c r="U1481" s="312"/>
      <c r="V1481" s="312"/>
      <c r="W1481" s="312"/>
      <c r="X1481" s="312"/>
      <c r="Y1481" s="312"/>
      <c r="Z1481" s="312"/>
      <c r="AA1481" s="312"/>
    </row>
    <row r="1482" spans="1:27" x14ac:dyDescent="0.2">
      <c r="A1482" s="312"/>
      <c r="B1482" s="312"/>
      <c r="C1482" s="312"/>
      <c r="D1482" s="312"/>
      <c r="E1482" s="312"/>
      <c r="F1482" s="312"/>
      <c r="G1482" s="312"/>
      <c r="H1482" s="312"/>
      <c r="I1482" s="312"/>
      <c r="J1482" s="312"/>
      <c r="K1482" s="312"/>
      <c r="L1482" s="312"/>
      <c r="M1482" s="312"/>
      <c r="N1482" s="312"/>
      <c r="O1482" s="312"/>
      <c r="P1482" s="312"/>
      <c r="Q1482" s="312"/>
      <c r="R1482" s="312"/>
      <c r="S1482" s="312"/>
      <c r="T1482" s="312"/>
      <c r="U1482" s="312"/>
      <c r="V1482" s="312"/>
      <c r="W1482" s="312"/>
      <c r="X1482" s="312"/>
      <c r="Y1482" s="312"/>
      <c r="Z1482" s="312"/>
      <c r="AA1482" s="312"/>
    </row>
    <row r="1483" spans="1:27" x14ac:dyDescent="0.2">
      <c r="A1483" s="312"/>
      <c r="B1483" s="312"/>
      <c r="C1483" s="312"/>
      <c r="D1483" s="312"/>
      <c r="E1483" s="312"/>
      <c r="F1483" s="312"/>
      <c r="G1483" s="312"/>
      <c r="H1483" s="312"/>
      <c r="I1483" s="312"/>
      <c r="J1483" s="312"/>
      <c r="K1483" s="312"/>
      <c r="L1483" s="312"/>
      <c r="M1483" s="312"/>
      <c r="N1483" s="312"/>
      <c r="O1483" s="312"/>
      <c r="P1483" s="312"/>
      <c r="Q1483" s="312"/>
      <c r="R1483" s="312"/>
      <c r="S1483" s="312"/>
      <c r="T1483" s="312"/>
      <c r="U1483" s="312"/>
      <c r="V1483" s="312"/>
      <c r="W1483" s="312"/>
      <c r="X1483" s="312"/>
      <c r="Y1483" s="312"/>
      <c r="Z1483" s="312"/>
      <c r="AA1483" s="312"/>
    </row>
    <row r="1484" spans="1:27" x14ac:dyDescent="0.2">
      <c r="A1484" s="312"/>
      <c r="B1484" s="312"/>
      <c r="C1484" s="312"/>
      <c r="D1484" s="312"/>
      <c r="E1484" s="312"/>
      <c r="F1484" s="312"/>
      <c r="G1484" s="312"/>
      <c r="H1484" s="312"/>
      <c r="I1484" s="312"/>
      <c r="J1484" s="312"/>
      <c r="K1484" s="312"/>
      <c r="L1484" s="312"/>
      <c r="M1484" s="312"/>
      <c r="N1484" s="312"/>
      <c r="O1484" s="312"/>
      <c r="P1484" s="312"/>
      <c r="Q1484" s="312"/>
      <c r="R1484" s="312"/>
      <c r="S1484" s="312"/>
      <c r="T1484" s="312"/>
      <c r="U1484" s="312"/>
      <c r="V1484" s="312"/>
      <c r="W1484" s="312"/>
      <c r="X1484" s="312"/>
      <c r="Y1484" s="312"/>
      <c r="Z1484" s="312"/>
      <c r="AA1484" s="312"/>
    </row>
    <row r="1485" spans="1:27" x14ac:dyDescent="0.2">
      <c r="A1485" s="312"/>
      <c r="B1485" s="312"/>
      <c r="C1485" s="312"/>
      <c r="D1485" s="312"/>
      <c r="E1485" s="312"/>
      <c r="F1485" s="312"/>
      <c r="G1485" s="312"/>
      <c r="H1485" s="312"/>
      <c r="I1485" s="312"/>
      <c r="J1485" s="312"/>
      <c r="K1485" s="312"/>
      <c r="L1485" s="312"/>
      <c r="M1485" s="312"/>
      <c r="N1485" s="312"/>
      <c r="O1485" s="312"/>
      <c r="P1485" s="312"/>
      <c r="Q1485" s="312"/>
      <c r="R1485" s="312"/>
      <c r="S1485" s="312"/>
      <c r="T1485" s="312"/>
      <c r="U1485" s="312"/>
      <c r="V1485" s="312"/>
      <c r="W1485" s="312"/>
      <c r="X1485" s="312"/>
      <c r="Y1485" s="312"/>
      <c r="Z1485" s="312"/>
      <c r="AA1485" s="312"/>
    </row>
    <row r="1486" spans="1:27" x14ac:dyDescent="0.2">
      <c r="A1486" s="312"/>
      <c r="B1486" s="312"/>
      <c r="C1486" s="312"/>
      <c r="D1486" s="312"/>
      <c r="E1486" s="312"/>
      <c r="F1486" s="312"/>
      <c r="G1486" s="312"/>
      <c r="H1486" s="312"/>
      <c r="I1486" s="312"/>
      <c r="J1486" s="312"/>
      <c r="K1486" s="312"/>
      <c r="L1486" s="312"/>
      <c r="M1486" s="312"/>
      <c r="N1486" s="312"/>
      <c r="O1486" s="312"/>
      <c r="P1486" s="312"/>
      <c r="Q1486" s="312"/>
      <c r="R1486" s="312"/>
      <c r="S1486" s="312"/>
      <c r="T1486" s="312"/>
      <c r="U1486" s="312"/>
      <c r="V1486" s="312"/>
      <c r="W1486" s="312"/>
      <c r="X1486" s="312"/>
      <c r="Y1486" s="312"/>
      <c r="Z1486" s="312"/>
      <c r="AA1486" s="312"/>
    </row>
    <row r="1487" spans="1:27" x14ac:dyDescent="0.2">
      <c r="A1487" s="312"/>
      <c r="B1487" s="312"/>
      <c r="C1487" s="312"/>
      <c r="D1487" s="312"/>
      <c r="E1487" s="312"/>
      <c r="F1487" s="312"/>
      <c r="G1487" s="312"/>
      <c r="H1487" s="312"/>
      <c r="I1487" s="312"/>
      <c r="J1487" s="312"/>
      <c r="K1487" s="312"/>
      <c r="L1487" s="312"/>
      <c r="M1487" s="312"/>
      <c r="N1487" s="312"/>
      <c r="O1487" s="312"/>
      <c r="P1487" s="312"/>
      <c r="Q1487" s="312"/>
      <c r="R1487" s="312"/>
      <c r="S1487" s="312"/>
      <c r="T1487" s="312"/>
      <c r="U1487" s="312"/>
      <c r="V1487" s="312"/>
      <c r="W1487" s="312"/>
      <c r="X1487" s="312"/>
      <c r="Y1487" s="312"/>
      <c r="Z1487" s="312"/>
      <c r="AA1487" s="312"/>
    </row>
    <row r="1488" spans="1:27" x14ac:dyDescent="0.2">
      <c r="A1488" s="312"/>
      <c r="B1488" s="312"/>
      <c r="C1488" s="312"/>
      <c r="D1488" s="312"/>
      <c r="E1488" s="312"/>
      <c r="F1488" s="312"/>
      <c r="G1488" s="312"/>
      <c r="H1488" s="312"/>
      <c r="I1488" s="312"/>
      <c r="J1488" s="312"/>
      <c r="K1488" s="312"/>
      <c r="L1488" s="312"/>
      <c r="M1488" s="312"/>
      <c r="N1488" s="312"/>
      <c r="O1488" s="312"/>
      <c r="P1488" s="312"/>
      <c r="Q1488" s="312"/>
      <c r="R1488" s="312"/>
      <c r="S1488" s="312"/>
      <c r="T1488" s="312"/>
      <c r="U1488" s="312"/>
      <c r="V1488" s="312"/>
      <c r="W1488" s="312"/>
      <c r="X1488" s="312"/>
      <c r="Y1488" s="312"/>
      <c r="Z1488" s="312"/>
      <c r="AA1488" s="312"/>
    </row>
    <row r="1489" spans="1:27" x14ac:dyDescent="0.2">
      <c r="A1489" s="312"/>
      <c r="B1489" s="312"/>
      <c r="C1489" s="312"/>
      <c r="D1489" s="312"/>
      <c r="E1489" s="312"/>
      <c r="F1489" s="312"/>
      <c r="G1489" s="312"/>
      <c r="H1489" s="312"/>
      <c r="I1489" s="312"/>
      <c r="J1489" s="312"/>
      <c r="K1489" s="312"/>
      <c r="L1489" s="312"/>
      <c r="M1489" s="312"/>
      <c r="N1489" s="312"/>
      <c r="O1489" s="312"/>
      <c r="P1489" s="312"/>
      <c r="Q1489" s="312"/>
      <c r="R1489" s="312"/>
      <c r="S1489" s="312"/>
      <c r="T1489" s="312"/>
      <c r="U1489" s="312"/>
      <c r="V1489" s="312"/>
      <c r="W1489" s="312"/>
      <c r="X1489" s="312"/>
      <c r="Y1489" s="312"/>
      <c r="Z1489" s="312"/>
      <c r="AA1489" s="312"/>
    </row>
    <row r="1490" spans="1:27" x14ac:dyDescent="0.2">
      <c r="A1490" s="312"/>
      <c r="B1490" s="312"/>
      <c r="C1490" s="312"/>
      <c r="D1490" s="312"/>
      <c r="E1490" s="312"/>
      <c r="F1490" s="312"/>
      <c r="G1490" s="312"/>
      <c r="H1490" s="312"/>
      <c r="I1490" s="312"/>
      <c r="J1490" s="312"/>
      <c r="K1490" s="312"/>
      <c r="L1490" s="312"/>
      <c r="M1490" s="312"/>
      <c r="N1490" s="312"/>
      <c r="O1490" s="312"/>
      <c r="P1490" s="312"/>
      <c r="Q1490" s="312"/>
      <c r="R1490" s="312"/>
      <c r="S1490" s="312"/>
      <c r="T1490" s="312"/>
      <c r="U1490" s="312"/>
      <c r="V1490" s="312"/>
      <c r="W1490" s="312"/>
      <c r="X1490" s="312"/>
      <c r="Y1490" s="312"/>
      <c r="Z1490" s="312"/>
      <c r="AA1490" s="312"/>
    </row>
    <row r="1491" spans="1:27" x14ac:dyDescent="0.2">
      <c r="A1491" s="312"/>
      <c r="B1491" s="312"/>
      <c r="C1491" s="312"/>
      <c r="D1491" s="312"/>
      <c r="E1491" s="312"/>
      <c r="F1491" s="312"/>
      <c r="G1491" s="312"/>
      <c r="H1491" s="312"/>
      <c r="I1491" s="312"/>
      <c r="J1491" s="312"/>
      <c r="K1491" s="312"/>
      <c r="L1491" s="312"/>
      <c r="M1491" s="312"/>
      <c r="N1491" s="312"/>
      <c r="O1491" s="312"/>
      <c r="P1491" s="312"/>
      <c r="Q1491" s="312"/>
      <c r="R1491" s="312"/>
      <c r="S1491" s="312"/>
      <c r="T1491" s="312"/>
      <c r="U1491" s="312"/>
      <c r="V1491" s="312"/>
      <c r="W1491" s="312"/>
      <c r="X1491" s="312"/>
      <c r="Y1491" s="312"/>
      <c r="Z1491" s="312"/>
      <c r="AA1491" s="312"/>
    </row>
    <row r="1492" spans="1:27" x14ac:dyDescent="0.2">
      <c r="A1492" s="312"/>
      <c r="B1492" s="312"/>
      <c r="C1492" s="312"/>
      <c r="D1492" s="312"/>
      <c r="E1492" s="312"/>
      <c r="F1492" s="312"/>
      <c r="G1492" s="312"/>
      <c r="H1492" s="312"/>
      <c r="I1492" s="312"/>
      <c r="J1492" s="312"/>
      <c r="K1492" s="312"/>
      <c r="L1492" s="312"/>
      <c r="M1492" s="312"/>
      <c r="N1492" s="312"/>
      <c r="O1492" s="312"/>
      <c r="P1492" s="312"/>
      <c r="Q1492" s="312"/>
      <c r="R1492" s="312"/>
      <c r="S1492" s="312"/>
      <c r="T1492" s="312"/>
      <c r="U1492" s="312"/>
      <c r="V1492" s="312"/>
      <c r="W1492" s="312"/>
      <c r="X1492" s="312"/>
      <c r="Y1492" s="312"/>
      <c r="Z1492" s="312"/>
      <c r="AA1492" s="312"/>
    </row>
    <row r="1493" spans="1:27" x14ac:dyDescent="0.2">
      <c r="A1493" s="312"/>
      <c r="B1493" s="312"/>
      <c r="C1493" s="312"/>
      <c r="D1493" s="312"/>
      <c r="E1493" s="312"/>
      <c r="F1493" s="312"/>
      <c r="G1493" s="312"/>
      <c r="H1493" s="312"/>
      <c r="I1493" s="312"/>
      <c r="J1493" s="312"/>
      <c r="K1493" s="312"/>
      <c r="L1493" s="312"/>
      <c r="M1493" s="312"/>
      <c r="N1493" s="312"/>
      <c r="O1493" s="312"/>
      <c r="P1493" s="312"/>
      <c r="Q1493" s="312"/>
      <c r="R1493" s="312"/>
      <c r="S1493" s="312"/>
      <c r="T1493" s="312"/>
      <c r="U1493" s="312"/>
      <c r="V1493" s="312"/>
      <c r="W1493" s="312"/>
      <c r="X1493" s="312"/>
      <c r="Y1493" s="312"/>
      <c r="Z1493" s="312"/>
      <c r="AA1493" s="312"/>
    </row>
    <row r="1494" spans="1:27" x14ac:dyDescent="0.2">
      <c r="A1494" s="312"/>
      <c r="B1494" s="312"/>
      <c r="C1494" s="312"/>
      <c r="D1494" s="312"/>
      <c r="E1494" s="312"/>
      <c r="F1494" s="312"/>
      <c r="G1494" s="312"/>
      <c r="H1494" s="312"/>
      <c r="I1494" s="312"/>
      <c r="J1494" s="312"/>
      <c r="K1494" s="312"/>
      <c r="L1494" s="312"/>
      <c r="M1494" s="312"/>
      <c r="N1494" s="312"/>
      <c r="O1494" s="312"/>
      <c r="P1494" s="312"/>
      <c r="Q1494" s="312"/>
      <c r="R1494" s="312"/>
      <c r="S1494" s="312"/>
      <c r="T1494" s="312"/>
      <c r="U1494" s="312"/>
      <c r="V1494" s="312"/>
      <c r="W1494" s="312"/>
      <c r="X1494" s="312"/>
      <c r="Y1494" s="312"/>
      <c r="Z1494" s="312"/>
      <c r="AA1494" s="312"/>
    </row>
    <row r="1495" spans="1:27" x14ac:dyDescent="0.2">
      <c r="A1495" s="312"/>
      <c r="B1495" s="312"/>
      <c r="C1495" s="312"/>
      <c r="D1495" s="312"/>
      <c r="E1495" s="312"/>
      <c r="F1495" s="312"/>
      <c r="G1495" s="312"/>
      <c r="H1495" s="312"/>
      <c r="I1495" s="312"/>
      <c r="J1495" s="312"/>
      <c r="K1495" s="312"/>
      <c r="L1495" s="312"/>
      <c r="M1495" s="312"/>
      <c r="N1495" s="312"/>
      <c r="O1495" s="312"/>
      <c r="P1495" s="312"/>
      <c r="Q1495" s="312"/>
      <c r="R1495" s="312"/>
      <c r="S1495" s="312"/>
      <c r="T1495" s="312"/>
      <c r="U1495" s="312"/>
      <c r="V1495" s="312"/>
      <c r="W1495" s="312"/>
      <c r="X1495" s="312"/>
      <c r="Y1495" s="312"/>
      <c r="Z1495" s="312"/>
      <c r="AA1495" s="312"/>
    </row>
    <row r="1496" spans="1:27" x14ac:dyDescent="0.2">
      <c r="A1496" s="312"/>
      <c r="B1496" s="312"/>
      <c r="C1496" s="312"/>
      <c r="D1496" s="312"/>
      <c r="E1496" s="312"/>
      <c r="F1496" s="312"/>
      <c r="G1496" s="312"/>
      <c r="H1496" s="312"/>
      <c r="I1496" s="312"/>
      <c r="J1496" s="312"/>
      <c r="K1496" s="312"/>
      <c r="L1496" s="312"/>
      <c r="M1496" s="312"/>
      <c r="N1496" s="312"/>
      <c r="O1496" s="312"/>
      <c r="P1496" s="312"/>
      <c r="Q1496" s="312"/>
      <c r="R1496" s="312"/>
      <c r="S1496" s="312"/>
      <c r="T1496" s="312"/>
      <c r="U1496" s="312"/>
      <c r="V1496" s="312"/>
      <c r="W1496" s="312"/>
      <c r="X1496" s="312"/>
      <c r="Y1496" s="312"/>
      <c r="Z1496" s="312"/>
      <c r="AA1496" s="312"/>
    </row>
    <row r="1497" spans="1:27" x14ac:dyDescent="0.2">
      <c r="A1497" s="312"/>
      <c r="B1497" s="312"/>
      <c r="C1497" s="312"/>
      <c r="D1497" s="312"/>
      <c r="E1497" s="312"/>
      <c r="F1497" s="312"/>
      <c r="G1497" s="312"/>
      <c r="H1497" s="312"/>
      <c r="I1497" s="312"/>
      <c r="J1497" s="312"/>
      <c r="K1497" s="312"/>
      <c r="L1497" s="312"/>
      <c r="M1497" s="312"/>
      <c r="N1497" s="312"/>
      <c r="O1497" s="312"/>
      <c r="P1497" s="312"/>
      <c r="Q1497" s="312"/>
      <c r="R1497" s="312"/>
      <c r="S1497" s="312"/>
      <c r="T1497" s="312"/>
      <c r="U1497" s="312"/>
      <c r="V1497" s="312"/>
      <c r="W1497" s="312"/>
      <c r="X1497" s="312"/>
      <c r="Y1497" s="312"/>
      <c r="Z1497" s="312"/>
      <c r="AA1497" s="312"/>
    </row>
    <row r="1498" spans="1:27" x14ac:dyDescent="0.2">
      <c r="A1498" s="312"/>
      <c r="B1498" s="312"/>
      <c r="C1498" s="312"/>
      <c r="D1498" s="312"/>
      <c r="E1498" s="312"/>
      <c r="F1498" s="312"/>
      <c r="G1498" s="312"/>
      <c r="H1498" s="312"/>
      <c r="I1498" s="312"/>
      <c r="J1498" s="312"/>
      <c r="K1498" s="312"/>
      <c r="L1498" s="312"/>
      <c r="M1498" s="312"/>
      <c r="N1498" s="312"/>
      <c r="O1498" s="312"/>
      <c r="P1498" s="312"/>
      <c r="Q1498" s="312"/>
      <c r="R1498" s="312"/>
      <c r="S1498" s="312"/>
      <c r="T1498" s="312"/>
      <c r="U1498" s="312"/>
      <c r="V1498" s="312"/>
      <c r="W1498" s="312"/>
      <c r="X1498" s="312"/>
      <c r="Y1498" s="312"/>
      <c r="Z1498" s="312"/>
      <c r="AA1498" s="312"/>
    </row>
    <row r="1499" spans="1:27" x14ac:dyDescent="0.2">
      <c r="A1499" s="312"/>
      <c r="B1499" s="312"/>
      <c r="C1499" s="312"/>
      <c r="D1499" s="312"/>
      <c r="E1499" s="312"/>
      <c r="F1499" s="312"/>
      <c r="G1499" s="312"/>
      <c r="H1499" s="312"/>
      <c r="I1499" s="312"/>
      <c r="J1499" s="312"/>
      <c r="K1499" s="312"/>
      <c r="L1499" s="312"/>
      <c r="M1499" s="312"/>
      <c r="N1499" s="312"/>
      <c r="O1499" s="312"/>
      <c r="P1499" s="312"/>
      <c r="Q1499" s="312"/>
      <c r="R1499" s="312"/>
      <c r="S1499" s="312"/>
      <c r="T1499" s="312"/>
      <c r="U1499" s="312"/>
      <c r="V1499" s="312"/>
      <c r="W1499" s="312"/>
      <c r="X1499" s="312"/>
      <c r="Y1499" s="312"/>
      <c r="Z1499" s="312"/>
      <c r="AA1499" s="312"/>
    </row>
    <row r="1500" spans="1:27" x14ac:dyDescent="0.2">
      <c r="A1500" s="312"/>
      <c r="B1500" s="312"/>
      <c r="C1500" s="312"/>
      <c r="D1500" s="312"/>
      <c r="E1500" s="312"/>
      <c r="F1500" s="312"/>
      <c r="G1500" s="312"/>
      <c r="H1500" s="312"/>
      <c r="I1500" s="312"/>
      <c r="J1500" s="312"/>
      <c r="K1500" s="312"/>
      <c r="L1500" s="312"/>
      <c r="M1500" s="312"/>
      <c r="N1500" s="312"/>
      <c r="O1500" s="312"/>
      <c r="P1500" s="312"/>
      <c r="Q1500" s="312"/>
      <c r="R1500" s="312"/>
      <c r="S1500" s="312"/>
      <c r="T1500" s="312"/>
      <c r="U1500" s="312"/>
      <c r="V1500" s="312"/>
      <c r="W1500" s="312"/>
      <c r="X1500" s="312"/>
      <c r="Y1500" s="312"/>
      <c r="Z1500" s="312"/>
      <c r="AA1500" s="312"/>
    </row>
    <row r="1501" spans="1:27" x14ac:dyDescent="0.2">
      <c r="A1501" s="312"/>
      <c r="B1501" s="312"/>
      <c r="C1501" s="312"/>
      <c r="D1501" s="312"/>
      <c r="E1501" s="312"/>
      <c r="F1501" s="312"/>
      <c r="G1501" s="312"/>
      <c r="H1501" s="312"/>
      <c r="I1501" s="312"/>
      <c r="J1501" s="312"/>
      <c r="K1501" s="312"/>
      <c r="L1501" s="312"/>
      <c r="M1501" s="312"/>
      <c r="N1501" s="312"/>
      <c r="O1501" s="312"/>
      <c r="P1501" s="312"/>
      <c r="Q1501" s="312"/>
      <c r="R1501" s="312"/>
      <c r="S1501" s="312"/>
      <c r="T1501" s="312"/>
      <c r="U1501" s="312"/>
      <c r="V1501" s="312"/>
      <c r="W1501" s="312"/>
      <c r="X1501" s="312"/>
      <c r="Y1501" s="312"/>
      <c r="Z1501" s="312"/>
      <c r="AA1501" s="312"/>
    </row>
    <row r="1502" spans="1:27" x14ac:dyDescent="0.2">
      <c r="A1502" s="312"/>
      <c r="B1502" s="312"/>
      <c r="C1502" s="312"/>
      <c r="D1502" s="312"/>
      <c r="E1502" s="312"/>
      <c r="F1502" s="312"/>
      <c r="G1502" s="312"/>
      <c r="H1502" s="312"/>
      <c r="I1502" s="312"/>
      <c r="J1502" s="312"/>
      <c r="K1502" s="312"/>
      <c r="L1502" s="312"/>
      <c r="M1502" s="312"/>
      <c r="N1502" s="312"/>
      <c r="O1502" s="312"/>
      <c r="P1502" s="312"/>
      <c r="Q1502" s="312"/>
      <c r="R1502" s="312"/>
      <c r="S1502" s="312"/>
      <c r="T1502" s="312"/>
      <c r="U1502" s="312"/>
      <c r="V1502" s="312"/>
      <c r="W1502" s="312"/>
      <c r="X1502" s="312"/>
      <c r="Y1502" s="312"/>
      <c r="Z1502" s="312"/>
      <c r="AA1502" s="312"/>
    </row>
    <row r="1503" spans="1:27" x14ac:dyDescent="0.2">
      <c r="A1503" s="312"/>
      <c r="B1503" s="312"/>
      <c r="C1503" s="312"/>
      <c r="D1503" s="312"/>
      <c r="E1503" s="312"/>
      <c r="F1503" s="312"/>
      <c r="G1503" s="312"/>
      <c r="H1503" s="312"/>
      <c r="I1503" s="312"/>
      <c r="J1503" s="312"/>
      <c r="K1503" s="312"/>
      <c r="L1503" s="312"/>
      <c r="M1503" s="312"/>
      <c r="N1503" s="312"/>
      <c r="O1503" s="312"/>
      <c r="P1503" s="312"/>
      <c r="Q1503" s="312"/>
      <c r="R1503" s="312"/>
      <c r="S1503" s="312"/>
      <c r="T1503" s="312"/>
      <c r="U1503" s="312"/>
      <c r="V1503" s="312"/>
      <c r="W1503" s="312"/>
      <c r="X1503" s="312"/>
      <c r="Y1503" s="312"/>
      <c r="Z1503" s="312"/>
      <c r="AA1503" s="312"/>
    </row>
    <row r="1504" spans="1:27" x14ac:dyDescent="0.2">
      <c r="A1504" s="312"/>
      <c r="B1504" s="312"/>
      <c r="C1504" s="312"/>
      <c r="D1504" s="312"/>
      <c r="E1504" s="312"/>
      <c r="F1504" s="312"/>
      <c r="G1504" s="312"/>
      <c r="H1504" s="312"/>
      <c r="I1504" s="312"/>
      <c r="J1504" s="312"/>
      <c r="K1504" s="312"/>
      <c r="L1504" s="312"/>
      <c r="M1504" s="312"/>
      <c r="N1504" s="312"/>
      <c r="O1504" s="312"/>
      <c r="P1504" s="312"/>
      <c r="Q1504" s="312"/>
      <c r="R1504" s="312"/>
      <c r="S1504" s="312"/>
      <c r="T1504" s="312"/>
      <c r="U1504" s="312"/>
      <c r="V1504" s="312"/>
      <c r="W1504" s="312"/>
      <c r="X1504" s="312"/>
      <c r="Y1504" s="312"/>
      <c r="Z1504" s="312"/>
      <c r="AA1504" s="312"/>
    </row>
    <row r="1505" spans="1:27" x14ac:dyDescent="0.2">
      <c r="A1505" s="312"/>
      <c r="B1505" s="312"/>
      <c r="C1505" s="312"/>
      <c r="D1505" s="312"/>
      <c r="E1505" s="312"/>
      <c r="F1505" s="312"/>
      <c r="G1505" s="312"/>
      <c r="H1505" s="312"/>
      <c r="I1505" s="312"/>
      <c r="J1505" s="312"/>
      <c r="K1505" s="312"/>
      <c r="L1505" s="312"/>
      <c r="M1505" s="312"/>
      <c r="N1505" s="312"/>
      <c r="O1505" s="312"/>
      <c r="P1505" s="312"/>
      <c r="Q1505" s="312"/>
      <c r="R1505" s="312"/>
      <c r="S1505" s="312"/>
      <c r="T1505" s="312"/>
      <c r="U1505" s="312"/>
      <c r="V1505" s="312"/>
      <c r="W1505" s="312"/>
      <c r="X1505" s="312"/>
      <c r="Y1505" s="312"/>
      <c r="Z1505" s="312"/>
      <c r="AA1505" s="312"/>
    </row>
    <row r="1506" spans="1:27" x14ac:dyDescent="0.2">
      <c r="A1506" s="312"/>
      <c r="B1506" s="312"/>
      <c r="C1506" s="312"/>
      <c r="D1506" s="312"/>
      <c r="E1506" s="312"/>
      <c r="F1506" s="312"/>
      <c r="G1506" s="312"/>
      <c r="H1506" s="312"/>
      <c r="I1506" s="312"/>
      <c r="J1506" s="312"/>
      <c r="K1506" s="312"/>
      <c r="L1506" s="312"/>
      <c r="M1506" s="312"/>
      <c r="N1506" s="312"/>
      <c r="O1506" s="312"/>
      <c r="P1506" s="312"/>
      <c r="Q1506" s="312"/>
      <c r="R1506" s="312"/>
      <c r="S1506" s="312"/>
      <c r="T1506" s="312"/>
      <c r="U1506" s="312"/>
      <c r="V1506" s="312"/>
      <c r="W1506" s="312"/>
      <c r="X1506" s="312"/>
      <c r="Y1506" s="312"/>
      <c r="Z1506" s="312"/>
      <c r="AA1506" s="312"/>
    </row>
    <row r="1507" spans="1:27" x14ac:dyDescent="0.2">
      <c r="A1507" s="312"/>
      <c r="B1507" s="312"/>
      <c r="C1507" s="312"/>
      <c r="D1507" s="312"/>
      <c r="E1507" s="312"/>
      <c r="F1507" s="312"/>
      <c r="G1507" s="312"/>
      <c r="H1507" s="312"/>
      <c r="I1507" s="312"/>
      <c r="J1507" s="312"/>
      <c r="K1507" s="312"/>
      <c r="L1507" s="312"/>
      <c r="M1507" s="312"/>
      <c r="N1507" s="312"/>
      <c r="O1507" s="312"/>
      <c r="P1507" s="312"/>
      <c r="Q1507" s="312"/>
      <c r="R1507" s="312"/>
      <c r="S1507" s="312"/>
      <c r="T1507" s="312"/>
      <c r="U1507" s="312"/>
      <c r="V1507" s="312"/>
      <c r="W1507" s="312"/>
      <c r="X1507" s="312"/>
      <c r="Y1507" s="312"/>
      <c r="Z1507" s="312"/>
      <c r="AA1507" s="312"/>
    </row>
    <row r="1508" spans="1:27" x14ac:dyDescent="0.2">
      <c r="A1508" s="312"/>
      <c r="B1508" s="312"/>
      <c r="C1508" s="312"/>
      <c r="D1508" s="312"/>
      <c r="E1508" s="312"/>
      <c r="F1508" s="312"/>
      <c r="G1508" s="312"/>
      <c r="H1508" s="312"/>
      <c r="I1508" s="312"/>
      <c r="J1508" s="312"/>
      <c r="K1508" s="312"/>
      <c r="L1508" s="312"/>
      <c r="M1508" s="312"/>
      <c r="N1508" s="312"/>
      <c r="O1508" s="312"/>
      <c r="P1508" s="312"/>
      <c r="Q1508" s="312"/>
      <c r="R1508" s="312"/>
      <c r="S1508" s="312"/>
      <c r="T1508" s="312"/>
      <c r="U1508" s="312"/>
      <c r="V1508" s="312"/>
      <c r="W1508" s="312"/>
      <c r="X1508" s="312"/>
      <c r="Y1508" s="312"/>
      <c r="Z1508" s="312"/>
      <c r="AA1508" s="312"/>
    </row>
    <row r="1509" spans="1:27" x14ac:dyDescent="0.2">
      <c r="A1509" s="312"/>
      <c r="B1509" s="312"/>
      <c r="C1509" s="312"/>
      <c r="D1509" s="312"/>
      <c r="E1509" s="312"/>
      <c r="F1509" s="312"/>
      <c r="G1509" s="312"/>
      <c r="H1509" s="312"/>
      <c r="I1509" s="312"/>
      <c r="J1509" s="312"/>
      <c r="K1509" s="312"/>
      <c r="L1509" s="312"/>
      <c r="M1509" s="312"/>
      <c r="N1509" s="312"/>
      <c r="O1509" s="312"/>
      <c r="P1509" s="312"/>
      <c r="Q1509" s="312"/>
      <c r="R1509" s="312"/>
      <c r="S1509" s="312"/>
      <c r="T1509" s="312"/>
      <c r="U1509" s="312"/>
      <c r="V1509" s="312"/>
      <c r="W1509" s="312"/>
      <c r="X1509" s="312"/>
      <c r="Y1509" s="312"/>
      <c r="Z1509" s="312"/>
      <c r="AA1509" s="312"/>
    </row>
    <row r="1510" spans="1:27" x14ac:dyDescent="0.2">
      <c r="A1510" s="312"/>
      <c r="B1510" s="312"/>
      <c r="C1510" s="312"/>
      <c r="D1510" s="312"/>
      <c r="E1510" s="312"/>
      <c r="F1510" s="312"/>
      <c r="G1510" s="312"/>
      <c r="H1510" s="312"/>
      <c r="I1510" s="312"/>
      <c r="J1510" s="312"/>
      <c r="K1510" s="312"/>
      <c r="L1510" s="312"/>
      <c r="M1510" s="312"/>
      <c r="N1510" s="312"/>
      <c r="O1510" s="312"/>
      <c r="P1510" s="312"/>
      <c r="Q1510" s="312"/>
      <c r="R1510" s="312"/>
      <c r="S1510" s="312"/>
      <c r="T1510" s="312"/>
      <c r="U1510" s="312"/>
      <c r="V1510" s="312"/>
      <c r="W1510" s="312"/>
      <c r="X1510" s="312"/>
      <c r="Y1510" s="312"/>
      <c r="Z1510" s="312"/>
      <c r="AA1510" s="312"/>
    </row>
    <row r="1511" spans="1:27" x14ac:dyDescent="0.2">
      <c r="A1511" s="312"/>
      <c r="B1511" s="312"/>
      <c r="C1511" s="312"/>
      <c r="D1511" s="312"/>
      <c r="E1511" s="312"/>
      <c r="F1511" s="312"/>
      <c r="G1511" s="312"/>
      <c r="H1511" s="312"/>
      <c r="I1511" s="312"/>
      <c r="J1511" s="312"/>
      <c r="K1511" s="312"/>
      <c r="L1511" s="312"/>
      <c r="M1511" s="312"/>
      <c r="N1511" s="312"/>
      <c r="O1511" s="312"/>
      <c r="P1511" s="312"/>
      <c r="Q1511" s="312"/>
      <c r="R1511" s="312"/>
      <c r="S1511" s="312"/>
      <c r="T1511" s="312"/>
      <c r="U1511" s="312"/>
      <c r="V1511" s="312"/>
      <c r="W1511" s="312"/>
      <c r="X1511" s="312"/>
      <c r="Y1511" s="312"/>
      <c r="Z1511" s="312"/>
      <c r="AA1511" s="312"/>
    </row>
    <row r="1512" spans="1:27" x14ac:dyDescent="0.2">
      <c r="A1512" s="312"/>
      <c r="B1512" s="312"/>
      <c r="C1512" s="312"/>
      <c r="D1512" s="312"/>
      <c r="E1512" s="312"/>
      <c r="F1512" s="312"/>
      <c r="G1512" s="312"/>
      <c r="H1512" s="312"/>
      <c r="I1512" s="312"/>
      <c r="J1512" s="312"/>
      <c r="K1512" s="312"/>
      <c r="L1512" s="312"/>
      <c r="M1512" s="312"/>
      <c r="N1512" s="312"/>
      <c r="O1512" s="312"/>
      <c r="P1512" s="312"/>
      <c r="Q1512" s="312"/>
      <c r="R1512" s="312"/>
      <c r="S1512" s="312"/>
      <c r="T1512" s="312"/>
      <c r="U1512" s="312"/>
      <c r="V1512" s="312"/>
      <c r="W1512" s="312"/>
      <c r="X1512" s="312"/>
      <c r="Y1512" s="312"/>
      <c r="Z1512" s="312"/>
      <c r="AA1512" s="312"/>
    </row>
    <row r="1513" spans="1:27" x14ac:dyDescent="0.2">
      <c r="A1513" s="312"/>
      <c r="B1513" s="312"/>
      <c r="C1513" s="312"/>
      <c r="D1513" s="312"/>
      <c r="E1513" s="312"/>
      <c r="F1513" s="312"/>
      <c r="G1513" s="312"/>
      <c r="H1513" s="312"/>
      <c r="I1513" s="312"/>
      <c r="J1513" s="312"/>
      <c r="K1513" s="312"/>
      <c r="L1513" s="312"/>
      <c r="M1513" s="312"/>
      <c r="N1513" s="312"/>
      <c r="O1513" s="312"/>
      <c r="P1513" s="312"/>
      <c r="Q1513" s="312"/>
      <c r="R1513" s="312"/>
      <c r="S1513" s="312"/>
      <c r="T1513" s="312"/>
      <c r="U1513" s="312"/>
      <c r="V1513" s="312"/>
      <c r="W1513" s="312"/>
      <c r="X1513" s="312"/>
      <c r="Y1513" s="312"/>
      <c r="Z1513" s="312"/>
      <c r="AA1513" s="312"/>
    </row>
    <row r="1514" spans="1:27" x14ac:dyDescent="0.2">
      <c r="A1514" s="312"/>
      <c r="B1514" s="312"/>
      <c r="C1514" s="312"/>
      <c r="D1514" s="312"/>
      <c r="E1514" s="312"/>
      <c r="F1514" s="312"/>
      <c r="G1514" s="312"/>
      <c r="H1514" s="312"/>
      <c r="I1514" s="312"/>
      <c r="J1514" s="312"/>
      <c r="K1514" s="312"/>
      <c r="L1514" s="312"/>
      <c r="M1514" s="312"/>
      <c r="N1514" s="312"/>
      <c r="O1514" s="312"/>
      <c r="P1514" s="312"/>
      <c r="Q1514" s="312"/>
      <c r="R1514" s="312"/>
      <c r="S1514" s="312"/>
      <c r="T1514" s="312"/>
      <c r="U1514" s="312"/>
      <c r="V1514" s="312"/>
      <c r="W1514" s="312"/>
      <c r="X1514" s="312"/>
      <c r="Y1514" s="312"/>
      <c r="Z1514" s="312"/>
      <c r="AA1514" s="312"/>
    </row>
    <row r="1515" spans="1:27" x14ac:dyDescent="0.2">
      <c r="A1515" s="312"/>
      <c r="B1515" s="312"/>
      <c r="C1515" s="312"/>
      <c r="D1515" s="312"/>
      <c r="E1515" s="312"/>
      <c r="F1515" s="312"/>
      <c r="G1515" s="312"/>
      <c r="H1515" s="312"/>
      <c r="I1515" s="312"/>
      <c r="J1515" s="312"/>
      <c r="K1515" s="312"/>
      <c r="L1515" s="312"/>
      <c r="M1515" s="312"/>
      <c r="N1515" s="312"/>
      <c r="O1515" s="312"/>
      <c r="P1515" s="312"/>
      <c r="Q1515" s="312"/>
      <c r="R1515" s="312"/>
      <c r="S1515" s="312"/>
      <c r="T1515" s="312"/>
      <c r="U1515" s="312"/>
      <c r="V1515" s="312"/>
      <c r="W1515" s="312"/>
      <c r="X1515" s="312"/>
      <c r="Y1515" s="312"/>
      <c r="Z1515" s="312"/>
      <c r="AA1515" s="312"/>
    </row>
    <row r="1516" spans="1:27" x14ac:dyDescent="0.2">
      <c r="A1516" s="312"/>
      <c r="B1516" s="312"/>
      <c r="C1516" s="312"/>
      <c r="D1516" s="312"/>
      <c r="E1516" s="312"/>
      <c r="F1516" s="312"/>
      <c r="G1516" s="312"/>
      <c r="H1516" s="312"/>
      <c r="I1516" s="312"/>
      <c r="J1516" s="312"/>
      <c r="K1516" s="312"/>
      <c r="L1516" s="312"/>
      <c r="M1516" s="312"/>
      <c r="N1516" s="312"/>
      <c r="O1516" s="312"/>
      <c r="P1516" s="312"/>
      <c r="Q1516" s="312"/>
      <c r="R1516" s="312"/>
      <c r="S1516" s="312"/>
      <c r="T1516" s="312"/>
      <c r="U1516" s="312"/>
      <c r="V1516" s="312"/>
      <c r="W1516" s="312"/>
      <c r="X1516" s="312"/>
      <c r="Y1516" s="312"/>
      <c r="Z1516" s="312"/>
      <c r="AA1516" s="312"/>
    </row>
    <row r="1517" spans="1:27" x14ac:dyDescent="0.2">
      <c r="A1517" s="312"/>
      <c r="B1517" s="312"/>
      <c r="C1517" s="312"/>
      <c r="D1517" s="312"/>
      <c r="E1517" s="312"/>
      <c r="F1517" s="312"/>
      <c r="G1517" s="312"/>
      <c r="H1517" s="312"/>
      <c r="I1517" s="312"/>
      <c r="J1517" s="312"/>
      <c r="K1517" s="312"/>
      <c r="L1517" s="312"/>
      <c r="M1517" s="312"/>
      <c r="N1517" s="312"/>
      <c r="O1517" s="312"/>
      <c r="P1517" s="312"/>
      <c r="Q1517" s="312"/>
      <c r="R1517" s="312"/>
      <c r="S1517" s="312"/>
      <c r="T1517" s="312"/>
      <c r="U1517" s="312"/>
      <c r="V1517" s="312"/>
      <c r="W1517" s="312"/>
      <c r="X1517" s="312"/>
      <c r="Y1517" s="312"/>
      <c r="Z1517" s="312"/>
      <c r="AA1517" s="312"/>
    </row>
    <row r="1518" spans="1:27" x14ac:dyDescent="0.2">
      <c r="A1518" s="312"/>
      <c r="B1518" s="312"/>
      <c r="C1518" s="312"/>
      <c r="D1518" s="312"/>
      <c r="E1518" s="312"/>
      <c r="F1518" s="312"/>
      <c r="G1518" s="312"/>
      <c r="H1518" s="312"/>
      <c r="I1518" s="312"/>
      <c r="J1518" s="312"/>
      <c r="K1518" s="312"/>
      <c r="L1518" s="312"/>
      <c r="M1518" s="312"/>
      <c r="N1518" s="312"/>
      <c r="O1518" s="312"/>
      <c r="P1518" s="312"/>
      <c r="Q1518" s="312"/>
      <c r="R1518" s="312"/>
      <c r="S1518" s="312"/>
      <c r="T1518" s="312"/>
      <c r="U1518" s="312"/>
      <c r="V1518" s="312"/>
      <c r="W1518" s="312"/>
      <c r="X1518" s="312"/>
      <c r="Y1518" s="312"/>
      <c r="Z1518" s="312"/>
      <c r="AA1518" s="312"/>
    </row>
    <row r="1519" spans="1:27" x14ac:dyDescent="0.2">
      <c r="A1519" s="312"/>
      <c r="B1519" s="312"/>
      <c r="C1519" s="312"/>
      <c r="D1519" s="312"/>
      <c r="E1519" s="312"/>
      <c r="F1519" s="312"/>
      <c r="G1519" s="312"/>
      <c r="H1519" s="312"/>
      <c r="I1519" s="312"/>
      <c r="J1519" s="312"/>
      <c r="K1519" s="312"/>
      <c r="L1519" s="312"/>
      <c r="M1519" s="312"/>
      <c r="N1519" s="312"/>
      <c r="O1519" s="312"/>
      <c r="P1519" s="312"/>
      <c r="Q1519" s="312"/>
      <c r="R1519" s="312"/>
      <c r="S1519" s="312"/>
      <c r="T1519" s="312"/>
      <c r="U1519" s="312"/>
      <c r="V1519" s="312"/>
      <c r="W1519" s="312"/>
      <c r="X1519" s="312"/>
      <c r="Y1519" s="312"/>
      <c r="Z1519" s="312"/>
      <c r="AA1519" s="312"/>
    </row>
  </sheetData>
  <sheetProtection algorithmName="SHA-512" hashValue="qoqMKU3m6FydL8naQYWpA7UmcyY2v0SJ0L07PxYmHPHm01KL1NEkWRbJZYzXIwyJGf2p+Oj+fwDRfN10CzwG0A==" saltValue="gLIh4fmB2T5i6sXmnyj9sA==" spinCount="100000" sheet="1" objects="1" scenarios="1"/>
  <mergeCells count="18">
    <mergeCell ref="B48:C48"/>
    <mergeCell ref="B41:C41"/>
    <mergeCell ref="B18:C18"/>
    <mergeCell ref="B27:C27"/>
    <mergeCell ref="B68:C68"/>
    <mergeCell ref="B49:C49"/>
    <mergeCell ref="B65:C65"/>
    <mergeCell ref="B66:C66"/>
    <mergeCell ref="B67:C67"/>
    <mergeCell ref="B64:C64"/>
    <mergeCell ref="B61:C61"/>
    <mergeCell ref="B62:C62"/>
    <mergeCell ref="B63:C63"/>
    <mergeCell ref="B1:C1"/>
    <mergeCell ref="B2:C2"/>
    <mergeCell ref="B3:C3"/>
    <mergeCell ref="B4:C4"/>
    <mergeCell ref="B5:C5"/>
  </mergeCells>
  <phoneticPr fontId="29" type="noConversion"/>
  <hyperlinks>
    <hyperlink ref="C16" r:id="rId1" xr:uid="{02EB7FF7-C632-46BB-A5B1-D301B63719DB}"/>
    <hyperlink ref="C17" r:id="rId2" xr:uid="{3BEAEBA0-FA9D-4344-B94B-2CB0DC749489}"/>
    <hyperlink ref="C58" r:id="rId3" xr:uid="{5708456B-22D0-4393-815D-B1E862A16B48}"/>
  </hyperlinks>
  <printOptions horizontalCentered="1"/>
  <pageMargins left="0.26" right="0.25" top="0.51" bottom="0.56999999999999995" header="0.21" footer="0.5"/>
  <pageSetup scale="90"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3082" r:id="rId7" name="Check Box 10">
              <controlPr defaultSize="0" autoFill="0" autoLine="0" autoPict="0">
                <anchor moveWithCells="1">
                  <from>
                    <xdr:col>1</xdr:col>
                    <xdr:colOff>85725</xdr:colOff>
                    <xdr:row>5</xdr:row>
                    <xdr:rowOff>95250</xdr:rowOff>
                  </from>
                  <to>
                    <xdr:col>2</xdr:col>
                    <xdr:colOff>76200</xdr:colOff>
                    <xdr:row>7</xdr:row>
                    <xdr:rowOff>66675</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1</xdr:col>
                    <xdr:colOff>85725</xdr:colOff>
                    <xdr:row>6</xdr:row>
                    <xdr:rowOff>95250</xdr:rowOff>
                  </from>
                  <to>
                    <xdr:col>2</xdr:col>
                    <xdr:colOff>76200</xdr:colOff>
                    <xdr:row>8</xdr:row>
                    <xdr:rowOff>66675</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1</xdr:col>
                    <xdr:colOff>85725</xdr:colOff>
                    <xdr:row>7</xdr:row>
                    <xdr:rowOff>104775</xdr:rowOff>
                  </from>
                  <to>
                    <xdr:col>2</xdr:col>
                    <xdr:colOff>76200</xdr:colOff>
                    <xdr:row>9</xdr:row>
                    <xdr:rowOff>57150</xdr:rowOff>
                  </to>
                </anchor>
              </controlPr>
            </control>
          </mc:Choice>
        </mc:AlternateContent>
        <mc:AlternateContent xmlns:mc="http://schemas.openxmlformats.org/markup-compatibility/2006">
          <mc:Choice Requires="x14">
            <control shapeId="3085" r:id="rId10" name="Check Box 13">
              <controlPr defaultSize="0" autoFill="0" autoLine="0" autoPict="0">
                <anchor moveWithCells="1">
                  <from>
                    <xdr:col>1</xdr:col>
                    <xdr:colOff>85725</xdr:colOff>
                    <xdr:row>8</xdr:row>
                    <xdr:rowOff>104775</xdr:rowOff>
                  </from>
                  <to>
                    <xdr:col>2</xdr:col>
                    <xdr:colOff>76200</xdr:colOff>
                    <xdr:row>10</xdr:row>
                    <xdr:rowOff>66675</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1</xdr:col>
                    <xdr:colOff>85725</xdr:colOff>
                    <xdr:row>4</xdr:row>
                    <xdr:rowOff>114300</xdr:rowOff>
                  </from>
                  <to>
                    <xdr:col>2</xdr:col>
                    <xdr:colOff>76200</xdr:colOff>
                    <xdr:row>6</xdr:row>
                    <xdr:rowOff>76200</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1</xdr:col>
                    <xdr:colOff>85725</xdr:colOff>
                    <xdr:row>11</xdr:row>
                    <xdr:rowOff>104775</xdr:rowOff>
                  </from>
                  <to>
                    <xdr:col>2</xdr:col>
                    <xdr:colOff>76200</xdr:colOff>
                    <xdr:row>13</xdr:row>
                    <xdr:rowOff>57150</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1</xdr:col>
                    <xdr:colOff>76200</xdr:colOff>
                    <xdr:row>17</xdr:row>
                    <xdr:rowOff>114300</xdr:rowOff>
                  </from>
                  <to>
                    <xdr:col>2</xdr:col>
                    <xdr:colOff>66675</xdr:colOff>
                    <xdr:row>19</xdr:row>
                    <xdr:rowOff>47625</xdr:rowOff>
                  </to>
                </anchor>
              </controlPr>
            </control>
          </mc:Choice>
        </mc:AlternateContent>
        <mc:AlternateContent xmlns:mc="http://schemas.openxmlformats.org/markup-compatibility/2006">
          <mc:Choice Requires="x14">
            <control shapeId="3089" r:id="rId14" name="Check Box 17">
              <controlPr defaultSize="0" autoFill="0" autoLine="0" autoPict="0">
                <anchor moveWithCells="1">
                  <from>
                    <xdr:col>1</xdr:col>
                    <xdr:colOff>76200</xdr:colOff>
                    <xdr:row>18</xdr:row>
                    <xdr:rowOff>114300</xdr:rowOff>
                  </from>
                  <to>
                    <xdr:col>2</xdr:col>
                    <xdr:colOff>66675</xdr:colOff>
                    <xdr:row>19</xdr:row>
                    <xdr:rowOff>219075</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1</xdr:col>
                    <xdr:colOff>76200</xdr:colOff>
                    <xdr:row>26</xdr:row>
                    <xdr:rowOff>152400</xdr:rowOff>
                  </from>
                  <to>
                    <xdr:col>2</xdr:col>
                    <xdr:colOff>66675</xdr:colOff>
                    <xdr:row>28</xdr:row>
                    <xdr:rowOff>19050</xdr:rowOff>
                  </to>
                </anchor>
              </controlPr>
            </control>
          </mc:Choice>
        </mc:AlternateContent>
        <mc:AlternateContent xmlns:mc="http://schemas.openxmlformats.org/markup-compatibility/2006">
          <mc:Choice Requires="x14">
            <control shapeId="3093" r:id="rId16" name="Check Box 21">
              <controlPr defaultSize="0" autoFill="0" autoLine="0" autoPict="0">
                <anchor moveWithCells="1">
                  <from>
                    <xdr:col>1</xdr:col>
                    <xdr:colOff>76200</xdr:colOff>
                    <xdr:row>27</xdr:row>
                    <xdr:rowOff>152400</xdr:rowOff>
                  </from>
                  <to>
                    <xdr:col>2</xdr:col>
                    <xdr:colOff>66675</xdr:colOff>
                    <xdr:row>29</xdr:row>
                    <xdr:rowOff>9525</xdr:rowOff>
                  </to>
                </anchor>
              </controlPr>
            </control>
          </mc:Choice>
        </mc:AlternateContent>
        <mc:AlternateContent xmlns:mc="http://schemas.openxmlformats.org/markup-compatibility/2006">
          <mc:Choice Requires="x14">
            <control shapeId="3094" r:id="rId17" name="Check Box 22">
              <controlPr defaultSize="0" autoFill="0" autoLine="0" autoPict="0">
                <anchor moveWithCells="1">
                  <from>
                    <xdr:col>1</xdr:col>
                    <xdr:colOff>76200</xdr:colOff>
                    <xdr:row>30</xdr:row>
                    <xdr:rowOff>152400</xdr:rowOff>
                  </from>
                  <to>
                    <xdr:col>2</xdr:col>
                    <xdr:colOff>66675</xdr:colOff>
                    <xdr:row>32</xdr:row>
                    <xdr:rowOff>9525</xdr:rowOff>
                  </to>
                </anchor>
              </controlPr>
            </control>
          </mc:Choice>
        </mc:AlternateContent>
        <mc:AlternateContent xmlns:mc="http://schemas.openxmlformats.org/markup-compatibility/2006">
          <mc:Choice Requires="x14">
            <control shapeId="3095" r:id="rId18" name="Check Box 23">
              <controlPr defaultSize="0" autoFill="0" autoLine="0" autoPict="0">
                <anchor moveWithCells="1">
                  <from>
                    <xdr:col>1</xdr:col>
                    <xdr:colOff>76200</xdr:colOff>
                    <xdr:row>31</xdr:row>
                    <xdr:rowOff>142875</xdr:rowOff>
                  </from>
                  <to>
                    <xdr:col>2</xdr:col>
                    <xdr:colOff>66675</xdr:colOff>
                    <xdr:row>33</xdr:row>
                    <xdr:rowOff>9525</xdr:rowOff>
                  </to>
                </anchor>
              </controlPr>
            </control>
          </mc:Choice>
        </mc:AlternateContent>
        <mc:AlternateContent xmlns:mc="http://schemas.openxmlformats.org/markup-compatibility/2006">
          <mc:Choice Requires="x14">
            <control shapeId="3096" r:id="rId19" name="Check Box 24">
              <controlPr defaultSize="0" autoFill="0" autoLine="0" autoPict="0">
                <anchor moveWithCells="1">
                  <from>
                    <xdr:col>1</xdr:col>
                    <xdr:colOff>76200</xdr:colOff>
                    <xdr:row>32</xdr:row>
                    <xdr:rowOff>133350</xdr:rowOff>
                  </from>
                  <to>
                    <xdr:col>2</xdr:col>
                    <xdr:colOff>66675</xdr:colOff>
                    <xdr:row>33</xdr:row>
                    <xdr:rowOff>161925</xdr:rowOff>
                  </to>
                </anchor>
              </controlPr>
            </control>
          </mc:Choice>
        </mc:AlternateContent>
        <mc:AlternateContent xmlns:mc="http://schemas.openxmlformats.org/markup-compatibility/2006">
          <mc:Choice Requires="x14">
            <control shapeId="3097" r:id="rId20" name="Check Box 25">
              <controlPr defaultSize="0" autoFill="0" autoLine="0" autoPict="0">
                <anchor moveWithCells="1">
                  <from>
                    <xdr:col>1</xdr:col>
                    <xdr:colOff>76200</xdr:colOff>
                    <xdr:row>33</xdr:row>
                    <xdr:rowOff>314325</xdr:rowOff>
                  </from>
                  <to>
                    <xdr:col>2</xdr:col>
                    <xdr:colOff>66675</xdr:colOff>
                    <xdr:row>35</xdr:row>
                    <xdr:rowOff>0</xdr:rowOff>
                  </to>
                </anchor>
              </controlPr>
            </control>
          </mc:Choice>
        </mc:AlternateContent>
        <mc:AlternateContent xmlns:mc="http://schemas.openxmlformats.org/markup-compatibility/2006">
          <mc:Choice Requires="x14">
            <control shapeId="3098" r:id="rId21" name="Check Box 26">
              <controlPr defaultSize="0" autoFill="0" autoLine="0" autoPict="0">
                <anchor moveWithCells="1">
                  <from>
                    <xdr:col>1</xdr:col>
                    <xdr:colOff>76200</xdr:colOff>
                    <xdr:row>35</xdr:row>
                    <xdr:rowOff>9525</xdr:rowOff>
                  </from>
                  <to>
                    <xdr:col>2</xdr:col>
                    <xdr:colOff>66675</xdr:colOff>
                    <xdr:row>35</xdr:row>
                    <xdr:rowOff>180975</xdr:rowOff>
                  </to>
                </anchor>
              </controlPr>
            </control>
          </mc:Choice>
        </mc:AlternateContent>
        <mc:AlternateContent xmlns:mc="http://schemas.openxmlformats.org/markup-compatibility/2006">
          <mc:Choice Requires="x14">
            <control shapeId="3099" r:id="rId22" name="Check Box 27">
              <controlPr defaultSize="0" autoFill="0" autoLine="0" autoPict="0">
                <anchor moveWithCells="1">
                  <from>
                    <xdr:col>1</xdr:col>
                    <xdr:colOff>76200</xdr:colOff>
                    <xdr:row>35</xdr:row>
                    <xdr:rowOff>295275</xdr:rowOff>
                  </from>
                  <to>
                    <xdr:col>2</xdr:col>
                    <xdr:colOff>66675</xdr:colOff>
                    <xdr:row>36</xdr:row>
                    <xdr:rowOff>152400</xdr:rowOff>
                  </to>
                </anchor>
              </controlPr>
            </control>
          </mc:Choice>
        </mc:AlternateContent>
        <mc:AlternateContent xmlns:mc="http://schemas.openxmlformats.org/markup-compatibility/2006">
          <mc:Choice Requires="x14">
            <control shapeId="3100" r:id="rId23" name="Check Box 28">
              <controlPr defaultSize="0" autoFill="0" autoLine="0" autoPict="0">
                <anchor moveWithCells="1">
                  <from>
                    <xdr:col>1</xdr:col>
                    <xdr:colOff>76200</xdr:colOff>
                    <xdr:row>28</xdr:row>
                    <xdr:rowOff>142875</xdr:rowOff>
                  </from>
                  <to>
                    <xdr:col>2</xdr:col>
                    <xdr:colOff>66675</xdr:colOff>
                    <xdr:row>29</xdr:row>
                    <xdr:rowOff>161925</xdr:rowOff>
                  </to>
                </anchor>
              </controlPr>
            </control>
          </mc:Choice>
        </mc:AlternateContent>
        <mc:AlternateContent xmlns:mc="http://schemas.openxmlformats.org/markup-compatibility/2006">
          <mc:Choice Requires="x14">
            <control shapeId="3101" r:id="rId24" name="Check Box 29">
              <controlPr defaultSize="0" autoFill="0" autoLine="0" autoPict="0">
                <anchor moveWithCells="1">
                  <from>
                    <xdr:col>1</xdr:col>
                    <xdr:colOff>76200</xdr:colOff>
                    <xdr:row>36</xdr:row>
                    <xdr:rowOff>142875</xdr:rowOff>
                  </from>
                  <to>
                    <xdr:col>2</xdr:col>
                    <xdr:colOff>66675</xdr:colOff>
                    <xdr:row>38</xdr:row>
                    <xdr:rowOff>9525</xdr:rowOff>
                  </to>
                </anchor>
              </controlPr>
            </control>
          </mc:Choice>
        </mc:AlternateContent>
        <mc:AlternateContent xmlns:mc="http://schemas.openxmlformats.org/markup-compatibility/2006">
          <mc:Choice Requires="x14">
            <control shapeId="3102" r:id="rId25" name="Check Box 30">
              <controlPr defaultSize="0" autoFill="0" autoLine="0" autoPict="0">
                <anchor moveWithCells="1">
                  <from>
                    <xdr:col>1</xdr:col>
                    <xdr:colOff>76200</xdr:colOff>
                    <xdr:row>40</xdr:row>
                    <xdr:rowOff>142875</xdr:rowOff>
                  </from>
                  <to>
                    <xdr:col>2</xdr:col>
                    <xdr:colOff>66675</xdr:colOff>
                    <xdr:row>42</xdr:row>
                    <xdr:rowOff>0</xdr:rowOff>
                  </to>
                </anchor>
              </controlPr>
            </control>
          </mc:Choice>
        </mc:AlternateContent>
        <mc:AlternateContent xmlns:mc="http://schemas.openxmlformats.org/markup-compatibility/2006">
          <mc:Choice Requires="x14">
            <control shapeId="3103" r:id="rId26" name="Check Box 31">
              <controlPr defaultSize="0" autoFill="0" autoLine="0" autoPict="0">
                <anchor moveWithCells="1">
                  <from>
                    <xdr:col>1</xdr:col>
                    <xdr:colOff>76200</xdr:colOff>
                    <xdr:row>42</xdr:row>
                    <xdr:rowOff>142875</xdr:rowOff>
                  </from>
                  <to>
                    <xdr:col>2</xdr:col>
                    <xdr:colOff>66675</xdr:colOff>
                    <xdr:row>43</xdr:row>
                    <xdr:rowOff>161925</xdr:rowOff>
                  </to>
                </anchor>
              </controlPr>
            </control>
          </mc:Choice>
        </mc:AlternateContent>
        <mc:AlternateContent xmlns:mc="http://schemas.openxmlformats.org/markup-compatibility/2006">
          <mc:Choice Requires="x14">
            <control shapeId="3105" r:id="rId27" name="Check Box 33">
              <controlPr defaultSize="0" autoFill="0" autoLine="0" autoPict="0">
                <anchor moveWithCells="1">
                  <from>
                    <xdr:col>1</xdr:col>
                    <xdr:colOff>76200</xdr:colOff>
                    <xdr:row>43</xdr:row>
                    <xdr:rowOff>323850</xdr:rowOff>
                  </from>
                  <to>
                    <xdr:col>2</xdr:col>
                    <xdr:colOff>66675</xdr:colOff>
                    <xdr:row>45</xdr:row>
                    <xdr:rowOff>9525</xdr:rowOff>
                  </to>
                </anchor>
              </controlPr>
            </control>
          </mc:Choice>
        </mc:AlternateContent>
        <mc:AlternateContent xmlns:mc="http://schemas.openxmlformats.org/markup-compatibility/2006">
          <mc:Choice Requires="x14">
            <control shapeId="3110" r:id="rId28" name="Check Box 38">
              <controlPr defaultSize="0" autoFill="0" autoLine="0" autoPict="0">
                <anchor moveWithCells="1">
                  <from>
                    <xdr:col>1</xdr:col>
                    <xdr:colOff>76200</xdr:colOff>
                    <xdr:row>41</xdr:row>
                    <xdr:rowOff>133350</xdr:rowOff>
                  </from>
                  <to>
                    <xdr:col>2</xdr:col>
                    <xdr:colOff>66675</xdr:colOff>
                    <xdr:row>43</xdr:row>
                    <xdr:rowOff>9525</xdr:rowOff>
                  </to>
                </anchor>
              </controlPr>
            </control>
          </mc:Choice>
        </mc:AlternateContent>
        <mc:AlternateContent xmlns:mc="http://schemas.openxmlformats.org/markup-compatibility/2006">
          <mc:Choice Requires="x14">
            <control shapeId="3114" r:id="rId29" name="Check Box 42">
              <controlPr defaultSize="0" autoFill="0" autoLine="0" autoPict="0">
                <anchor moveWithCells="1">
                  <from>
                    <xdr:col>1</xdr:col>
                    <xdr:colOff>76200</xdr:colOff>
                    <xdr:row>29</xdr:row>
                    <xdr:rowOff>323850</xdr:rowOff>
                  </from>
                  <to>
                    <xdr:col>2</xdr:col>
                    <xdr:colOff>66675</xdr:colOff>
                    <xdr:row>31</xdr:row>
                    <xdr:rowOff>0</xdr:rowOff>
                  </to>
                </anchor>
              </controlPr>
            </control>
          </mc:Choice>
        </mc:AlternateContent>
        <mc:AlternateContent xmlns:mc="http://schemas.openxmlformats.org/markup-compatibility/2006">
          <mc:Choice Requires="x14">
            <control shapeId="3115" r:id="rId30" name="Check Box 43">
              <controlPr defaultSize="0" autoFill="0" autoLine="0" autoPict="0">
                <anchor moveWithCells="1">
                  <from>
                    <xdr:col>1</xdr:col>
                    <xdr:colOff>76200</xdr:colOff>
                    <xdr:row>12</xdr:row>
                    <xdr:rowOff>104775</xdr:rowOff>
                  </from>
                  <to>
                    <xdr:col>2</xdr:col>
                    <xdr:colOff>66675</xdr:colOff>
                    <xdr:row>14</xdr:row>
                    <xdr:rowOff>66675</xdr:rowOff>
                  </to>
                </anchor>
              </controlPr>
            </control>
          </mc:Choice>
        </mc:AlternateContent>
        <mc:AlternateContent xmlns:mc="http://schemas.openxmlformats.org/markup-compatibility/2006">
          <mc:Choice Requires="x14">
            <control shapeId="3116" r:id="rId31" name="Check Box 44">
              <controlPr defaultSize="0" autoFill="0" autoLine="0" autoPict="0">
                <anchor moveWithCells="1">
                  <from>
                    <xdr:col>1</xdr:col>
                    <xdr:colOff>76200</xdr:colOff>
                    <xdr:row>20</xdr:row>
                    <xdr:rowOff>123825</xdr:rowOff>
                  </from>
                  <to>
                    <xdr:col>2</xdr:col>
                    <xdr:colOff>66675</xdr:colOff>
                    <xdr:row>21</xdr:row>
                    <xdr:rowOff>219075</xdr:rowOff>
                  </to>
                </anchor>
              </controlPr>
            </control>
          </mc:Choice>
        </mc:AlternateContent>
        <mc:AlternateContent xmlns:mc="http://schemas.openxmlformats.org/markup-compatibility/2006">
          <mc:Choice Requires="x14">
            <control shapeId="3117" r:id="rId32" name="Check Box 45">
              <controlPr defaultSize="0" autoFill="0" autoLine="0" autoPict="0">
                <anchor moveWithCells="1">
                  <from>
                    <xdr:col>1</xdr:col>
                    <xdr:colOff>76200</xdr:colOff>
                    <xdr:row>37</xdr:row>
                    <xdr:rowOff>142875</xdr:rowOff>
                  </from>
                  <to>
                    <xdr:col>2</xdr:col>
                    <xdr:colOff>66675</xdr:colOff>
                    <xdr:row>39</xdr:row>
                    <xdr:rowOff>0</xdr:rowOff>
                  </to>
                </anchor>
              </controlPr>
            </control>
          </mc:Choice>
        </mc:AlternateContent>
        <mc:AlternateContent xmlns:mc="http://schemas.openxmlformats.org/markup-compatibility/2006">
          <mc:Choice Requires="x14">
            <control shapeId="3119" r:id="rId33" name="Check Box 47">
              <controlPr defaultSize="0" autoFill="0" autoLine="0" autoPict="0">
                <anchor moveWithCells="1">
                  <from>
                    <xdr:col>1</xdr:col>
                    <xdr:colOff>85725</xdr:colOff>
                    <xdr:row>13</xdr:row>
                    <xdr:rowOff>104775</xdr:rowOff>
                  </from>
                  <to>
                    <xdr:col>2</xdr:col>
                    <xdr:colOff>76200</xdr:colOff>
                    <xdr:row>15</xdr:row>
                    <xdr:rowOff>76200</xdr:rowOff>
                  </to>
                </anchor>
              </controlPr>
            </control>
          </mc:Choice>
        </mc:AlternateContent>
        <mc:AlternateContent xmlns:mc="http://schemas.openxmlformats.org/markup-compatibility/2006">
          <mc:Choice Requires="x14">
            <control shapeId="3123" r:id="rId34" name="Check Box 51">
              <controlPr defaultSize="0" autoFill="0" autoLine="0" autoPict="0">
                <anchor moveWithCells="1">
                  <from>
                    <xdr:col>1</xdr:col>
                    <xdr:colOff>76200</xdr:colOff>
                    <xdr:row>21</xdr:row>
                    <xdr:rowOff>447675</xdr:rowOff>
                  </from>
                  <to>
                    <xdr:col>2</xdr:col>
                    <xdr:colOff>66675</xdr:colOff>
                    <xdr:row>23</xdr:row>
                    <xdr:rowOff>38100</xdr:rowOff>
                  </to>
                </anchor>
              </controlPr>
            </control>
          </mc:Choice>
        </mc:AlternateContent>
        <mc:AlternateContent xmlns:mc="http://schemas.openxmlformats.org/markup-compatibility/2006">
          <mc:Choice Requires="x14">
            <control shapeId="3125" r:id="rId35" name="Check Box 53">
              <controlPr defaultSize="0" autoFill="0" autoLine="0" autoPict="0">
                <anchor moveWithCells="1">
                  <from>
                    <xdr:col>1</xdr:col>
                    <xdr:colOff>76200</xdr:colOff>
                    <xdr:row>45</xdr:row>
                    <xdr:rowOff>133350</xdr:rowOff>
                  </from>
                  <to>
                    <xdr:col>2</xdr:col>
                    <xdr:colOff>66675</xdr:colOff>
                    <xdr:row>47</xdr:row>
                    <xdr:rowOff>0</xdr:rowOff>
                  </to>
                </anchor>
              </controlPr>
            </control>
          </mc:Choice>
        </mc:AlternateContent>
        <mc:AlternateContent xmlns:mc="http://schemas.openxmlformats.org/markup-compatibility/2006">
          <mc:Choice Requires="x14">
            <control shapeId="3126" r:id="rId36" name="Check Box 54">
              <controlPr defaultSize="0" autoFill="0" autoLine="0" autoPict="0">
                <anchor moveWithCells="1">
                  <from>
                    <xdr:col>1</xdr:col>
                    <xdr:colOff>76200</xdr:colOff>
                    <xdr:row>44</xdr:row>
                    <xdr:rowOff>133350</xdr:rowOff>
                  </from>
                  <to>
                    <xdr:col>2</xdr:col>
                    <xdr:colOff>66675</xdr:colOff>
                    <xdr:row>46</xdr:row>
                    <xdr:rowOff>0</xdr:rowOff>
                  </to>
                </anchor>
              </controlPr>
            </control>
          </mc:Choice>
        </mc:AlternateContent>
        <mc:AlternateContent xmlns:mc="http://schemas.openxmlformats.org/markup-compatibility/2006">
          <mc:Choice Requires="x14">
            <control shapeId="3127" r:id="rId37" name="Check Box 55">
              <controlPr defaultSize="0" autoFill="0" autoLine="0" autoPict="0">
                <anchor moveWithCells="1">
                  <from>
                    <xdr:col>1</xdr:col>
                    <xdr:colOff>76200</xdr:colOff>
                    <xdr:row>19</xdr:row>
                    <xdr:rowOff>285750</xdr:rowOff>
                  </from>
                  <to>
                    <xdr:col>2</xdr:col>
                    <xdr:colOff>66675</xdr:colOff>
                    <xdr:row>21</xdr:row>
                    <xdr:rowOff>57150</xdr:rowOff>
                  </to>
                </anchor>
              </controlPr>
            </control>
          </mc:Choice>
        </mc:AlternateContent>
        <mc:AlternateContent xmlns:mc="http://schemas.openxmlformats.org/markup-compatibility/2006">
          <mc:Choice Requires="x14">
            <control shapeId="3129" r:id="rId38" name="Check Box 57">
              <controlPr defaultSize="0" autoFill="0" autoLine="0" autoPict="0">
                <anchor moveWithCells="1">
                  <from>
                    <xdr:col>1</xdr:col>
                    <xdr:colOff>76200</xdr:colOff>
                    <xdr:row>22</xdr:row>
                    <xdr:rowOff>95250</xdr:rowOff>
                  </from>
                  <to>
                    <xdr:col>2</xdr:col>
                    <xdr:colOff>66675</xdr:colOff>
                    <xdr:row>24</xdr:row>
                    <xdr:rowOff>38100</xdr:rowOff>
                  </to>
                </anchor>
              </controlPr>
            </control>
          </mc:Choice>
        </mc:AlternateContent>
        <mc:AlternateContent xmlns:mc="http://schemas.openxmlformats.org/markup-compatibility/2006">
          <mc:Choice Requires="x14">
            <control shapeId="3133" r:id="rId39" name="Check Box 61">
              <controlPr defaultSize="0" autoFill="0" autoLine="0" autoPict="0">
                <anchor moveWithCells="1">
                  <from>
                    <xdr:col>1</xdr:col>
                    <xdr:colOff>76200</xdr:colOff>
                    <xdr:row>23</xdr:row>
                    <xdr:rowOff>95250</xdr:rowOff>
                  </from>
                  <to>
                    <xdr:col>2</xdr:col>
                    <xdr:colOff>66675</xdr:colOff>
                    <xdr:row>25</xdr:row>
                    <xdr:rowOff>38100</xdr:rowOff>
                  </to>
                </anchor>
              </controlPr>
            </control>
          </mc:Choice>
        </mc:AlternateContent>
        <mc:AlternateContent xmlns:mc="http://schemas.openxmlformats.org/markup-compatibility/2006">
          <mc:Choice Requires="x14">
            <control shapeId="3135" r:id="rId40" name="Check Box 63">
              <controlPr defaultSize="0" autoFill="0" autoLine="0" autoPict="0">
                <anchor moveWithCells="1">
                  <from>
                    <xdr:col>1</xdr:col>
                    <xdr:colOff>76200</xdr:colOff>
                    <xdr:row>10</xdr:row>
                    <xdr:rowOff>104775</xdr:rowOff>
                  </from>
                  <to>
                    <xdr:col>2</xdr:col>
                    <xdr:colOff>66675</xdr:colOff>
                    <xdr:row>12</xdr:row>
                    <xdr:rowOff>66675</xdr:rowOff>
                  </to>
                </anchor>
              </controlPr>
            </control>
          </mc:Choice>
        </mc:AlternateContent>
        <mc:AlternateContent xmlns:mc="http://schemas.openxmlformats.org/markup-compatibility/2006">
          <mc:Choice Requires="x14">
            <control shapeId="2" r:id="rId41" name="Check Box 64">
              <controlPr defaultSize="0" autoFill="0" autoLine="0" autoPict="0">
                <anchor moveWithCells="1">
                  <from>
                    <xdr:col>1</xdr:col>
                    <xdr:colOff>85725</xdr:colOff>
                    <xdr:row>9</xdr:row>
                    <xdr:rowOff>104775</xdr:rowOff>
                  </from>
                  <to>
                    <xdr:col>2</xdr:col>
                    <xdr:colOff>76200</xdr:colOff>
                    <xdr:row>11</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BM103"/>
  <sheetViews>
    <sheetView showGridLines="0" showRowColHeaders="0" zoomScale="145" zoomScaleNormal="145" workbookViewId="0">
      <selection activeCell="Q24" sqref="Q24"/>
    </sheetView>
  </sheetViews>
  <sheetFormatPr defaultRowHeight="12.75" x14ac:dyDescent="0.2"/>
  <cols>
    <col min="1" max="1" width="2.42578125" customWidth="1"/>
    <col min="3" max="3" width="12.5703125" customWidth="1"/>
    <col min="15" max="15" width="10.42578125" customWidth="1"/>
    <col min="16" max="16" width="6.5703125" customWidth="1"/>
    <col min="27" max="65" width="9.140625" style="395"/>
  </cols>
  <sheetData>
    <row r="1" spans="1:65" x14ac:dyDescent="0.2">
      <c r="A1" s="862"/>
      <c r="B1" s="862"/>
      <c r="C1" s="862"/>
      <c r="D1" s="862"/>
      <c r="E1" s="862"/>
      <c r="F1" s="862"/>
      <c r="G1" s="862"/>
      <c r="H1" s="862"/>
      <c r="I1" s="862"/>
      <c r="J1" s="862"/>
      <c r="K1" s="862"/>
      <c r="L1" s="862"/>
      <c r="M1" s="862"/>
      <c r="N1" s="862"/>
      <c r="O1" s="862"/>
      <c r="P1" s="862"/>
      <c r="Q1" s="862"/>
      <c r="R1" s="862"/>
      <c r="S1" s="862"/>
      <c r="T1" s="862"/>
      <c r="U1" s="862"/>
      <c r="V1" s="862"/>
      <c r="W1" s="862"/>
      <c r="X1" s="862"/>
      <c r="Y1" s="862"/>
      <c r="Z1" s="862"/>
    </row>
    <row r="2" spans="1:65" x14ac:dyDescent="0.2">
      <c r="A2" s="862"/>
      <c r="B2" s="862"/>
      <c r="C2" s="862"/>
      <c r="D2" s="862"/>
      <c r="E2" s="862"/>
      <c r="F2" s="862"/>
      <c r="G2" s="862"/>
      <c r="H2" s="862"/>
      <c r="I2" s="862"/>
      <c r="J2" s="862"/>
      <c r="K2" s="862"/>
      <c r="L2" s="862"/>
      <c r="M2" s="862"/>
      <c r="N2" s="862"/>
      <c r="O2" s="862"/>
      <c r="P2" s="862"/>
      <c r="Q2" s="862"/>
      <c r="R2" s="862"/>
      <c r="S2" s="862"/>
      <c r="T2" s="862"/>
      <c r="U2" s="862"/>
      <c r="V2" s="862"/>
      <c r="W2" s="862"/>
      <c r="X2" s="862"/>
      <c r="Y2" s="862"/>
      <c r="Z2" s="862"/>
    </row>
    <row r="3" spans="1:65" ht="15.75" x14ac:dyDescent="0.25">
      <c r="A3" s="862"/>
      <c r="B3" s="862"/>
      <c r="C3" s="862"/>
      <c r="D3" s="862"/>
      <c r="E3" s="862"/>
      <c r="F3" s="863"/>
      <c r="G3" s="862"/>
      <c r="H3" s="864"/>
      <c r="I3" s="862"/>
      <c r="J3" s="862"/>
      <c r="K3" s="862"/>
      <c r="L3" s="862"/>
      <c r="M3" s="862"/>
      <c r="N3" s="862"/>
      <c r="O3" s="862"/>
      <c r="P3" s="862"/>
      <c r="Q3" s="862"/>
      <c r="R3" s="862"/>
      <c r="S3" s="862"/>
      <c r="T3" s="862"/>
      <c r="U3" s="862"/>
      <c r="V3" s="862"/>
      <c r="W3" s="862"/>
      <c r="X3" s="862"/>
      <c r="Y3" s="862"/>
      <c r="Z3" s="862"/>
    </row>
    <row r="4" spans="1:65" ht="20.25" x14ac:dyDescent="0.3">
      <c r="A4" s="862"/>
      <c r="B4" s="862"/>
      <c r="C4" s="862"/>
      <c r="D4" s="862"/>
      <c r="E4" s="862"/>
      <c r="F4" s="865"/>
      <c r="G4" s="862"/>
      <c r="H4" s="866" t="s">
        <v>270</v>
      </c>
      <c r="I4" s="862"/>
      <c r="J4" s="862"/>
      <c r="K4" s="862"/>
      <c r="L4" s="862"/>
      <c r="M4" s="862"/>
      <c r="N4" s="862"/>
      <c r="O4" s="862"/>
      <c r="P4" s="862"/>
      <c r="Q4" s="862"/>
      <c r="R4" s="862"/>
      <c r="S4" s="862"/>
      <c r="T4" s="862"/>
      <c r="U4" s="862"/>
      <c r="V4" s="862"/>
      <c r="W4" s="862"/>
      <c r="X4" s="862"/>
      <c r="Y4" s="862"/>
      <c r="Z4" s="862"/>
    </row>
    <row r="5" spans="1:65" ht="15.75" x14ac:dyDescent="0.25">
      <c r="A5" s="862"/>
      <c r="B5" s="862"/>
      <c r="C5" s="862"/>
      <c r="D5" s="862"/>
      <c r="E5" s="862"/>
      <c r="F5" s="864"/>
      <c r="G5" s="862"/>
      <c r="H5" s="867"/>
      <c r="I5" s="862"/>
      <c r="J5" s="862"/>
      <c r="K5" s="862"/>
      <c r="L5" s="862"/>
      <c r="M5" s="862"/>
      <c r="N5" s="862"/>
      <c r="O5" s="862"/>
      <c r="P5" s="862"/>
      <c r="Q5" s="862"/>
      <c r="R5" s="862"/>
      <c r="S5" s="862"/>
      <c r="T5" s="862"/>
      <c r="U5" s="862"/>
      <c r="V5" s="862"/>
      <c r="W5" s="862"/>
      <c r="X5" s="862"/>
      <c r="Y5" s="862"/>
      <c r="Z5" s="862"/>
    </row>
    <row r="6" spans="1:65" x14ac:dyDescent="0.2">
      <c r="A6" s="862"/>
      <c r="B6" s="862"/>
      <c r="C6" s="862"/>
      <c r="D6" s="862"/>
      <c r="E6" s="862"/>
      <c r="F6" s="868"/>
      <c r="G6" s="862"/>
      <c r="H6" s="867" t="s">
        <v>272</v>
      </c>
      <c r="I6" s="868"/>
      <c r="J6" s="868"/>
      <c r="K6" s="862"/>
      <c r="L6" s="862"/>
      <c r="M6" s="862"/>
      <c r="N6" s="862"/>
      <c r="O6" s="862"/>
      <c r="P6" s="862"/>
      <c r="Q6" s="862"/>
      <c r="R6" s="862"/>
      <c r="S6" s="862"/>
      <c r="T6" s="862"/>
      <c r="U6" s="862"/>
      <c r="V6" s="862"/>
      <c r="W6" s="862"/>
      <c r="X6" s="862"/>
      <c r="Y6" s="862"/>
      <c r="Z6" s="862"/>
    </row>
    <row r="7" spans="1:65" ht="20.25" x14ac:dyDescent="0.3">
      <c r="A7" s="862"/>
      <c r="B7" s="862"/>
      <c r="C7" s="862"/>
      <c r="D7" s="862"/>
      <c r="E7" s="862"/>
      <c r="F7" s="868"/>
      <c r="G7" s="862"/>
      <c r="H7" s="869" t="s">
        <v>269</v>
      </c>
      <c r="I7" s="868"/>
      <c r="J7" s="868"/>
      <c r="K7" s="862"/>
      <c r="L7" s="862"/>
      <c r="M7" s="862"/>
      <c r="N7" s="862"/>
      <c r="O7" s="862"/>
      <c r="P7" s="862"/>
      <c r="Q7" s="862"/>
      <c r="R7" s="862"/>
      <c r="S7" s="862"/>
      <c r="T7" s="862"/>
      <c r="U7" s="862"/>
      <c r="V7" s="862"/>
      <c r="W7" s="862"/>
      <c r="X7" s="862"/>
      <c r="Y7" s="862"/>
      <c r="Z7" s="862"/>
    </row>
    <row r="8" spans="1:65" ht="7.5" customHeight="1" x14ac:dyDescent="0.2">
      <c r="A8" s="862"/>
      <c r="B8" s="862"/>
      <c r="C8" s="862"/>
      <c r="D8" s="862"/>
      <c r="E8" s="862"/>
      <c r="F8" s="868"/>
      <c r="G8" s="868"/>
      <c r="H8" s="862"/>
      <c r="I8" s="868"/>
      <c r="J8" s="868"/>
      <c r="K8" s="862"/>
      <c r="L8" s="862"/>
      <c r="M8" s="862"/>
      <c r="N8" s="862"/>
      <c r="O8" s="862"/>
      <c r="P8" s="862"/>
      <c r="Q8" s="862"/>
      <c r="R8" s="862"/>
      <c r="S8" s="862"/>
      <c r="T8" s="862"/>
      <c r="U8" s="862"/>
      <c r="V8" s="862"/>
      <c r="W8" s="862"/>
      <c r="X8" s="862"/>
      <c r="Y8" s="862"/>
      <c r="Z8" s="862"/>
    </row>
    <row r="9" spans="1:65" s="425" customFormat="1" x14ac:dyDescent="0.2">
      <c r="A9" s="870"/>
      <c r="B9" s="870"/>
      <c r="C9" s="870"/>
      <c r="D9" s="870"/>
      <c r="E9" s="870"/>
      <c r="F9" s="870"/>
      <c r="G9" s="870"/>
      <c r="H9" s="871" t="s">
        <v>424</v>
      </c>
      <c r="I9" s="870"/>
      <c r="J9" s="870"/>
      <c r="K9" s="870"/>
      <c r="L9" s="870"/>
      <c r="M9" s="870"/>
      <c r="N9" s="870"/>
      <c r="O9" s="870"/>
      <c r="P9" s="870"/>
      <c r="Q9" s="870"/>
      <c r="R9" s="870"/>
      <c r="S9" s="870"/>
      <c r="T9" s="870"/>
      <c r="U9" s="870"/>
      <c r="V9" s="870"/>
      <c r="W9" s="870"/>
      <c r="X9" s="870"/>
      <c r="Y9" s="870"/>
      <c r="Z9" s="870"/>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3"/>
      <c r="AY9" s="873"/>
      <c r="AZ9" s="873"/>
      <c r="BA9" s="873"/>
      <c r="BB9" s="873"/>
      <c r="BC9" s="873"/>
      <c r="BD9" s="873"/>
      <c r="BE9" s="873"/>
      <c r="BF9" s="873"/>
      <c r="BG9" s="873"/>
      <c r="BH9" s="873"/>
      <c r="BI9" s="873"/>
      <c r="BJ9" s="873"/>
      <c r="BK9" s="873"/>
      <c r="BL9" s="873"/>
      <c r="BM9" s="873"/>
    </row>
    <row r="10" spans="1:65" s="425" customFormat="1" x14ac:dyDescent="0.2">
      <c r="A10" s="870"/>
      <c r="B10" s="870"/>
      <c r="C10" s="870"/>
      <c r="D10" s="870"/>
      <c r="E10" s="870"/>
      <c r="F10" s="871"/>
      <c r="G10" s="870"/>
      <c r="H10" s="871" t="s">
        <v>423</v>
      </c>
      <c r="I10" s="870"/>
      <c r="J10" s="870"/>
      <c r="K10" s="870"/>
      <c r="L10" s="870"/>
      <c r="M10" s="870"/>
      <c r="N10" s="870"/>
      <c r="O10" s="870"/>
      <c r="P10" s="870"/>
      <c r="Q10" s="870"/>
      <c r="R10" s="870"/>
      <c r="S10" s="870"/>
      <c r="T10" s="870"/>
      <c r="U10" s="870"/>
      <c r="V10" s="870"/>
      <c r="W10" s="870"/>
      <c r="X10" s="870"/>
      <c r="Y10" s="870"/>
      <c r="Z10" s="870"/>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3"/>
      <c r="AY10" s="873"/>
      <c r="AZ10" s="873"/>
      <c r="BA10" s="873"/>
      <c r="BB10" s="873"/>
      <c r="BC10" s="873"/>
      <c r="BD10" s="873"/>
      <c r="BE10" s="873"/>
      <c r="BF10" s="873"/>
      <c r="BG10" s="873"/>
      <c r="BH10" s="873"/>
      <c r="BI10" s="873"/>
      <c r="BJ10" s="873"/>
      <c r="BK10" s="873"/>
      <c r="BL10" s="873"/>
      <c r="BM10" s="873"/>
    </row>
    <row r="11" spans="1:65" s="425" customFormat="1" ht="12.75" customHeight="1" x14ac:dyDescent="0.2">
      <c r="A11" s="870"/>
      <c r="B11" s="870"/>
      <c r="C11" s="870"/>
      <c r="D11" s="870"/>
      <c r="E11" s="870"/>
      <c r="F11" s="872"/>
      <c r="G11" s="870"/>
      <c r="H11" s="870" t="s">
        <v>273</v>
      </c>
      <c r="I11" s="870"/>
      <c r="J11" s="870"/>
      <c r="K11" s="870"/>
      <c r="L11" s="870"/>
      <c r="M11" s="870"/>
      <c r="N11" s="870"/>
      <c r="O11" s="870"/>
      <c r="P11" s="870"/>
      <c r="Q11" s="870"/>
      <c r="R11" s="870"/>
      <c r="S11" s="870"/>
      <c r="T11" s="870"/>
      <c r="U11" s="870"/>
      <c r="V11" s="870"/>
      <c r="W11" s="870"/>
      <c r="X11" s="870"/>
      <c r="Y11" s="870"/>
      <c r="Z11" s="870"/>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3"/>
      <c r="AY11" s="873"/>
      <c r="AZ11" s="873"/>
      <c r="BA11" s="873"/>
      <c r="BB11" s="873"/>
      <c r="BC11" s="873"/>
      <c r="BD11" s="873"/>
      <c r="BE11" s="873"/>
      <c r="BF11" s="873"/>
      <c r="BG11" s="873"/>
      <c r="BH11" s="873"/>
      <c r="BI11" s="873"/>
      <c r="BJ11" s="873"/>
      <c r="BK11" s="873"/>
      <c r="BL11" s="873"/>
      <c r="BM11" s="873"/>
    </row>
    <row r="12" spans="1:65" s="425" customFormat="1" ht="12.75" customHeight="1" x14ac:dyDescent="0.2">
      <c r="A12" s="870"/>
      <c r="B12" s="870"/>
      <c r="C12" s="870"/>
      <c r="D12" s="870"/>
      <c r="E12" s="870"/>
      <c r="F12" s="872"/>
      <c r="G12" s="870"/>
      <c r="H12" s="870" t="s">
        <v>271</v>
      </c>
      <c r="I12" s="870"/>
      <c r="J12" s="870"/>
      <c r="K12" s="870"/>
      <c r="L12" s="870"/>
      <c r="M12" s="870"/>
      <c r="N12" s="870"/>
      <c r="O12" s="870"/>
      <c r="P12" s="870"/>
      <c r="Q12" s="870"/>
      <c r="R12" s="870"/>
      <c r="S12" s="870"/>
      <c r="T12" s="870"/>
      <c r="U12" s="870"/>
      <c r="V12" s="870"/>
      <c r="W12" s="870"/>
      <c r="X12" s="870"/>
      <c r="Y12" s="870"/>
      <c r="Z12" s="870"/>
      <c r="AA12" s="873"/>
      <c r="AB12" s="873"/>
      <c r="AC12" s="873"/>
      <c r="AD12" s="873"/>
      <c r="AE12" s="873"/>
      <c r="AF12" s="873"/>
      <c r="AG12" s="873"/>
      <c r="AH12" s="873"/>
      <c r="AI12" s="873"/>
      <c r="AJ12" s="873"/>
      <c r="AK12" s="873"/>
      <c r="AL12" s="873"/>
      <c r="AM12" s="873"/>
      <c r="AN12" s="873"/>
      <c r="AO12" s="873"/>
      <c r="AP12" s="873"/>
      <c r="AQ12" s="873"/>
      <c r="AR12" s="873"/>
      <c r="AS12" s="873"/>
      <c r="AT12" s="873"/>
      <c r="AU12" s="873"/>
      <c r="AV12" s="873"/>
      <c r="AW12" s="873"/>
      <c r="AX12" s="873"/>
      <c r="AY12" s="873"/>
      <c r="AZ12" s="873"/>
      <c r="BA12" s="873"/>
      <c r="BB12" s="873"/>
      <c r="BC12" s="873"/>
      <c r="BD12" s="873"/>
      <c r="BE12" s="873"/>
      <c r="BF12" s="873"/>
      <c r="BG12" s="873"/>
      <c r="BH12" s="873"/>
      <c r="BI12" s="873"/>
      <c r="BJ12" s="873"/>
      <c r="BK12" s="873"/>
      <c r="BL12" s="873"/>
      <c r="BM12" s="873"/>
    </row>
    <row r="13" spans="1:65" ht="15.75" x14ac:dyDescent="0.25">
      <c r="A13" s="862"/>
      <c r="B13" s="862"/>
      <c r="C13" s="862"/>
      <c r="D13" s="862"/>
      <c r="E13" s="862"/>
      <c r="F13" s="863"/>
      <c r="G13" s="862"/>
      <c r="H13" s="862"/>
      <c r="I13" s="862"/>
      <c r="J13" s="862"/>
      <c r="K13" s="862"/>
      <c r="L13" s="862"/>
      <c r="M13" s="862"/>
      <c r="N13" s="862"/>
      <c r="O13" s="862"/>
      <c r="P13" s="862"/>
      <c r="Q13" s="862"/>
      <c r="R13" s="862"/>
      <c r="S13" s="862"/>
      <c r="T13" s="862"/>
      <c r="U13" s="862"/>
      <c r="V13" s="862"/>
      <c r="W13" s="862"/>
      <c r="X13" s="862"/>
      <c r="Y13" s="862"/>
      <c r="Z13" s="862"/>
    </row>
    <row r="14" spans="1:65" x14ac:dyDescent="0.2">
      <c r="A14" s="862"/>
      <c r="B14" s="232"/>
      <c r="C14" s="232"/>
      <c r="D14" s="232"/>
      <c r="E14" s="232"/>
      <c r="F14" s="232"/>
      <c r="G14" s="232"/>
      <c r="H14" s="232"/>
      <c r="I14" s="232"/>
      <c r="J14" s="232"/>
      <c r="K14" s="232"/>
      <c r="L14" s="232"/>
      <c r="M14" s="232"/>
      <c r="N14" s="232"/>
      <c r="O14" s="232"/>
      <c r="P14" s="232"/>
      <c r="Q14" s="862"/>
      <c r="R14" s="862"/>
      <c r="S14" s="862"/>
      <c r="T14" s="862"/>
      <c r="U14" s="862"/>
      <c r="V14" s="862"/>
      <c r="W14" s="862"/>
      <c r="X14" s="862"/>
      <c r="Y14" s="862"/>
      <c r="Z14" s="862"/>
    </row>
    <row r="15" spans="1:65" ht="15.75" x14ac:dyDescent="0.25">
      <c r="A15" s="862"/>
      <c r="B15" s="232"/>
      <c r="C15" s="233" t="s">
        <v>268</v>
      </c>
      <c r="D15" s="233"/>
      <c r="E15" s="233"/>
      <c r="F15" s="233"/>
      <c r="G15" s="233"/>
      <c r="H15" s="233"/>
      <c r="I15" s="233"/>
      <c r="J15" s="233"/>
      <c r="K15" s="233"/>
      <c r="L15" s="233"/>
      <c r="M15" s="232"/>
      <c r="N15" s="232"/>
      <c r="O15" s="232"/>
      <c r="P15" s="232"/>
      <c r="Q15" s="862"/>
      <c r="R15" s="862"/>
      <c r="S15" s="862"/>
      <c r="T15" s="862"/>
      <c r="U15" s="862"/>
      <c r="V15" s="862"/>
      <c r="W15" s="862"/>
      <c r="X15" s="862"/>
      <c r="Y15" s="862"/>
      <c r="Z15" s="862"/>
    </row>
    <row r="16" spans="1:65" ht="15.75" x14ac:dyDescent="0.25">
      <c r="A16" s="862"/>
      <c r="B16" s="232"/>
      <c r="C16" s="233" t="s">
        <v>299</v>
      </c>
      <c r="D16" s="233"/>
      <c r="E16" s="233"/>
      <c r="F16" s="233"/>
      <c r="G16" s="233"/>
      <c r="H16" s="233"/>
      <c r="I16" s="233"/>
      <c r="J16" s="233"/>
      <c r="K16" s="233"/>
      <c r="L16" s="233"/>
      <c r="M16" s="232"/>
      <c r="N16" s="232"/>
      <c r="O16" s="232"/>
      <c r="P16" s="232"/>
      <c r="Q16" s="862"/>
      <c r="R16" s="862"/>
      <c r="S16" s="862"/>
      <c r="T16" s="862"/>
      <c r="U16" s="862"/>
      <c r="V16" s="862"/>
      <c r="W16" s="862"/>
      <c r="X16" s="862"/>
      <c r="Y16" s="862"/>
      <c r="Z16" s="862"/>
    </row>
    <row r="17" spans="1:26" ht="15.75" x14ac:dyDescent="0.25">
      <c r="A17" s="862"/>
      <c r="B17" s="232"/>
      <c r="C17" s="233" t="s">
        <v>391</v>
      </c>
      <c r="D17" s="233"/>
      <c r="E17" s="233"/>
      <c r="F17" s="233"/>
      <c r="G17" s="233"/>
      <c r="H17" s="233"/>
      <c r="I17" s="233"/>
      <c r="J17" s="233"/>
      <c r="K17" s="233"/>
      <c r="L17" s="233"/>
      <c r="M17" s="232"/>
      <c r="N17" s="232"/>
      <c r="O17" s="232"/>
      <c r="P17" s="232"/>
      <c r="Q17" s="862"/>
      <c r="R17" s="862"/>
      <c r="S17" s="862"/>
      <c r="T17" s="862"/>
      <c r="U17" s="862"/>
      <c r="V17" s="862"/>
      <c r="W17" s="862"/>
      <c r="X17" s="862"/>
      <c r="Y17" s="862"/>
      <c r="Z17" s="862"/>
    </row>
    <row r="18" spans="1:26" ht="15.75" x14ac:dyDescent="0.25">
      <c r="A18" s="862"/>
      <c r="B18" s="232"/>
      <c r="C18" s="233" t="s">
        <v>606</v>
      </c>
      <c r="D18" s="233"/>
      <c r="E18" s="233"/>
      <c r="F18" s="233"/>
      <c r="G18" s="233"/>
      <c r="H18" s="233"/>
      <c r="I18" s="233"/>
      <c r="J18" s="233"/>
      <c r="K18" s="233"/>
      <c r="L18" s="233"/>
      <c r="M18" s="232"/>
      <c r="N18" s="232"/>
      <c r="O18" s="232"/>
      <c r="P18" s="232"/>
      <c r="Q18" s="862"/>
      <c r="R18" s="862"/>
      <c r="S18" s="862"/>
      <c r="T18" s="862"/>
      <c r="U18" s="862"/>
      <c r="V18" s="862"/>
      <c r="W18" s="862"/>
      <c r="X18" s="862"/>
      <c r="Y18" s="862"/>
      <c r="Z18" s="862"/>
    </row>
    <row r="19" spans="1:26" ht="15.75" customHeight="1" x14ac:dyDescent="0.2">
      <c r="A19" s="862"/>
      <c r="B19" s="232"/>
      <c r="C19" s="942" t="s">
        <v>607</v>
      </c>
      <c r="D19" s="942"/>
      <c r="E19" s="942"/>
      <c r="F19" s="942"/>
      <c r="G19" s="942"/>
      <c r="H19" s="942"/>
      <c r="I19" s="942"/>
      <c r="J19" s="942"/>
      <c r="K19" s="942"/>
      <c r="L19" s="942"/>
      <c r="M19" s="942"/>
      <c r="N19" s="942"/>
      <c r="O19" s="942"/>
      <c r="P19" s="232"/>
      <c r="Q19" s="862"/>
      <c r="R19" s="862"/>
      <c r="S19" s="862"/>
      <c r="T19" s="862"/>
      <c r="U19" s="862"/>
      <c r="V19" s="862"/>
      <c r="W19" s="862"/>
      <c r="X19" s="862"/>
      <c r="Y19" s="862"/>
      <c r="Z19" s="862"/>
    </row>
    <row r="20" spans="1:26" ht="15.75" customHeight="1" x14ac:dyDescent="0.2">
      <c r="A20" s="862"/>
      <c r="B20" s="232"/>
      <c r="C20" s="942"/>
      <c r="D20" s="942"/>
      <c r="E20" s="942"/>
      <c r="F20" s="942"/>
      <c r="G20" s="942"/>
      <c r="H20" s="942"/>
      <c r="I20" s="942"/>
      <c r="J20" s="942"/>
      <c r="K20" s="942"/>
      <c r="L20" s="942"/>
      <c r="M20" s="942"/>
      <c r="N20" s="942"/>
      <c r="O20" s="942"/>
      <c r="P20" s="232"/>
      <c r="Q20" s="862"/>
      <c r="R20" s="862"/>
      <c r="S20" s="862"/>
      <c r="T20" s="862"/>
      <c r="U20" s="862"/>
      <c r="V20" s="862"/>
      <c r="W20" s="862"/>
      <c r="X20" s="862"/>
      <c r="Y20" s="862"/>
      <c r="Z20" s="862"/>
    </row>
    <row r="21" spans="1:26" ht="15.75" customHeight="1" x14ac:dyDescent="0.2">
      <c r="A21" s="862"/>
      <c r="B21" s="232"/>
      <c r="C21" s="942"/>
      <c r="D21" s="942"/>
      <c r="E21" s="942"/>
      <c r="F21" s="942"/>
      <c r="G21" s="942"/>
      <c r="H21" s="942"/>
      <c r="I21" s="942"/>
      <c r="J21" s="942"/>
      <c r="K21" s="942"/>
      <c r="L21" s="942"/>
      <c r="M21" s="942"/>
      <c r="N21" s="942"/>
      <c r="O21" s="942"/>
      <c r="P21" s="232"/>
      <c r="Q21" s="862"/>
      <c r="R21" s="862"/>
      <c r="S21" s="862"/>
      <c r="T21" s="862"/>
      <c r="U21" s="862"/>
      <c r="V21" s="862"/>
      <c r="W21" s="862"/>
      <c r="X21" s="862"/>
      <c r="Y21" s="862"/>
      <c r="Z21" s="862"/>
    </row>
    <row r="22" spans="1:26" ht="15.75" customHeight="1" x14ac:dyDescent="0.2">
      <c r="A22" s="862"/>
      <c r="B22" s="232"/>
      <c r="C22" s="942"/>
      <c r="D22" s="942"/>
      <c r="E22" s="942"/>
      <c r="F22" s="942"/>
      <c r="G22" s="942"/>
      <c r="H22" s="942"/>
      <c r="I22" s="942"/>
      <c r="J22" s="942"/>
      <c r="K22" s="942"/>
      <c r="L22" s="942"/>
      <c r="M22" s="942"/>
      <c r="N22" s="942"/>
      <c r="O22" s="942"/>
      <c r="P22" s="232"/>
      <c r="Q22" s="862"/>
      <c r="R22" s="862"/>
      <c r="S22" s="862"/>
      <c r="T22" s="862"/>
      <c r="U22" s="862"/>
      <c r="V22" s="862"/>
      <c r="W22" s="862"/>
      <c r="X22" s="862"/>
      <c r="Y22" s="862"/>
      <c r="Z22" s="862"/>
    </row>
    <row r="23" spans="1:26" ht="15.75" customHeight="1" x14ac:dyDescent="0.2">
      <c r="A23" s="862"/>
      <c r="B23" s="232"/>
      <c r="C23" s="942"/>
      <c r="D23" s="942"/>
      <c r="E23" s="942"/>
      <c r="F23" s="942"/>
      <c r="G23" s="942"/>
      <c r="H23" s="942"/>
      <c r="I23" s="942"/>
      <c r="J23" s="942"/>
      <c r="K23" s="942"/>
      <c r="L23" s="942"/>
      <c r="M23" s="942"/>
      <c r="N23" s="942"/>
      <c r="O23" s="942"/>
      <c r="P23" s="232"/>
      <c r="Q23" s="862"/>
      <c r="R23" s="862"/>
      <c r="S23" s="862"/>
      <c r="T23" s="862"/>
      <c r="U23" s="862"/>
      <c r="V23" s="862"/>
      <c r="W23" s="862"/>
      <c r="X23" s="862"/>
      <c r="Y23" s="862"/>
      <c r="Z23" s="862"/>
    </row>
    <row r="24" spans="1:26" x14ac:dyDescent="0.2">
      <c r="A24" s="862"/>
      <c r="B24" s="232"/>
      <c r="C24" s="232"/>
      <c r="D24" s="232"/>
      <c r="E24" s="232"/>
      <c r="F24" s="232"/>
      <c r="G24" s="232"/>
      <c r="H24" s="232"/>
      <c r="I24" s="232"/>
      <c r="J24" s="232"/>
      <c r="K24" s="232"/>
      <c r="L24" s="232"/>
      <c r="M24" s="232"/>
      <c r="N24" s="232"/>
      <c r="O24" s="232"/>
      <c r="P24" s="905" t="s">
        <v>610</v>
      </c>
      <c r="Q24" s="906" t="s">
        <v>611</v>
      </c>
      <c r="R24" s="862"/>
      <c r="S24" s="862"/>
      <c r="T24" s="862"/>
      <c r="U24" s="862"/>
      <c r="V24" s="862"/>
      <c r="W24" s="862"/>
      <c r="X24" s="862"/>
      <c r="Y24" s="862"/>
      <c r="Z24" s="862"/>
    </row>
    <row r="25" spans="1:26" x14ac:dyDescent="0.2">
      <c r="A25" s="862"/>
      <c r="B25" s="862"/>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row>
    <row r="26" spans="1:26" ht="15.75" x14ac:dyDescent="0.25">
      <c r="A26" s="862"/>
      <c r="B26" s="862"/>
      <c r="C26" s="862"/>
      <c r="D26" s="862"/>
      <c r="E26" s="862"/>
      <c r="F26" s="862"/>
      <c r="G26" s="862"/>
      <c r="H26" s="864" t="s">
        <v>274</v>
      </c>
      <c r="I26" s="862"/>
      <c r="J26" s="862"/>
      <c r="K26" s="862"/>
      <c r="L26" s="862"/>
      <c r="M26" s="862"/>
      <c r="N26" s="862"/>
      <c r="O26" s="862"/>
      <c r="P26" s="862"/>
      <c r="Q26" s="862"/>
      <c r="R26" s="862"/>
      <c r="S26" s="862"/>
      <c r="T26" s="862"/>
      <c r="U26" s="862"/>
      <c r="V26" s="862"/>
      <c r="W26" s="862"/>
      <c r="X26" s="862"/>
      <c r="Y26" s="862"/>
      <c r="Z26" s="862"/>
    </row>
    <row r="27" spans="1:26" ht="15.75" x14ac:dyDescent="0.25">
      <c r="A27" s="862"/>
      <c r="B27" s="862"/>
      <c r="C27" s="862"/>
      <c r="D27" s="862"/>
      <c r="E27" s="862"/>
      <c r="F27" s="862"/>
      <c r="G27" s="862"/>
      <c r="H27" s="864" t="s">
        <v>608</v>
      </c>
      <c r="I27" s="862"/>
      <c r="J27" s="862"/>
      <c r="K27" s="862"/>
      <c r="L27" s="862"/>
      <c r="M27" s="862"/>
      <c r="N27" s="862"/>
      <c r="O27" s="862"/>
      <c r="P27" s="862"/>
      <c r="Q27" s="862"/>
      <c r="R27" s="862"/>
      <c r="S27" s="862"/>
      <c r="T27" s="862"/>
      <c r="U27" s="862"/>
      <c r="V27" s="862"/>
      <c r="W27" s="862"/>
      <c r="X27" s="862"/>
      <c r="Y27" s="862"/>
      <c r="Z27" s="862"/>
    </row>
    <row r="28" spans="1:26" x14ac:dyDescent="0.2">
      <c r="A28" s="862"/>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row>
    <row r="29" spans="1:26" ht="13.5" thickBot="1" x14ac:dyDescent="0.25">
      <c r="A29" s="862"/>
      <c r="B29" s="862"/>
      <c r="C29" s="862"/>
      <c r="D29" s="862"/>
      <c r="E29" s="862"/>
      <c r="F29" s="862"/>
      <c r="G29" s="862"/>
      <c r="H29" s="862"/>
      <c r="I29" s="862"/>
      <c r="J29" s="862"/>
      <c r="K29" s="862"/>
      <c r="L29" s="862"/>
      <c r="M29" s="862"/>
      <c r="N29" s="862"/>
      <c r="O29" s="862"/>
      <c r="P29" s="862"/>
      <c r="Q29" s="862"/>
      <c r="R29" s="862"/>
      <c r="S29" s="862"/>
      <c r="T29" s="862"/>
      <c r="U29" s="862"/>
      <c r="V29" s="862"/>
      <c r="W29" s="862"/>
      <c r="X29" s="862"/>
      <c r="Y29" s="862"/>
      <c r="Z29" s="862"/>
    </row>
    <row r="30" spans="1:26" ht="27" thickBot="1" x14ac:dyDescent="0.45">
      <c r="A30" s="862"/>
      <c r="B30" s="876"/>
      <c r="C30" s="877"/>
      <c r="D30" s="877"/>
      <c r="E30" s="877"/>
      <c r="F30" s="877"/>
      <c r="G30" s="877"/>
      <c r="H30" s="878" t="s">
        <v>275</v>
      </c>
      <c r="I30" s="877"/>
      <c r="J30" s="877"/>
      <c r="K30" s="877"/>
      <c r="L30" s="877"/>
      <c r="M30" s="877"/>
      <c r="N30" s="877"/>
      <c r="O30" s="877"/>
      <c r="P30" s="879"/>
      <c r="Q30" s="862"/>
      <c r="R30" s="862"/>
      <c r="S30" s="862"/>
      <c r="T30" s="862"/>
      <c r="U30" s="862"/>
      <c r="V30" s="862"/>
      <c r="W30" s="862"/>
      <c r="X30" s="862"/>
      <c r="Y30" s="862"/>
      <c r="Z30" s="862"/>
    </row>
    <row r="31" spans="1:26" x14ac:dyDescent="0.2">
      <c r="A31" s="862"/>
      <c r="B31" s="859"/>
      <c r="C31" s="859"/>
      <c r="D31" s="859"/>
      <c r="E31" s="859"/>
      <c r="F31" s="859"/>
      <c r="G31" s="859"/>
      <c r="H31" s="859"/>
      <c r="I31" s="859"/>
      <c r="J31" s="859"/>
      <c r="K31" s="859"/>
      <c r="L31" s="859"/>
      <c r="M31" s="859"/>
      <c r="N31" s="859"/>
      <c r="O31" s="859"/>
      <c r="P31" s="859"/>
      <c r="Q31" s="862"/>
      <c r="R31" s="862"/>
      <c r="S31" s="862"/>
      <c r="T31" s="862"/>
      <c r="U31" s="862"/>
      <c r="V31" s="862"/>
      <c r="W31" s="862"/>
      <c r="X31" s="862"/>
      <c r="Y31" s="862"/>
      <c r="Z31" s="862"/>
    </row>
    <row r="32" spans="1:26" x14ac:dyDescent="0.2">
      <c r="A32" s="862"/>
      <c r="B32" s="859"/>
      <c r="C32" s="859" t="s">
        <v>300</v>
      </c>
      <c r="D32" s="859"/>
      <c r="E32" s="859"/>
      <c r="F32" s="859"/>
      <c r="G32" s="859"/>
      <c r="H32" s="859"/>
      <c r="I32" s="859"/>
      <c r="J32" s="859"/>
      <c r="K32" s="859"/>
      <c r="L32" s="859"/>
      <c r="M32" s="859"/>
      <c r="N32" s="859"/>
      <c r="O32" s="859"/>
      <c r="P32" s="859"/>
      <c r="Q32" s="862"/>
      <c r="R32" s="862"/>
      <c r="S32" s="862"/>
      <c r="T32" s="862"/>
      <c r="U32" s="862"/>
      <c r="V32" s="862"/>
      <c r="W32" s="862"/>
      <c r="X32" s="862"/>
      <c r="Y32" s="862"/>
      <c r="Z32" s="862"/>
    </row>
    <row r="33" spans="1:65" x14ac:dyDescent="0.2">
      <c r="A33" s="862"/>
      <c r="B33" s="859"/>
      <c r="C33" s="880" t="s">
        <v>557</v>
      </c>
      <c r="D33" s="859"/>
      <c r="E33" s="859"/>
      <c r="F33" s="859"/>
      <c r="G33" s="859"/>
      <c r="H33" s="859"/>
      <c r="I33" s="859"/>
      <c r="J33" s="859"/>
      <c r="K33" s="859"/>
      <c r="L33" s="859"/>
      <c r="M33" s="859"/>
      <c r="N33" s="859"/>
      <c r="O33" s="859"/>
      <c r="P33" s="859"/>
      <c r="Q33" s="862"/>
      <c r="R33" s="862"/>
      <c r="S33" s="862"/>
      <c r="T33" s="862"/>
      <c r="U33" s="862"/>
      <c r="V33" s="862"/>
      <c r="W33" s="862"/>
      <c r="X33" s="862"/>
      <c r="Y33" s="862"/>
      <c r="Z33" s="862"/>
    </row>
    <row r="34" spans="1:65" x14ac:dyDescent="0.2">
      <c r="A34" s="862"/>
      <c r="B34" s="859"/>
      <c r="C34" s="859" t="s">
        <v>392</v>
      </c>
      <c r="D34" s="859"/>
      <c r="E34" s="859"/>
      <c r="F34" s="859"/>
      <c r="G34" s="859"/>
      <c r="H34" s="859"/>
      <c r="I34" s="859"/>
      <c r="J34" s="859"/>
      <c r="K34" s="859"/>
      <c r="L34" s="859"/>
      <c r="M34" s="859"/>
      <c r="N34" s="859"/>
      <c r="O34" s="859"/>
      <c r="P34" s="859"/>
      <c r="Q34" s="862"/>
      <c r="R34" s="862"/>
      <c r="S34" s="862"/>
      <c r="T34" s="862"/>
      <c r="U34" s="862"/>
      <c r="V34" s="862"/>
      <c r="W34" s="862"/>
      <c r="X34" s="862"/>
      <c r="Y34" s="862"/>
      <c r="Z34" s="862"/>
    </row>
    <row r="35" spans="1:65" x14ac:dyDescent="0.2">
      <c r="A35" s="862"/>
      <c r="B35" s="859"/>
      <c r="C35" s="859"/>
      <c r="D35" s="881" t="s">
        <v>278</v>
      </c>
      <c r="E35" s="859"/>
      <c r="F35" s="859"/>
      <c r="G35" s="859"/>
      <c r="H35" s="859"/>
      <c r="I35" s="859"/>
      <c r="J35" s="859"/>
      <c r="K35" s="859"/>
      <c r="L35" s="859"/>
      <c r="M35" s="859"/>
      <c r="N35" s="859"/>
      <c r="O35" s="859"/>
      <c r="P35" s="859"/>
      <c r="Q35" s="862"/>
      <c r="R35" s="862"/>
      <c r="S35" s="862"/>
      <c r="T35" s="862"/>
      <c r="U35" s="862"/>
      <c r="V35" s="862"/>
      <c r="W35" s="862"/>
      <c r="X35" s="862"/>
      <c r="Y35" s="862"/>
      <c r="Z35" s="862"/>
    </row>
    <row r="36" spans="1:65" x14ac:dyDescent="0.2">
      <c r="A36" s="862"/>
      <c r="B36" s="859"/>
      <c r="C36" s="859"/>
      <c r="D36" s="882" t="s">
        <v>444</v>
      </c>
      <c r="E36" s="859"/>
      <c r="F36" s="859"/>
      <c r="G36" s="859"/>
      <c r="H36" s="859"/>
      <c r="I36" s="859"/>
      <c r="J36" s="859"/>
      <c r="K36" s="859"/>
      <c r="L36" s="859"/>
      <c r="M36" s="859"/>
      <c r="N36" s="859"/>
      <c r="O36" s="859"/>
      <c r="P36" s="859"/>
      <c r="Q36" s="862"/>
      <c r="R36" s="862"/>
      <c r="S36" s="862"/>
      <c r="T36" s="862"/>
      <c r="U36" s="862"/>
      <c r="V36" s="862"/>
      <c r="W36" s="862"/>
      <c r="X36" s="862"/>
      <c r="Y36" s="862"/>
      <c r="Z36" s="862"/>
    </row>
    <row r="37" spans="1:65" x14ac:dyDescent="0.2">
      <c r="A37" s="862"/>
      <c r="B37" s="859"/>
      <c r="C37" s="859"/>
      <c r="D37" s="881" t="s">
        <v>279</v>
      </c>
      <c r="E37" s="859"/>
      <c r="F37" s="859"/>
      <c r="G37" s="859"/>
      <c r="H37" s="859"/>
      <c r="I37" s="859"/>
      <c r="J37" s="859"/>
      <c r="K37" s="859"/>
      <c r="L37" s="859"/>
      <c r="M37" s="859"/>
      <c r="N37" s="859"/>
      <c r="O37" s="859"/>
      <c r="P37" s="859"/>
      <c r="Q37" s="862"/>
      <c r="R37" s="862"/>
      <c r="S37" s="862"/>
      <c r="T37" s="862"/>
      <c r="U37" s="862"/>
      <c r="V37" s="862"/>
      <c r="W37" s="862"/>
      <c r="X37" s="862"/>
      <c r="Y37" s="862"/>
      <c r="Z37" s="862"/>
    </row>
    <row r="38" spans="1:65" x14ac:dyDescent="0.2">
      <c r="A38" s="862"/>
      <c r="B38" s="859"/>
      <c r="C38" s="859"/>
      <c r="D38" s="883" t="s">
        <v>567</v>
      </c>
      <c r="E38" s="859"/>
      <c r="F38" s="859"/>
      <c r="G38" s="859"/>
      <c r="H38" s="859"/>
      <c r="I38" s="859"/>
      <c r="J38" s="859"/>
      <c r="K38" s="859"/>
      <c r="L38" s="859"/>
      <c r="M38" s="859"/>
      <c r="N38" s="859"/>
      <c r="O38" s="859"/>
      <c r="P38" s="859"/>
      <c r="Q38" s="862"/>
      <c r="R38" s="862"/>
      <c r="S38" s="862"/>
      <c r="T38" s="862"/>
      <c r="U38" s="862"/>
      <c r="V38" s="862"/>
      <c r="W38" s="862"/>
      <c r="X38" s="862"/>
      <c r="Y38" s="862"/>
      <c r="Z38" s="862"/>
    </row>
    <row r="39" spans="1:65" x14ac:dyDescent="0.2">
      <c r="A39" s="862"/>
      <c r="B39" s="859"/>
      <c r="C39" s="859"/>
      <c r="D39" s="883" t="s">
        <v>568</v>
      </c>
      <c r="E39" s="859"/>
      <c r="F39" s="859"/>
      <c r="G39" s="859"/>
      <c r="H39" s="859"/>
      <c r="I39" s="859"/>
      <c r="J39" s="859"/>
      <c r="K39" s="859"/>
      <c r="L39" s="859"/>
      <c r="M39" s="859"/>
      <c r="N39" s="859"/>
      <c r="O39" s="859"/>
      <c r="P39" s="859"/>
      <c r="Q39" s="862"/>
      <c r="R39" s="862"/>
      <c r="S39" s="862"/>
      <c r="T39" s="862"/>
      <c r="U39" s="862"/>
      <c r="V39" s="862"/>
      <c r="W39" s="862"/>
      <c r="X39" s="862"/>
      <c r="Y39" s="862"/>
      <c r="Z39" s="862"/>
    </row>
    <row r="40" spans="1:65" x14ac:dyDescent="0.2">
      <c r="A40" s="862"/>
      <c r="B40" s="859"/>
      <c r="C40" s="859" t="s">
        <v>322</v>
      </c>
      <c r="D40" s="859"/>
      <c r="E40" s="859"/>
      <c r="F40" s="859"/>
      <c r="G40" s="859"/>
      <c r="H40" s="859"/>
      <c r="I40" s="859"/>
      <c r="J40" s="859"/>
      <c r="K40" s="859"/>
      <c r="L40" s="859"/>
      <c r="M40" s="859"/>
      <c r="N40" s="859"/>
      <c r="O40" s="859"/>
      <c r="P40" s="859"/>
      <c r="Q40" s="862"/>
      <c r="R40" s="862"/>
      <c r="S40" s="862"/>
      <c r="T40" s="862"/>
      <c r="U40" s="862"/>
      <c r="V40" s="862"/>
      <c r="W40" s="862"/>
      <c r="X40" s="862"/>
      <c r="Y40" s="862"/>
      <c r="Z40" s="862"/>
    </row>
    <row r="41" spans="1:65" x14ac:dyDescent="0.2">
      <c r="A41" s="862"/>
      <c r="B41" s="859"/>
      <c r="C41" s="859" t="s">
        <v>402</v>
      </c>
      <c r="D41" s="859"/>
      <c r="E41" s="859"/>
      <c r="F41" s="859"/>
      <c r="G41" s="859"/>
      <c r="H41" s="859"/>
      <c r="I41" s="859"/>
      <c r="J41" s="859"/>
      <c r="K41" s="859"/>
      <c r="L41" s="859"/>
      <c r="M41" s="859"/>
      <c r="N41" s="859"/>
      <c r="O41" s="859"/>
      <c r="P41" s="859"/>
      <c r="Q41" s="862"/>
      <c r="R41" s="862"/>
      <c r="S41" s="862"/>
      <c r="T41" s="862"/>
      <c r="U41" s="862"/>
      <c r="V41" s="862"/>
      <c r="W41" s="862"/>
      <c r="X41" s="862"/>
      <c r="Y41" s="862"/>
      <c r="Z41" s="862"/>
    </row>
    <row r="42" spans="1:65" x14ac:dyDescent="0.2">
      <c r="A42" s="862"/>
      <c r="B42" s="859"/>
      <c r="C42" s="885" t="s">
        <v>280</v>
      </c>
      <c r="D42" s="886" t="s">
        <v>281</v>
      </c>
      <c r="E42" s="887"/>
      <c r="F42" s="888"/>
      <c r="G42" s="886" t="s">
        <v>330</v>
      </c>
      <c r="H42" s="887"/>
      <c r="I42" s="887"/>
      <c r="J42" s="887"/>
      <c r="K42" s="887"/>
      <c r="L42" s="887"/>
      <c r="M42" s="887"/>
      <c r="N42" s="887"/>
      <c r="O42" s="888"/>
      <c r="P42" s="859"/>
      <c r="Q42" s="862"/>
      <c r="R42" s="862"/>
      <c r="S42" s="862"/>
      <c r="T42" s="862"/>
      <c r="U42" s="862"/>
      <c r="V42" s="862"/>
      <c r="W42" s="862"/>
      <c r="X42" s="862"/>
      <c r="Y42" s="862"/>
      <c r="Z42" s="862"/>
    </row>
    <row r="43" spans="1:65" x14ac:dyDescent="0.2">
      <c r="A43" s="862"/>
      <c r="B43" s="859"/>
      <c r="C43" s="859"/>
      <c r="D43" s="889" t="s">
        <v>326</v>
      </c>
      <c r="E43" s="890"/>
      <c r="F43" s="891"/>
      <c r="G43" s="889" t="s">
        <v>327</v>
      </c>
      <c r="H43" s="890"/>
      <c r="I43" s="890"/>
      <c r="J43" s="890"/>
      <c r="K43" s="890"/>
      <c r="L43" s="890"/>
      <c r="M43" s="890"/>
      <c r="N43" s="890"/>
      <c r="O43" s="891"/>
      <c r="P43" s="859"/>
      <c r="Q43" s="862"/>
      <c r="R43" s="862"/>
      <c r="S43" s="862"/>
      <c r="T43" s="862"/>
      <c r="U43" s="862"/>
      <c r="V43" s="862"/>
      <c r="W43" s="862"/>
      <c r="X43" s="862"/>
      <c r="Y43" s="862"/>
      <c r="Z43" s="862"/>
    </row>
    <row r="44" spans="1:65" x14ac:dyDescent="0.2">
      <c r="A44" s="862"/>
      <c r="B44" s="859"/>
      <c r="C44" s="859"/>
      <c r="D44" s="889" t="s">
        <v>410</v>
      </c>
      <c r="E44" s="890"/>
      <c r="F44" s="891"/>
      <c r="G44" s="889" t="s">
        <v>411</v>
      </c>
      <c r="H44" s="890"/>
      <c r="I44" s="890"/>
      <c r="J44" s="890"/>
      <c r="K44" s="890"/>
      <c r="L44" s="890"/>
      <c r="M44" s="890"/>
      <c r="N44" s="890"/>
      <c r="O44" s="891"/>
      <c r="P44" s="859"/>
      <c r="Q44" s="862"/>
      <c r="R44" s="862"/>
      <c r="S44" s="862"/>
      <c r="T44" s="862"/>
      <c r="U44" s="862"/>
      <c r="V44" s="862"/>
      <c r="W44" s="862"/>
      <c r="X44" s="862"/>
      <c r="Y44" s="862"/>
      <c r="Z44" s="862"/>
    </row>
    <row r="45" spans="1:65" x14ac:dyDescent="0.2">
      <c r="A45" s="862"/>
      <c r="B45" s="859"/>
      <c r="C45" s="859"/>
      <c r="D45" s="889" t="s">
        <v>243</v>
      </c>
      <c r="E45" s="890"/>
      <c r="F45" s="891"/>
      <c r="G45" s="889" t="s">
        <v>328</v>
      </c>
      <c r="H45" s="890"/>
      <c r="I45" s="890"/>
      <c r="J45" s="890"/>
      <c r="K45" s="890"/>
      <c r="L45" s="890"/>
      <c r="M45" s="890"/>
      <c r="N45" s="890"/>
      <c r="O45" s="891"/>
      <c r="P45" s="859"/>
      <c r="Q45" s="862"/>
      <c r="R45" s="862"/>
      <c r="S45" s="862"/>
      <c r="T45" s="862"/>
      <c r="U45" s="862"/>
      <c r="V45" s="862"/>
      <c r="W45" s="862"/>
      <c r="X45" s="862"/>
      <c r="Y45" s="862"/>
      <c r="Z45" s="862"/>
    </row>
    <row r="46" spans="1:65" x14ac:dyDescent="0.2">
      <c r="A46" s="862"/>
      <c r="B46" s="859"/>
      <c r="C46" s="859"/>
      <c r="D46" s="886" t="s">
        <v>244</v>
      </c>
      <c r="E46" s="887"/>
      <c r="F46" s="888"/>
      <c r="G46" s="886" t="s">
        <v>329</v>
      </c>
      <c r="H46" s="887"/>
      <c r="I46" s="887"/>
      <c r="J46" s="887"/>
      <c r="K46" s="887"/>
      <c r="L46" s="887"/>
      <c r="M46" s="887"/>
      <c r="N46" s="887"/>
      <c r="O46" s="888"/>
      <c r="P46" s="859"/>
      <c r="Q46" s="862"/>
      <c r="R46" s="862"/>
      <c r="S46" s="862"/>
      <c r="T46" s="862"/>
      <c r="U46" s="862"/>
      <c r="V46" s="862"/>
      <c r="W46" s="862"/>
      <c r="X46" s="862"/>
      <c r="Y46" s="862"/>
      <c r="Z46" s="862"/>
    </row>
    <row r="47" spans="1:65" ht="13.5" thickBot="1" x14ac:dyDescent="0.25">
      <c r="A47" s="862"/>
      <c r="B47" s="859"/>
      <c r="C47" s="859"/>
      <c r="D47" s="892" t="s">
        <v>430</v>
      </c>
      <c r="E47" s="893"/>
      <c r="F47" s="894"/>
      <c r="G47" s="895" t="s">
        <v>440</v>
      </c>
      <c r="H47" s="893"/>
      <c r="I47" s="893"/>
      <c r="J47" s="893"/>
      <c r="K47" s="893"/>
      <c r="L47" s="893"/>
      <c r="M47" s="893"/>
      <c r="N47" s="893"/>
      <c r="O47" s="894"/>
      <c r="P47" s="859"/>
      <c r="Q47" s="862"/>
      <c r="R47" s="862"/>
      <c r="S47" s="862"/>
      <c r="T47" s="862"/>
      <c r="U47" s="862"/>
      <c r="V47" s="862"/>
      <c r="W47" s="862"/>
      <c r="X47" s="862"/>
      <c r="Y47" s="862"/>
      <c r="Z47" s="862"/>
    </row>
    <row r="48" spans="1:65" s="306" customFormat="1" ht="15" x14ac:dyDescent="0.25">
      <c r="A48" s="875"/>
      <c r="B48" s="884"/>
      <c r="C48" s="884"/>
      <c r="D48" s="896" t="s">
        <v>441</v>
      </c>
      <c r="E48" s="897" t="s">
        <v>443</v>
      </c>
      <c r="F48" s="897"/>
      <c r="G48" s="897"/>
      <c r="H48" s="897"/>
      <c r="I48" s="897"/>
      <c r="J48" s="897"/>
      <c r="K48" s="897"/>
      <c r="L48" s="897"/>
      <c r="M48" s="897"/>
      <c r="N48" s="897"/>
      <c r="O48" s="898"/>
      <c r="P48" s="884"/>
      <c r="Q48" s="875"/>
      <c r="R48" s="875"/>
      <c r="S48" s="875"/>
      <c r="T48" s="875"/>
      <c r="U48" s="875"/>
      <c r="V48" s="875"/>
      <c r="W48" s="875"/>
      <c r="X48" s="875"/>
      <c r="Y48" s="875"/>
      <c r="Z48" s="875"/>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4"/>
      <c r="BG48" s="874"/>
      <c r="BH48" s="874"/>
      <c r="BI48" s="874"/>
      <c r="BJ48" s="874"/>
      <c r="BK48" s="874"/>
      <c r="BL48" s="874"/>
      <c r="BM48" s="874"/>
    </row>
    <row r="49" spans="1:65" s="306" customFormat="1" ht="15" x14ac:dyDescent="0.25">
      <c r="A49" s="875"/>
      <c r="B49" s="884"/>
      <c r="C49" s="884"/>
      <c r="D49" s="899"/>
      <c r="E49" s="900" t="s">
        <v>442</v>
      </c>
      <c r="F49" s="900"/>
      <c r="G49" s="900"/>
      <c r="H49" s="900"/>
      <c r="I49" s="900"/>
      <c r="J49" s="900"/>
      <c r="K49" s="900"/>
      <c r="L49" s="900"/>
      <c r="M49" s="900"/>
      <c r="N49" s="900"/>
      <c r="O49" s="901"/>
      <c r="P49" s="884"/>
      <c r="Q49" s="875"/>
      <c r="R49" s="875"/>
      <c r="S49" s="875"/>
      <c r="T49" s="875"/>
      <c r="U49" s="875"/>
      <c r="V49" s="875"/>
      <c r="W49" s="875"/>
      <c r="X49" s="875"/>
      <c r="Y49" s="875"/>
      <c r="Z49" s="875"/>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4"/>
      <c r="BG49" s="874"/>
      <c r="BH49" s="874"/>
      <c r="BI49" s="874"/>
      <c r="BJ49" s="874"/>
      <c r="BK49" s="874"/>
      <c r="BL49" s="874"/>
      <c r="BM49" s="874"/>
    </row>
    <row r="50" spans="1:65" s="306" customFormat="1" ht="15" x14ac:dyDescent="0.25">
      <c r="A50" s="875"/>
      <c r="B50" s="884"/>
      <c r="C50" s="884"/>
      <c r="D50" s="899"/>
      <c r="E50" s="900" t="s">
        <v>609</v>
      </c>
      <c r="F50" s="900"/>
      <c r="G50" s="900"/>
      <c r="H50" s="900"/>
      <c r="I50" s="900"/>
      <c r="J50" s="900"/>
      <c r="K50" s="900"/>
      <c r="L50" s="900"/>
      <c r="M50" s="900"/>
      <c r="N50" s="900"/>
      <c r="O50" s="901"/>
      <c r="P50" s="884"/>
      <c r="Q50" s="875"/>
      <c r="R50" s="875"/>
      <c r="S50" s="875"/>
      <c r="T50" s="875"/>
      <c r="U50" s="875"/>
      <c r="V50" s="875"/>
      <c r="W50" s="875"/>
      <c r="X50" s="875"/>
      <c r="Y50" s="875"/>
      <c r="Z50" s="875"/>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4"/>
      <c r="AY50" s="874"/>
      <c r="AZ50" s="874"/>
      <c r="BA50" s="874"/>
      <c r="BB50" s="874"/>
      <c r="BC50" s="874"/>
      <c r="BD50" s="874"/>
      <c r="BE50" s="874"/>
      <c r="BF50" s="874"/>
      <c r="BG50" s="874"/>
      <c r="BH50" s="874"/>
      <c r="BI50" s="874"/>
      <c r="BJ50" s="874"/>
      <c r="BK50" s="874"/>
      <c r="BL50" s="874"/>
      <c r="BM50" s="874"/>
    </row>
    <row r="51" spans="1:65" s="306" customFormat="1" ht="15" thickBot="1" x14ac:dyDescent="0.25">
      <c r="A51" s="875"/>
      <c r="B51" s="884"/>
      <c r="C51" s="884"/>
      <c r="D51" s="902"/>
      <c r="E51" s="903" t="s">
        <v>569</v>
      </c>
      <c r="F51" s="903"/>
      <c r="G51" s="903"/>
      <c r="H51" s="903"/>
      <c r="I51" s="903"/>
      <c r="J51" s="903"/>
      <c r="K51" s="903"/>
      <c r="L51" s="903"/>
      <c r="M51" s="903"/>
      <c r="N51" s="903"/>
      <c r="O51" s="904"/>
      <c r="P51" s="884"/>
      <c r="Q51" s="875"/>
      <c r="R51" s="875"/>
      <c r="S51" s="875"/>
      <c r="T51" s="875"/>
      <c r="U51" s="875"/>
      <c r="V51" s="875"/>
      <c r="W51" s="875"/>
      <c r="X51" s="875"/>
      <c r="Y51" s="875"/>
      <c r="Z51" s="875"/>
      <c r="AA51" s="874"/>
      <c r="AB51" s="874"/>
      <c r="AC51" s="874"/>
      <c r="AD51" s="874"/>
      <c r="AE51" s="874"/>
      <c r="AF51" s="874"/>
      <c r="AG51" s="874"/>
      <c r="AH51" s="874"/>
      <c r="AI51" s="874"/>
      <c r="AJ51" s="874"/>
      <c r="AK51" s="874"/>
      <c r="AL51" s="874"/>
      <c r="AM51" s="874"/>
      <c r="AN51" s="874"/>
      <c r="AO51" s="874"/>
      <c r="AP51" s="874"/>
      <c r="AQ51" s="874"/>
      <c r="AR51" s="874"/>
      <c r="AS51" s="874"/>
      <c r="AT51" s="874"/>
      <c r="AU51" s="874"/>
      <c r="AV51" s="874"/>
      <c r="AW51" s="874"/>
      <c r="AX51" s="874"/>
      <c r="AY51" s="874"/>
      <c r="AZ51" s="874"/>
      <c r="BA51" s="874"/>
      <c r="BB51" s="874"/>
      <c r="BC51" s="874"/>
      <c r="BD51" s="874"/>
      <c r="BE51" s="874"/>
      <c r="BF51" s="874"/>
      <c r="BG51" s="874"/>
      <c r="BH51" s="874"/>
      <c r="BI51" s="874"/>
      <c r="BJ51" s="874"/>
      <c r="BK51" s="874"/>
      <c r="BL51" s="874"/>
      <c r="BM51" s="874"/>
    </row>
    <row r="52" spans="1:65" x14ac:dyDescent="0.2">
      <c r="A52" s="862"/>
      <c r="B52" s="859"/>
      <c r="C52" s="859"/>
      <c r="D52" s="859"/>
      <c r="E52" s="859"/>
      <c r="F52" s="859"/>
      <c r="G52" s="859"/>
      <c r="H52" s="859"/>
      <c r="I52" s="859"/>
      <c r="J52" s="859"/>
      <c r="K52" s="859"/>
      <c r="L52" s="859"/>
      <c r="M52" s="859"/>
      <c r="N52" s="859"/>
      <c r="O52" s="859"/>
      <c r="P52" s="859"/>
      <c r="Q52" s="862"/>
      <c r="R52" s="862"/>
      <c r="S52" s="862"/>
      <c r="T52" s="862"/>
      <c r="U52" s="862"/>
      <c r="V52" s="862"/>
      <c r="W52" s="862"/>
      <c r="X52" s="862"/>
      <c r="Y52" s="862"/>
      <c r="Z52" s="862"/>
    </row>
    <row r="53" spans="1:65" x14ac:dyDescent="0.2">
      <c r="A53" s="862"/>
      <c r="B53" s="859"/>
      <c r="C53" s="859"/>
      <c r="D53" s="859"/>
      <c r="E53" s="859"/>
      <c r="F53" s="859"/>
      <c r="G53" s="859"/>
      <c r="H53" s="859"/>
      <c r="I53" s="859"/>
      <c r="J53" s="859"/>
      <c r="K53" s="859"/>
      <c r="L53" s="859"/>
      <c r="M53" s="859"/>
      <c r="N53" s="859"/>
      <c r="O53" s="859"/>
      <c r="P53" s="859"/>
      <c r="Q53" s="862"/>
      <c r="R53" s="862"/>
      <c r="S53" s="862"/>
      <c r="T53" s="862"/>
      <c r="U53" s="862"/>
      <c r="V53" s="862"/>
      <c r="W53" s="862"/>
      <c r="X53" s="862"/>
      <c r="Y53" s="862"/>
      <c r="Z53" s="862"/>
    </row>
    <row r="54" spans="1:65" x14ac:dyDescent="0.2">
      <c r="A54" s="862"/>
      <c r="B54" s="862"/>
      <c r="C54" s="862"/>
      <c r="D54" s="862"/>
      <c r="E54" s="862"/>
      <c r="F54" s="862"/>
      <c r="G54" s="862"/>
      <c r="H54" s="862"/>
      <c r="I54" s="862"/>
      <c r="J54" s="862"/>
      <c r="K54" s="862"/>
      <c r="L54" s="862"/>
      <c r="M54" s="862"/>
      <c r="N54" s="862"/>
      <c r="O54" s="862"/>
      <c r="P54" s="862"/>
      <c r="Q54" s="862"/>
      <c r="R54" s="862"/>
      <c r="S54" s="862"/>
      <c r="T54" s="862"/>
      <c r="U54" s="862"/>
      <c r="V54" s="862"/>
      <c r="W54" s="862"/>
      <c r="X54" s="862"/>
      <c r="Y54" s="862"/>
      <c r="Z54" s="862"/>
    </row>
    <row r="55" spans="1:65" x14ac:dyDescent="0.2">
      <c r="A55" s="862"/>
      <c r="B55" s="862"/>
      <c r="C55" s="862"/>
      <c r="D55" s="862"/>
      <c r="E55" s="862"/>
      <c r="F55" s="862"/>
      <c r="G55" s="862"/>
      <c r="H55" s="862"/>
      <c r="I55" s="862"/>
      <c r="J55" s="862"/>
      <c r="K55" s="862"/>
      <c r="L55" s="862"/>
      <c r="M55" s="862"/>
      <c r="N55" s="862"/>
      <c r="O55" s="862"/>
      <c r="P55" s="862"/>
      <c r="Q55" s="862"/>
      <c r="R55" s="862"/>
      <c r="S55" s="862"/>
      <c r="T55" s="862"/>
      <c r="U55" s="862"/>
      <c r="V55" s="862"/>
      <c r="W55" s="862"/>
      <c r="X55" s="862"/>
      <c r="Y55" s="862"/>
      <c r="Z55" s="862"/>
    </row>
    <row r="56" spans="1:65" x14ac:dyDescent="0.2">
      <c r="A56" s="862"/>
      <c r="B56" s="862"/>
      <c r="C56" s="862"/>
      <c r="D56" s="862"/>
      <c r="E56" s="862"/>
      <c r="F56" s="862"/>
      <c r="G56" s="862"/>
      <c r="H56" s="862"/>
      <c r="I56" s="862"/>
      <c r="J56" s="862"/>
      <c r="K56" s="862"/>
      <c r="L56" s="862"/>
      <c r="M56" s="862"/>
      <c r="N56" s="862"/>
      <c r="O56" s="862"/>
      <c r="P56" s="862"/>
      <c r="Q56" s="862"/>
      <c r="R56" s="862"/>
      <c r="S56" s="862"/>
      <c r="T56" s="862"/>
      <c r="U56" s="862"/>
      <c r="V56" s="862"/>
      <c r="W56" s="862"/>
      <c r="X56" s="862"/>
      <c r="Y56" s="862"/>
      <c r="Z56" s="862"/>
    </row>
    <row r="57" spans="1:65" x14ac:dyDescent="0.2">
      <c r="A57" s="862"/>
      <c r="B57" s="862"/>
      <c r="C57" s="862"/>
      <c r="D57" s="862"/>
      <c r="E57" s="862"/>
      <c r="F57" s="862"/>
      <c r="G57" s="862"/>
      <c r="H57" s="862"/>
      <c r="I57" s="862"/>
      <c r="J57" s="862"/>
      <c r="K57" s="862"/>
      <c r="L57" s="862"/>
      <c r="M57" s="862"/>
      <c r="N57" s="862"/>
      <c r="O57" s="862"/>
      <c r="P57" s="862"/>
      <c r="Q57" s="862"/>
      <c r="R57" s="862"/>
      <c r="S57" s="862"/>
      <c r="T57" s="862"/>
      <c r="U57" s="862"/>
      <c r="V57" s="862"/>
      <c r="W57" s="862"/>
      <c r="X57" s="862"/>
      <c r="Y57" s="862"/>
      <c r="Z57" s="862"/>
    </row>
    <row r="58" spans="1:65" x14ac:dyDescent="0.2">
      <c r="A58" s="862"/>
      <c r="B58" s="862"/>
      <c r="C58" s="862"/>
      <c r="D58" s="862"/>
      <c r="E58" s="862"/>
      <c r="F58" s="862"/>
      <c r="G58" s="862"/>
      <c r="H58" s="862"/>
      <c r="I58" s="862"/>
      <c r="J58" s="862"/>
      <c r="K58" s="862"/>
      <c r="L58" s="862"/>
      <c r="M58" s="862"/>
      <c r="N58" s="862"/>
      <c r="O58" s="862"/>
      <c r="P58" s="862"/>
      <c r="Q58" s="862"/>
      <c r="R58" s="862"/>
      <c r="S58" s="862"/>
      <c r="T58" s="862"/>
      <c r="U58" s="862"/>
      <c r="V58" s="862"/>
      <c r="W58" s="862"/>
      <c r="X58" s="862"/>
      <c r="Y58" s="862"/>
      <c r="Z58" s="862"/>
    </row>
    <row r="59" spans="1:65" x14ac:dyDescent="0.2">
      <c r="A59" s="862"/>
      <c r="B59" s="862"/>
      <c r="C59" s="862"/>
      <c r="D59" s="862"/>
      <c r="E59" s="862"/>
      <c r="F59" s="862"/>
      <c r="G59" s="862"/>
      <c r="H59" s="862"/>
      <c r="I59" s="862"/>
      <c r="J59" s="862"/>
      <c r="K59" s="862"/>
      <c r="L59" s="862"/>
      <c r="M59" s="862"/>
      <c r="N59" s="862"/>
      <c r="O59" s="862"/>
      <c r="P59" s="862"/>
      <c r="Q59" s="862"/>
      <c r="R59" s="862"/>
      <c r="S59" s="862"/>
      <c r="T59" s="862"/>
      <c r="U59" s="862"/>
      <c r="V59" s="862"/>
      <c r="W59" s="862"/>
      <c r="X59" s="862"/>
      <c r="Y59" s="862"/>
      <c r="Z59" s="862"/>
    </row>
    <row r="60" spans="1:65" x14ac:dyDescent="0.2">
      <c r="A60" s="862"/>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row>
    <row r="61" spans="1:65" x14ac:dyDescent="0.2">
      <c r="A61" s="862"/>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row>
    <row r="62" spans="1:65" x14ac:dyDescent="0.2">
      <c r="A62" s="862"/>
      <c r="B62" s="862"/>
      <c r="C62" s="862"/>
      <c r="D62" s="862"/>
      <c r="E62" s="862"/>
      <c r="F62" s="862"/>
      <c r="G62" s="862"/>
      <c r="H62" s="862"/>
      <c r="I62" s="862"/>
      <c r="J62" s="862"/>
      <c r="K62" s="862"/>
      <c r="L62" s="862"/>
      <c r="M62" s="862"/>
      <c r="N62" s="862"/>
      <c r="O62" s="862"/>
      <c r="P62" s="862"/>
      <c r="Q62" s="862"/>
      <c r="R62" s="862"/>
      <c r="S62" s="862"/>
      <c r="T62" s="862"/>
      <c r="U62" s="862"/>
      <c r="V62" s="862"/>
      <c r="W62" s="862"/>
      <c r="X62" s="862"/>
      <c r="Y62" s="862"/>
      <c r="Z62" s="862"/>
    </row>
    <row r="63" spans="1:65" x14ac:dyDescent="0.2">
      <c r="A63" s="862"/>
      <c r="B63" s="862"/>
      <c r="C63" s="862"/>
      <c r="D63" s="862"/>
      <c r="E63" s="862"/>
      <c r="F63" s="862"/>
      <c r="G63" s="862"/>
      <c r="H63" s="862"/>
      <c r="I63" s="862"/>
      <c r="J63" s="862"/>
      <c r="K63" s="862"/>
      <c r="L63" s="862"/>
      <c r="M63" s="862"/>
      <c r="N63" s="862"/>
      <c r="O63" s="862"/>
      <c r="P63" s="862"/>
      <c r="Q63" s="862"/>
      <c r="R63" s="862"/>
      <c r="S63" s="862"/>
      <c r="T63" s="862"/>
      <c r="U63" s="862"/>
      <c r="V63" s="862"/>
      <c r="W63" s="862"/>
      <c r="X63" s="862"/>
      <c r="Y63" s="862"/>
      <c r="Z63" s="862"/>
    </row>
    <row r="64" spans="1:65" x14ac:dyDescent="0.2">
      <c r="A64" s="862"/>
      <c r="B64" s="862"/>
      <c r="C64" s="862"/>
      <c r="D64" s="862"/>
      <c r="E64" s="862"/>
      <c r="F64" s="862"/>
      <c r="G64" s="862"/>
      <c r="H64" s="862"/>
      <c r="I64" s="862"/>
      <c r="J64" s="862"/>
      <c r="K64" s="862"/>
      <c r="L64" s="862"/>
      <c r="M64" s="862"/>
      <c r="N64" s="862"/>
      <c r="O64" s="862"/>
      <c r="P64" s="862"/>
      <c r="Q64" s="862"/>
      <c r="R64" s="862"/>
      <c r="S64" s="862"/>
      <c r="T64" s="862"/>
      <c r="U64" s="862"/>
      <c r="V64" s="862"/>
      <c r="W64" s="862"/>
      <c r="X64" s="862"/>
      <c r="Y64" s="862"/>
      <c r="Z64" s="862"/>
    </row>
    <row r="65" spans="1:26" x14ac:dyDescent="0.2">
      <c r="A65" s="862"/>
      <c r="B65" s="862"/>
      <c r="C65" s="862"/>
      <c r="D65" s="862"/>
      <c r="E65" s="862"/>
      <c r="F65" s="862"/>
      <c r="G65" s="862"/>
      <c r="H65" s="862"/>
      <c r="I65" s="862"/>
      <c r="J65" s="862"/>
      <c r="K65" s="862"/>
      <c r="L65" s="862"/>
      <c r="M65" s="862"/>
      <c r="N65" s="862"/>
      <c r="O65" s="862"/>
      <c r="P65" s="862"/>
      <c r="Q65" s="862"/>
      <c r="R65" s="862"/>
      <c r="S65" s="862"/>
      <c r="T65" s="862"/>
      <c r="U65" s="862"/>
      <c r="V65" s="862"/>
      <c r="W65" s="862"/>
      <c r="X65" s="862"/>
      <c r="Y65" s="862"/>
      <c r="Z65" s="862"/>
    </row>
    <row r="66" spans="1:26" x14ac:dyDescent="0.2">
      <c r="A66" s="862"/>
      <c r="B66" s="862"/>
      <c r="C66" s="862"/>
      <c r="D66" s="862"/>
      <c r="E66" s="862"/>
      <c r="F66" s="862"/>
      <c r="G66" s="862"/>
      <c r="H66" s="862"/>
      <c r="I66" s="862"/>
      <c r="J66" s="862"/>
      <c r="K66" s="862"/>
      <c r="L66" s="862"/>
      <c r="M66" s="862"/>
      <c r="N66" s="862"/>
      <c r="O66" s="862"/>
      <c r="P66" s="862"/>
      <c r="Q66" s="862"/>
      <c r="R66" s="862"/>
      <c r="S66" s="862"/>
      <c r="T66" s="862"/>
      <c r="U66" s="862"/>
      <c r="V66" s="862"/>
      <c r="W66" s="862"/>
      <c r="X66" s="862"/>
      <c r="Y66" s="862"/>
      <c r="Z66" s="862"/>
    </row>
    <row r="67" spans="1:26" x14ac:dyDescent="0.2">
      <c r="A67" s="862"/>
      <c r="B67" s="862"/>
      <c r="C67" s="862"/>
      <c r="D67" s="862"/>
      <c r="E67" s="862"/>
      <c r="F67" s="862"/>
      <c r="G67" s="862"/>
      <c r="H67" s="862"/>
      <c r="I67" s="862"/>
      <c r="J67" s="862"/>
      <c r="K67" s="862"/>
      <c r="L67" s="862"/>
      <c r="M67" s="862"/>
      <c r="N67" s="862"/>
      <c r="O67" s="862"/>
      <c r="P67" s="862"/>
      <c r="Q67" s="862"/>
      <c r="R67" s="862"/>
      <c r="S67" s="862"/>
      <c r="T67" s="862"/>
      <c r="U67" s="862"/>
      <c r="V67" s="862"/>
      <c r="W67" s="862"/>
      <c r="X67" s="862"/>
      <c r="Y67" s="862"/>
      <c r="Z67" s="862"/>
    </row>
    <row r="68" spans="1:26" x14ac:dyDescent="0.2">
      <c r="A68" s="862"/>
      <c r="B68" s="862"/>
      <c r="C68" s="862"/>
      <c r="D68" s="862"/>
      <c r="E68" s="862"/>
      <c r="F68" s="862"/>
      <c r="G68" s="862"/>
      <c r="H68" s="862"/>
      <c r="I68" s="862"/>
      <c r="J68" s="862"/>
      <c r="K68" s="862"/>
      <c r="L68" s="862"/>
      <c r="M68" s="862"/>
      <c r="N68" s="862"/>
      <c r="O68" s="862"/>
      <c r="P68" s="862"/>
      <c r="Q68" s="862"/>
      <c r="R68" s="862"/>
      <c r="S68" s="862"/>
      <c r="T68" s="862"/>
      <c r="U68" s="862"/>
      <c r="V68" s="862"/>
      <c r="W68" s="862"/>
      <c r="X68" s="862"/>
      <c r="Y68" s="862"/>
      <c r="Z68" s="862"/>
    </row>
    <row r="69" spans="1:26" x14ac:dyDescent="0.2">
      <c r="A69" s="862"/>
      <c r="B69" s="862"/>
      <c r="C69" s="862"/>
      <c r="D69" s="862"/>
      <c r="E69" s="862"/>
      <c r="F69" s="862"/>
      <c r="G69" s="862"/>
      <c r="H69" s="862"/>
      <c r="I69" s="862"/>
      <c r="J69" s="862"/>
      <c r="K69" s="862"/>
      <c r="L69" s="862"/>
      <c r="M69" s="862"/>
      <c r="N69" s="862"/>
      <c r="O69" s="862"/>
      <c r="P69" s="862"/>
      <c r="Q69" s="862"/>
      <c r="R69" s="862"/>
      <c r="S69" s="862"/>
      <c r="T69" s="862"/>
      <c r="U69" s="862"/>
      <c r="V69" s="862"/>
      <c r="W69" s="862"/>
      <c r="X69" s="862"/>
      <c r="Y69" s="862"/>
      <c r="Z69" s="862"/>
    </row>
    <row r="70" spans="1:26" x14ac:dyDescent="0.2">
      <c r="A70" s="862"/>
      <c r="B70" s="862"/>
      <c r="C70" s="862"/>
      <c r="D70" s="862"/>
      <c r="E70" s="862"/>
      <c r="F70" s="862"/>
      <c r="G70" s="862"/>
      <c r="H70" s="862"/>
      <c r="I70" s="862"/>
      <c r="J70" s="862"/>
      <c r="K70" s="862"/>
      <c r="L70" s="862"/>
      <c r="M70" s="862"/>
      <c r="N70" s="862"/>
      <c r="O70" s="862"/>
      <c r="P70" s="862"/>
      <c r="Q70" s="862"/>
      <c r="R70" s="862"/>
      <c r="S70" s="862"/>
      <c r="T70" s="862"/>
      <c r="U70" s="862"/>
      <c r="V70" s="862"/>
      <c r="W70" s="862"/>
      <c r="X70" s="862"/>
      <c r="Y70" s="862"/>
      <c r="Z70" s="862"/>
    </row>
    <row r="71" spans="1:26" x14ac:dyDescent="0.2">
      <c r="A71" s="862"/>
      <c r="B71" s="862"/>
      <c r="C71" s="862"/>
      <c r="D71" s="862"/>
      <c r="E71" s="862"/>
      <c r="F71" s="862"/>
      <c r="G71" s="862"/>
      <c r="H71" s="862"/>
      <c r="I71" s="862"/>
      <c r="J71" s="862"/>
      <c r="K71" s="862"/>
      <c r="L71" s="862"/>
      <c r="M71" s="862"/>
      <c r="N71" s="862"/>
      <c r="O71" s="862"/>
      <c r="P71" s="862"/>
      <c r="Q71" s="862"/>
      <c r="R71" s="862"/>
      <c r="S71" s="862"/>
      <c r="T71" s="862"/>
      <c r="U71" s="862"/>
      <c r="V71" s="862"/>
      <c r="W71" s="862"/>
      <c r="X71" s="862"/>
      <c r="Y71" s="862"/>
      <c r="Z71" s="862"/>
    </row>
    <row r="72" spans="1:26" x14ac:dyDescent="0.2">
      <c r="A72" s="862"/>
      <c r="B72" s="862"/>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row>
    <row r="73" spans="1:26" s="395" customFormat="1" x14ac:dyDescent="0.2"/>
    <row r="74" spans="1:26" s="395" customFormat="1" x14ac:dyDescent="0.2"/>
    <row r="75" spans="1:26" s="395" customFormat="1" x14ac:dyDescent="0.2"/>
    <row r="76" spans="1:26" s="395" customFormat="1" x14ac:dyDescent="0.2"/>
    <row r="77" spans="1:26" s="395" customFormat="1" x14ac:dyDescent="0.2"/>
    <row r="78" spans="1:26" s="395" customFormat="1" x14ac:dyDescent="0.2"/>
    <row r="79" spans="1:26" s="395" customFormat="1" x14ac:dyDescent="0.2"/>
    <row r="80" spans="1:26" s="395" customFormat="1" x14ac:dyDescent="0.2"/>
    <row r="81" s="395" customFormat="1" x14ac:dyDescent="0.2"/>
    <row r="82" s="395" customFormat="1" x14ac:dyDescent="0.2"/>
    <row r="83" s="395" customFormat="1" x14ac:dyDescent="0.2"/>
    <row r="84" s="395" customFormat="1" x14ac:dyDescent="0.2"/>
    <row r="85" s="395" customFormat="1" x14ac:dyDescent="0.2"/>
    <row r="86" s="395" customFormat="1" x14ac:dyDescent="0.2"/>
    <row r="87" s="395" customFormat="1" x14ac:dyDescent="0.2"/>
    <row r="88" s="395" customFormat="1" x14ac:dyDescent="0.2"/>
    <row r="89" s="395" customFormat="1" x14ac:dyDescent="0.2"/>
    <row r="90" s="395" customFormat="1" x14ac:dyDescent="0.2"/>
    <row r="91" s="395" customFormat="1" x14ac:dyDescent="0.2"/>
    <row r="92" s="395" customFormat="1" x14ac:dyDescent="0.2"/>
    <row r="93" s="395" customFormat="1" x14ac:dyDescent="0.2"/>
    <row r="94" s="395" customFormat="1" x14ac:dyDescent="0.2"/>
    <row r="95" s="395" customFormat="1" x14ac:dyDescent="0.2"/>
    <row r="96" s="395" customFormat="1" x14ac:dyDescent="0.2"/>
    <row r="97" s="395" customFormat="1" x14ac:dyDescent="0.2"/>
    <row r="98" s="395" customFormat="1" x14ac:dyDescent="0.2"/>
    <row r="99" s="395" customFormat="1" x14ac:dyDescent="0.2"/>
    <row r="100" s="395" customFormat="1" x14ac:dyDescent="0.2"/>
    <row r="101" s="395" customFormat="1" x14ac:dyDescent="0.2"/>
    <row r="102" s="395" customFormat="1" x14ac:dyDescent="0.2"/>
    <row r="103" s="395" customFormat="1" x14ac:dyDescent="0.2"/>
  </sheetData>
  <sheetProtection algorithmName="SHA-512" hashValue="E4WnE2j3hWWhwghdERnWKN06sapz/YMV2RV25fqI5U+PzZk7QzUXUc3DwMGx/+gE+9p3FB5MioGxn0ZTsLbLLA==" saltValue="LY+VTWTkOQ8UKu0Nxc6i4w==" spinCount="100000" sheet="1" objects="1" scenarios="1"/>
  <mergeCells count="1">
    <mergeCell ref="C19:O23"/>
  </mergeCells>
  <phoneticPr fontId="29" type="noConversion"/>
  <printOptions horizontalCentered="1"/>
  <pageMargins left="0.75" right="0.75" top="1" bottom="1" header="0.5" footer="0.5"/>
  <pageSetup scale="58"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H71"/>
  <sheetViews>
    <sheetView showGridLines="0" showRowColHeaders="0" showZeros="0" zoomScale="90" zoomScaleNormal="90" zoomScalePageLayoutView="40" workbookViewId="0">
      <selection activeCell="I13" sqref="I13"/>
    </sheetView>
  </sheetViews>
  <sheetFormatPr defaultRowHeight="12.75" x14ac:dyDescent="0.2"/>
  <cols>
    <col min="1" max="1" width="2.28515625" customWidth="1"/>
    <col min="2" max="4" width="8.28515625" style="57" customWidth="1"/>
    <col min="5" max="5" width="10.28515625" style="57" customWidth="1"/>
    <col min="6" max="6" width="1.7109375" style="196" customWidth="1"/>
    <col min="7" max="7" width="12.7109375" customWidth="1"/>
    <col min="8" max="8" width="12.7109375" style="218" customWidth="1"/>
    <col min="9" max="10" width="12.7109375" style="57" customWidth="1"/>
    <col min="11" max="11" width="12.7109375" style="73" customWidth="1"/>
    <col min="12" max="12" width="12.7109375" style="57" customWidth="1"/>
    <col min="13" max="17" width="12.7109375" customWidth="1"/>
    <col min="18" max="18" width="1.7109375" style="197" customWidth="1"/>
    <col min="19" max="19" width="10.7109375" customWidth="1"/>
  </cols>
  <sheetData>
    <row r="1" spans="1:31" ht="15.75" x14ac:dyDescent="0.25">
      <c r="A1" s="242"/>
      <c r="B1" s="243"/>
      <c r="C1" s="244"/>
      <c r="D1" s="243"/>
      <c r="E1" s="243"/>
      <c r="F1" s="243"/>
      <c r="G1" s="243"/>
      <c r="H1" s="219"/>
      <c r="I1" s="247" t="s">
        <v>418</v>
      </c>
      <c r="J1" s="243"/>
      <c r="K1" s="243"/>
      <c r="L1" s="243"/>
      <c r="M1" s="243"/>
      <c r="N1" s="243"/>
      <c r="O1" s="243"/>
      <c r="P1" s="243"/>
      <c r="Q1" s="243"/>
      <c r="R1" s="243"/>
      <c r="S1" s="242"/>
      <c r="T1" s="242"/>
      <c r="U1" s="242"/>
      <c r="V1" s="242"/>
      <c r="W1" s="311"/>
      <c r="X1" s="311"/>
    </row>
    <row r="2" spans="1:31" ht="13.5" thickBot="1" x14ac:dyDescent="0.25">
      <c r="A2" s="638"/>
      <c r="B2" s="636"/>
      <c r="C2" s="636"/>
      <c r="D2" s="636"/>
      <c r="E2" s="636"/>
      <c r="F2" s="198"/>
      <c r="G2" s="561"/>
      <c r="H2" s="228"/>
      <c r="I2" s="229"/>
      <c r="J2" s="199" t="s">
        <v>276</v>
      </c>
      <c r="K2" s="966"/>
      <c r="L2" s="966"/>
      <c r="M2" s="966"/>
      <c r="N2" s="966"/>
      <c r="O2" s="234"/>
      <c r="P2" s="234"/>
      <c r="Q2" s="227"/>
      <c r="R2" s="234"/>
      <c r="S2" s="431"/>
      <c r="T2" s="642"/>
      <c r="U2" s="642"/>
      <c r="V2" s="642"/>
      <c r="W2" s="651"/>
      <c r="X2" s="651"/>
      <c r="Z2" s="72"/>
      <c r="AA2" s="73"/>
      <c r="AB2" s="74"/>
      <c r="AC2" s="73"/>
      <c r="AD2" s="72"/>
      <c r="AE2" s="70"/>
    </row>
    <row r="3" spans="1:31" ht="13.5" thickBot="1" x14ac:dyDescent="0.25">
      <c r="A3" s="638"/>
      <c r="B3" s="636"/>
      <c r="C3" s="636"/>
      <c r="D3" s="636"/>
      <c r="E3" s="636"/>
      <c r="F3" s="198"/>
      <c r="G3" s="561"/>
      <c r="H3" s="228"/>
      <c r="I3" s="229"/>
      <c r="J3" s="823" t="s">
        <v>561</v>
      </c>
      <c r="K3" s="826" t="s">
        <v>563</v>
      </c>
      <c r="L3" s="824" t="s">
        <v>562</v>
      </c>
      <c r="M3" s="825"/>
      <c r="N3" s="234"/>
      <c r="O3" s="234"/>
      <c r="P3" s="234"/>
      <c r="Q3" s="781" t="s">
        <v>267</v>
      </c>
      <c r="R3" s="750"/>
      <c r="S3" s="782" t="s">
        <v>593</v>
      </c>
      <c r="T3" s="642"/>
      <c r="U3" s="642"/>
      <c r="V3" s="642"/>
      <c r="W3" s="651"/>
      <c r="X3" s="651"/>
      <c r="Z3" s="72"/>
      <c r="AA3" s="73"/>
      <c r="AB3" s="74"/>
      <c r="AC3" s="73"/>
      <c r="AD3" s="72"/>
      <c r="AE3" s="70"/>
    </row>
    <row r="4" spans="1:31" ht="18.75" thickBot="1" x14ac:dyDescent="0.25">
      <c r="A4" s="638"/>
      <c r="B4" s="636"/>
      <c r="C4" s="636"/>
      <c r="D4" s="636"/>
      <c r="E4" s="636"/>
      <c r="F4" s="198"/>
      <c r="G4" s="505"/>
      <c r="H4" s="949" t="s">
        <v>185</v>
      </c>
      <c r="I4" s="950"/>
      <c r="J4" s="950"/>
      <c r="K4" s="952"/>
      <c r="L4" s="952"/>
      <c r="M4" s="949" t="s">
        <v>186</v>
      </c>
      <c r="N4" s="950"/>
      <c r="O4" s="950"/>
      <c r="P4" s="950"/>
      <c r="Q4" s="950"/>
      <c r="R4" s="950"/>
      <c r="S4" s="951"/>
      <c r="T4" s="642"/>
      <c r="U4" s="642"/>
      <c r="V4" s="642"/>
      <c r="W4" s="651"/>
      <c r="X4" s="651"/>
      <c r="Z4" s="72"/>
      <c r="AA4" s="73"/>
      <c r="AB4" s="73"/>
      <c r="AC4" s="73"/>
      <c r="AD4" s="72"/>
      <c r="AE4" s="70"/>
    </row>
    <row r="5" spans="1:31" x14ac:dyDescent="0.2">
      <c r="A5" s="638"/>
      <c r="B5" s="636" t="s">
        <v>32</v>
      </c>
      <c r="C5" s="636" t="s">
        <v>33</v>
      </c>
      <c r="D5" s="636" t="s">
        <v>165</v>
      </c>
      <c r="E5" s="636" t="s">
        <v>33</v>
      </c>
      <c r="F5" s="198"/>
      <c r="G5" s="505"/>
      <c r="H5" s="956" t="s">
        <v>5</v>
      </c>
      <c r="I5" s="953" t="s">
        <v>26</v>
      </c>
      <c r="J5" s="953" t="s">
        <v>184</v>
      </c>
      <c r="K5" s="959" t="s">
        <v>334</v>
      </c>
      <c r="L5" s="953" t="s">
        <v>177</v>
      </c>
      <c r="M5" s="759" t="s">
        <v>33</v>
      </c>
      <c r="N5" s="760" t="s">
        <v>33</v>
      </c>
      <c r="O5" s="421" t="s">
        <v>409</v>
      </c>
      <c r="P5" s="953" t="s">
        <v>246</v>
      </c>
      <c r="Q5" s="953" t="s">
        <v>247</v>
      </c>
      <c r="R5" s="944" t="s">
        <v>430</v>
      </c>
      <c r="S5" s="945"/>
      <c r="T5" s="642"/>
      <c r="U5" s="642"/>
      <c r="V5" s="642"/>
      <c r="W5" s="651"/>
      <c r="X5" s="651"/>
      <c r="Z5" s="72"/>
      <c r="AA5" s="73"/>
      <c r="AB5" s="73"/>
      <c r="AC5" s="73"/>
      <c r="AD5" s="72"/>
      <c r="AE5" s="70"/>
    </row>
    <row r="6" spans="1:31" x14ac:dyDescent="0.2">
      <c r="A6" s="638"/>
      <c r="B6" s="636" t="s">
        <v>167</v>
      </c>
      <c r="C6" s="636" t="s">
        <v>167</v>
      </c>
      <c r="D6" s="636" t="s">
        <v>166</v>
      </c>
      <c r="E6" s="636" t="s">
        <v>0</v>
      </c>
      <c r="F6" s="198"/>
      <c r="G6" s="505"/>
      <c r="H6" s="957"/>
      <c r="I6" s="954" t="s">
        <v>6</v>
      </c>
      <c r="J6" s="954"/>
      <c r="K6" s="960"/>
      <c r="L6" s="954"/>
      <c r="M6" s="759" t="s">
        <v>266</v>
      </c>
      <c r="N6" s="760" t="s">
        <v>325</v>
      </c>
      <c r="O6" s="421" t="s">
        <v>7</v>
      </c>
      <c r="P6" s="954"/>
      <c r="Q6" s="954"/>
      <c r="R6" s="946"/>
      <c r="S6" s="945"/>
      <c r="T6" s="642"/>
      <c r="U6" s="642"/>
      <c r="V6" s="642"/>
      <c r="W6" s="651"/>
      <c r="X6" s="651"/>
      <c r="Z6" s="72"/>
      <c r="AA6" s="73"/>
      <c r="AB6" s="73"/>
      <c r="AC6" s="73"/>
      <c r="AD6" s="72"/>
      <c r="AE6" s="70"/>
    </row>
    <row r="7" spans="1:31" ht="13.5" thickBot="1" x14ac:dyDescent="0.25">
      <c r="A7" s="638"/>
      <c r="B7" s="636" t="s">
        <v>2</v>
      </c>
      <c r="C7" s="636" t="s">
        <v>2</v>
      </c>
      <c r="D7" s="636" t="s">
        <v>164</v>
      </c>
      <c r="E7" s="636" t="s">
        <v>1</v>
      </c>
      <c r="F7" s="198"/>
      <c r="G7" s="505"/>
      <c r="H7" s="958"/>
      <c r="I7" s="955"/>
      <c r="J7" s="955"/>
      <c r="K7" s="961"/>
      <c r="L7" s="955"/>
      <c r="M7" s="761" t="s">
        <v>3</v>
      </c>
      <c r="N7" s="762" t="s">
        <v>3</v>
      </c>
      <c r="O7" s="422" t="s">
        <v>164</v>
      </c>
      <c r="P7" s="955"/>
      <c r="Q7" s="955"/>
      <c r="R7" s="947"/>
      <c r="S7" s="948"/>
      <c r="T7" s="642"/>
      <c r="U7" s="642"/>
      <c r="V7" s="642"/>
      <c r="W7" s="651"/>
      <c r="X7" s="651"/>
      <c r="Z7" s="72"/>
      <c r="AA7" s="73"/>
      <c r="AB7" s="73"/>
      <c r="AC7" s="73"/>
      <c r="AD7" s="72"/>
      <c r="AE7" s="70"/>
    </row>
    <row r="8" spans="1:31" ht="13.5" customHeight="1" thickBot="1" x14ac:dyDescent="0.25">
      <c r="A8" s="638"/>
      <c r="B8" s="636"/>
      <c r="C8" s="636"/>
      <c r="D8" s="636"/>
      <c r="E8" s="636"/>
      <c r="F8" s="198"/>
      <c r="G8" s="505"/>
      <c r="H8" s="693"/>
      <c r="I8" s="690"/>
      <c r="J8" s="691"/>
      <c r="K8" s="691"/>
      <c r="L8" s="691"/>
      <c r="M8" s="692"/>
      <c r="N8" s="694"/>
      <c r="O8" s="694"/>
      <c r="P8" s="765"/>
      <c r="Q8" s="766"/>
      <c r="R8" s="493"/>
      <c r="S8" s="494">
        <v>0.3</v>
      </c>
      <c r="T8" s="642"/>
      <c r="U8" s="642"/>
      <c r="V8" s="642"/>
      <c r="W8" s="651"/>
      <c r="X8" s="651"/>
      <c r="Z8" s="72"/>
      <c r="AA8" s="73"/>
      <c r="AB8" s="73"/>
      <c r="AC8" s="73"/>
      <c r="AD8" s="72"/>
      <c r="AE8" s="70"/>
    </row>
    <row r="9" spans="1:31" ht="13.5" customHeight="1" thickBot="1" x14ac:dyDescent="0.25">
      <c r="A9" s="652"/>
      <c r="B9" s="653">
        <f>IF(A9="P",SUM(Private!$G$29),SUM('Elementary Q'!E41))</f>
        <v>0.36562650016708481</v>
      </c>
      <c r="C9" s="653">
        <f>IF(A9="P",SUM(Private!$I$29),SUM('Elementary Q'!G41))</f>
        <v>0.25</v>
      </c>
      <c r="D9" s="654">
        <f>IF(A9="P",SUM(Private!$L$29),SUM('Elementary Q'!J41))</f>
        <v>22.189528266090164</v>
      </c>
      <c r="E9" s="653">
        <f>IF(A9="P",SUM(Private!$M$29),SUM('Elementary Q'!K41))</f>
        <v>0.45500446413179518</v>
      </c>
      <c r="F9" s="562"/>
      <c r="G9" s="230"/>
      <c r="H9" s="231" t="str">
        <f>IF($K$3="Typical","Elementary","Private E")</f>
        <v>Elementary</v>
      </c>
      <c r="I9" s="71"/>
      <c r="J9" s="201"/>
      <c r="K9" s="201"/>
      <c r="L9" s="701"/>
      <c r="M9" s="740">
        <f>IF($K$3="Typical",(ROUNDUP(SUM(I9*C9),0)),(ROUNDUP(SUM(I9*$C$16),0)))</f>
        <v>0</v>
      </c>
      <c r="N9" s="743">
        <f>IF($K$3="Typical",(SUM(M9*E9)),(ROUNDUP(SUM(M9*$E$16),0)))</f>
        <v>0</v>
      </c>
      <c r="O9" s="289">
        <f>IF($K$3="Typical",(SUM(N9*D9)),(SUM(N9*$D$16)))</f>
        <v>0</v>
      </c>
      <c r="P9" s="763">
        <f>SUM(L22)</f>
        <v>0</v>
      </c>
      <c r="Q9" s="764">
        <f>SUM(P22)</f>
        <v>0</v>
      </c>
      <c r="R9" s="495"/>
      <c r="S9" s="496">
        <f>ROUNDUP(SUM(($S$8+1)*O9),1)</f>
        <v>0</v>
      </c>
      <c r="T9" s="642"/>
      <c r="U9" s="642"/>
      <c r="V9" s="642"/>
      <c r="W9" s="651"/>
      <c r="X9" s="651"/>
      <c r="Z9" s="72"/>
      <c r="AA9" s="73"/>
      <c r="AB9" s="73"/>
      <c r="AC9" s="73"/>
      <c r="AD9" s="72"/>
      <c r="AE9" s="70"/>
    </row>
    <row r="10" spans="1:31" ht="13.5" customHeight="1" thickBot="1" x14ac:dyDescent="0.25">
      <c r="A10" s="638"/>
      <c r="B10" s="653"/>
      <c r="C10" s="653"/>
      <c r="D10" s="654"/>
      <c r="E10" s="653"/>
      <c r="F10" s="562"/>
      <c r="G10" s="505"/>
      <c r="H10" s="696"/>
      <c r="I10" s="697">
        <f>SUM(M10/$C$9)</f>
        <v>0</v>
      </c>
      <c r="J10" s="698">
        <f>IF(I9=" "," ",SUM($I$9*0.014))</f>
        <v>0</v>
      </c>
      <c r="K10" s="758">
        <f>IF(I9=" "," ",IF($K$3="Typical",(SUM($I$9*'All School Data'!$K$285)),(SUM($I$9*'All School Data'!$K$525))))</f>
        <v>0</v>
      </c>
      <c r="L10" s="700"/>
      <c r="M10" s="288"/>
      <c r="N10" s="741">
        <f>SUM(M10*$E$9)</f>
        <v>0</v>
      </c>
      <c r="O10" s="708">
        <f>SUM(N10*$D$9)</f>
        <v>0</v>
      </c>
      <c r="P10" s="709"/>
      <c r="Q10" s="709"/>
      <c r="R10" s="710"/>
      <c r="S10" s="767"/>
      <c r="T10" s="642"/>
      <c r="U10" s="642"/>
      <c r="V10" s="642"/>
      <c r="W10" s="651"/>
      <c r="X10" s="651"/>
      <c r="Z10" s="72"/>
      <c r="AA10" s="73"/>
      <c r="AB10" s="73"/>
      <c r="AC10" s="73"/>
      <c r="AD10" s="72"/>
      <c r="AE10" s="70"/>
    </row>
    <row r="11" spans="1:31" ht="13.5" customHeight="1" thickBot="1" x14ac:dyDescent="0.25">
      <c r="A11" s="638"/>
      <c r="B11" s="653">
        <f>'Middle Q'!E19</f>
        <v>0.34577160493827158</v>
      </c>
      <c r="C11" s="653">
        <f>SUM('Middle Q'!G19)</f>
        <v>0.16</v>
      </c>
      <c r="D11" s="654">
        <f>'Middle Q'!J19</f>
        <v>22.703965106371932</v>
      </c>
      <c r="E11" s="653">
        <f>'Middle Q'!K19</f>
        <v>0.51896266912162559</v>
      </c>
      <c r="F11" s="562"/>
      <c r="G11" s="505"/>
      <c r="H11" s="231" t="str">
        <f>IF($K$3="Typical","Middle","Private M")</f>
        <v>Middle</v>
      </c>
      <c r="I11" s="71"/>
      <c r="J11" s="287"/>
      <c r="K11" s="201"/>
      <c r="L11" s="701"/>
      <c r="M11" s="784">
        <f>IF($K$3="Typical",(ROUNDUP(SUM(I11*C11),0)),(ROUNDUP(SUM(I11*$C$16),0)))</f>
        <v>0</v>
      </c>
      <c r="N11" s="743">
        <f>IF($K$3="Typical",(SUM(M11*E11)),(SUM(M11*$E$16)))</f>
        <v>0</v>
      </c>
      <c r="O11" s="289">
        <f>IF($K$3="Typical",(SUM(N11*D11)),(SUM(N11*$D$16)))</f>
        <v>0</v>
      </c>
      <c r="P11" s="433">
        <f>SUM(L29)</f>
        <v>0</v>
      </c>
      <c r="Q11" s="291">
        <f>SUM(P29)</f>
        <v>0</v>
      </c>
      <c r="R11" s="491"/>
      <c r="S11" s="492">
        <f>ROUNDUP(SUM(($S$8+1)*O11),1)</f>
        <v>0</v>
      </c>
      <c r="T11" s="642"/>
      <c r="U11" s="642"/>
      <c r="V11" s="642"/>
      <c r="W11" s="651"/>
      <c r="X11" s="651"/>
      <c r="Z11" s="72"/>
      <c r="AA11" s="73"/>
      <c r="AB11" s="73"/>
      <c r="AC11" s="73"/>
      <c r="AD11" s="72"/>
      <c r="AE11" s="70"/>
    </row>
    <row r="12" spans="1:31" ht="13.5" customHeight="1" thickBot="1" x14ac:dyDescent="0.25">
      <c r="A12" s="638"/>
      <c r="B12" s="653"/>
      <c r="C12" s="653"/>
      <c r="D12" s="654"/>
      <c r="E12" s="653"/>
      <c r="F12" s="562"/>
      <c r="G12" s="505"/>
      <c r="H12" s="696"/>
      <c r="I12" s="697">
        <f>SUM(M12/$C$11)</f>
        <v>0</v>
      </c>
      <c r="J12" s="698">
        <f>IF(I11=" "," ",SUM($I$11*'All School Data'!L396))</f>
        <v>0</v>
      </c>
      <c r="K12" s="757">
        <f>IF(I11=" "," ",IF($K$3="Typical",(SUM($I$11*'All School Data'!$K$396)),(SUM($I$11*'All School Data'!$K$524))))</f>
        <v>0</v>
      </c>
      <c r="L12" s="757"/>
      <c r="M12" s="288"/>
      <c r="N12" s="741">
        <f>SUM(M12*$E$11)</f>
        <v>0</v>
      </c>
      <c r="O12" s="708">
        <f>SUM(N12*$D11)</f>
        <v>0</v>
      </c>
      <c r="P12" s="709"/>
      <c r="Q12" s="709"/>
      <c r="R12" s="710"/>
      <c r="S12" s="767"/>
      <c r="T12" s="642"/>
      <c r="U12" s="642"/>
      <c r="V12" s="642"/>
      <c r="W12" s="651"/>
      <c r="X12" s="651"/>
      <c r="Z12" s="72"/>
      <c r="AA12" s="73"/>
      <c r="AB12" s="73"/>
      <c r="AC12" s="73"/>
      <c r="AD12" s="72"/>
      <c r="AE12" s="70"/>
    </row>
    <row r="13" spans="1:31" ht="13.5" customHeight="1" thickBot="1" x14ac:dyDescent="0.25">
      <c r="A13" s="638"/>
      <c r="B13" s="653">
        <f>'High School Q'!E16</f>
        <v>9.2021321070234113E-2</v>
      </c>
      <c r="C13" s="653">
        <f>SUM('High School Q'!G16)</f>
        <v>0.106</v>
      </c>
      <c r="D13" s="654">
        <f>'High School Q'!J16</f>
        <v>24.418604651162791</v>
      </c>
      <c r="E13" s="653">
        <f>SUM('High School Q'!K16)</f>
        <v>0.55714285714285716</v>
      </c>
      <c r="F13" s="562"/>
      <c r="G13" s="505"/>
      <c r="H13" s="231" t="str">
        <f>IF($K$3="Typical","High","Private H")</f>
        <v>High</v>
      </c>
      <c r="I13" s="71"/>
      <c r="J13" s="201"/>
      <c r="K13" s="201"/>
      <c r="L13" s="287"/>
      <c r="M13" s="784">
        <f>IF($K$3="Typical",(ROUNDUP(SUM(I13*C13),0)),(ROUNDUP(SUM(I13*$C$16),0)))</f>
        <v>0</v>
      </c>
      <c r="N13" s="743">
        <f>IF($K$3="Typical",(SUM(M13*E13)),(SUM(M13*$E$16)))</f>
        <v>0</v>
      </c>
      <c r="O13" s="289">
        <f>IF($K$3="Typical",(SUM(N13*D13)),(SUM(N13*$D$16)))</f>
        <v>0</v>
      </c>
      <c r="P13" s="290">
        <f>SUM(L36)</f>
        <v>0</v>
      </c>
      <c r="Q13" s="432">
        <f>SUM(Q36)</f>
        <v>0</v>
      </c>
      <c r="R13" s="491"/>
      <c r="S13" s="492">
        <f>ROUNDUP(SUM(($S$8+1)*O13),1)</f>
        <v>0</v>
      </c>
      <c r="T13" s="642"/>
      <c r="U13" s="642"/>
      <c r="V13" s="642"/>
      <c r="W13" s="651"/>
      <c r="X13" s="651"/>
      <c r="Z13" s="72"/>
      <c r="AA13" s="73"/>
      <c r="AB13" s="73"/>
      <c r="AC13" s="73"/>
      <c r="AD13" s="72"/>
      <c r="AE13" s="70"/>
    </row>
    <row r="14" spans="1:31" ht="13.5" customHeight="1" thickBot="1" x14ac:dyDescent="0.25">
      <c r="A14" s="638"/>
      <c r="B14" s="636"/>
      <c r="C14" s="653"/>
      <c r="D14" s="636"/>
      <c r="E14" s="636"/>
      <c r="F14" s="198"/>
      <c r="G14" s="505"/>
      <c r="H14" s="702"/>
      <c r="I14" s="703">
        <f>SUM(M14/$C$13)</f>
        <v>0</v>
      </c>
      <c r="J14" s="699">
        <f>IF(I13=" "," ",SUM($I$13*'All School Data'!$L$483))</f>
        <v>0</v>
      </c>
      <c r="K14" s="699">
        <f>IF(I13=" "," ",IF($K$3="Typical",(SUM($I$13*'All School Data'!$K$483)),(SUM($I$13*'All School Data'!$K$524))))</f>
        <v>0</v>
      </c>
      <c r="L14" s="699">
        <f>IF(I13=" "," ",SUM($I$13*'All School Data'!$M$483))</f>
        <v>0</v>
      </c>
      <c r="M14" s="292"/>
      <c r="N14" s="742">
        <f>SUM(M14*$E$13)</f>
        <v>0</v>
      </c>
      <c r="O14" s="704">
        <f>SUM(N14*$D13)</f>
        <v>0</v>
      </c>
      <c r="P14" s="709"/>
      <c r="Q14" s="709"/>
      <c r="R14" s="706"/>
      <c r="S14" s="768"/>
      <c r="T14" s="642"/>
      <c r="U14" s="642"/>
      <c r="V14" s="642"/>
      <c r="W14" s="651"/>
      <c r="X14" s="651"/>
      <c r="Z14" s="70"/>
      <c r="AA14" s="70"/>
      <c r="AB14" s="70"/>
      <c r="AC14" s="70"/>
      <c r="AD14" s="70"/>
      <c r="AE14" s="70"/>
    </row>
    <row r="15" spans="1:31" ht="13.5" customHeight="1" thickTop="1" thickBot="1" x14ac:dyDescent="0.25">
      <c r="A15" s="638"/>
      <c r="B15" s="636"/>
      <c r="C15" s="653"/>
      <c r="D15" s="636"/>
      <c r="E15" s="636"/>
      <c r="F15" s="198"/>
      <c r="G15" s="505"/>
      <c r="H15" s="307"/>
      <c r="I15" s="308"/>
      <c r="J15" s="309"/>
      <c r="K15" s="309"/>
      <c r="L15" s="309"/>
      <c r="M15" s="307"/>
      <c r="N15" s="310"/>
      <c r="O15" s="293">
        <f>SUM(O9:O14)</f>
        <v>0</v>
      </c>
      <c r="P15" s="497">
        <f>SUM(P9:P14)</f>
        <v>0</v>
      </c>
      <c r="Q15" s="497">
        <f>SUM(Q9:Q14)</f>
        <v>0</v>
      </c>
      <c r="R15" s="498"/>
      <c r="S15" s="497">
        <f>SUM(S9:S14)</f>
        <v>0</v>
      </c>
      <c r="T15" s="642"/>
      <c r="U15" s="642"/>
      <c r="V15" s="642"/>
      <c r="W15" s="651"/>
      <c r="X15" s="651"/>
      <c r="Z15" s="70"/>
      <c r="AA15" s="70"/>
      <c r="AB15" s="70"/>
      <c r="AC15" s="70"/>
      <c r="AD15" s="70"/>
      <c r="AE15" s="70"/>
    </row>
    <row r="16" spans="1:31" ht="13.5" customHeight="1" thickBot="1" x14ac:dyDescent="0.25">
      <c r="A16" s="827" t="s">
        <v>277</v>
      </c>
      <c r="B16" s="828">
        <f>SUM(Private!$G$29)</f>
        <v>0.43353413654618478</v>
      </c>
      <c r="C16" s="828">
        <f>SUM(Private!$I$29)</f>
        <v>0.26296296296296295</v>
      </c>
      <c r="D16" s="829">
        <f>SUM(Private!$L$29)</f>
        <v>22</v>
      </c>
      <c r="E16" s="828">
        <f>SUM(Private!$M$29)</f>
        <v>0.37869660460021909</v>
      </c>
      <c r="F16" s="518"/>
      <c r="G16" s="507"/>
      <c r="H16" s="200"/>
      <c r="I16" s="199"/>
      <c r="J16" s="199"/>
      <c r="K16" s="199"/>
      <c r="L16" s="234"/>
      <c r="M16" s="234"/>
      <c r="N16" s="234"/>
      <c r="O16" s="234"/>
      <c r="P16" s="234"/>
      <c r="Q16" s="234"/>
      <c r="R16" s="234"/>
      <c r="S16" s="783">
        <f>SUM(S15-O15)</f>
        <v>0</v>
      </c>
      <c r="T16" s="642"/>
      <c r="U16" s="642"/>
      <c r="V16" s="642"/>
      <c r="W16" s="651"/>
      <c r="X16" s="651"/>
      <c r="Z16" s="70"/>
      <c r="AA16" s="70"/>
      <c r="AB16" s="70"/>
      <c r="AC16" s="70"/>
      <c r="AD16" s="70"/>
      <c r="AE16" s="70"/>
    </row>
    <row r="17" spans="1:34" ht="13.5" customHeight="1" thickBot="1" x14ac:dyDescent="0.25">
      <c r="A17" s="827" t="s">
        <v>403</v>
      </c>
      <c r="B17" s="830"/>
      <c r="C17" s="828"/>
      <c r="D17" s="830"/>
      <c r="E17" s="831"/>
      <c r="F17" s="518"/>
      <c r="G17" s="499"/>
      <c r="H17" s="198"/>
      <c r="I17" s="500"/>
      <c r="J17" s="501"/>
      <c r="K17" s="501"/>
      <c r="L17" s="235" t="str">
        <f>IF($I$9=""," ","Elementary School Data")</f>
        <v xml:space="preserve"> </v>
      </c>
      <c r="M17" s="502"/>
      <c r="N17" s="502"/>
      <c r="O17" s="502"/>
      <c r="P17" s="503"/>
      <c r="Q17" s="504"/>
      <c r="R17" s="505"/>
      <c r="S17" s="506"/>
      <c r="T17" s="642"/>
      <c r="U17" s="642"/>
      <c r="V17" s="642"/>
      <c r="W17" s="651"/>
      <c r="X17" s="651"/>
    </row>
    <row r="18" spans="1:34" ht="13.5" customHeight="1" thickBot="1" x14ac:dyDescent="0.25">
      <c r="A18" s="827" t="s">
        <v>404</v>
      </c>
      <c r="B18" s="830"/>
      <c r="C18" s="830"/>
      <c r="D18" s="830"/>
      <c r="E18" s="831"/>
      <c r="F18" s="198"/>
      <c r="G18" s="507"/>
      <c r="H18" s="198"/>
      <c r="I18" s="674"/>
      <c r="J18" s="636"/>
      <c r="K18" s="671" t="s">
        <v>178</v>
      </c>
      <c r="L18" s="672"/>
      <c r="M18" s="675"/>
      <c r="N18" s="676"/>
      <c r="O18" s="671" t="s">
        <v>183</v>
      </c>
      <c r="P18" s="677"/>
      <c r="Q18" s="505"/>
      <c r="R18" s="505"/>
      <c r="S18" s="506"/>
      <c r="T18" s="739"/>
      <c r="U18" s="642"/>
      <c r="V18" s="642"/>
      <c r="W18" s="651"/>
      <c r="X18" s="651"/>
    </row>
    <row r="19" spans="1:34" ht="13.5" customHeight="1" thickBot="1" x14ac:dyDescent="0.25">
      <c r="A19" s="832" t="s">
        <v>287</v>
      </c>
      <c r="B19" s="830"/>
      <c r="C19" s="830"/>
      <c r="D19" s="830"/>
      <c r="E19" s="830"/>
      <c r="F19" s="198"/>
      <c r="G19" s="499"/>
      <c r="H19" s="678" t="s">
        <v>15</v>
      </c>
      <c r="I19" s="659" t="s">
        <v>131</v>
      </c>
      <c r="J19" s="660" t="s">
        <v>179</v>
      </c>
      <c r="K19" s="659" t="s">
        <v>335</v>
      </c>
      <c r="L19" s="661" t="s">
        <v>242</v>
      </c>
      <c r="M19" s="662" t="s">
        <v>131</v>
      </c>
      <c r="N19" s="663" t="s">
        <v>179</v>
      </c>
      <c r="O19" s="662" t="s">
        <v>335</v>
      </c>
      <c r="P19" s="665" t="s">
        <v>245</v>
      </c>
      <c r="Q19" s="499"/>
      <c r="R19" s="505"/>
      <c r="S19" s="506"/>
      <c r="T19" s="642"/>
      <c r="U19" s="642"/>
      <c r="V19" s="642"/>
      <c r="W19" s="651"/>
      <c r="X19" s="651"/>
    </row>
    <row r="20" spans="1:34" ht="13.5" customHeight="1" thickBot="1" x14ac:dyDescent="0.25">
      <c r="A20" s="827" t="s">
        <v>288</v>
      </c>
      <c r="B20" s="830"/>
      <c r="C20" s="830"/>
      <c r="D20" s="830"/>
      <c r="E20" s="830"/>
      <c r="F20" s="198"/>
      <c r="G20" s="505"/>
      <c r="H20" s="508" t="s">
        <v>181</v>
      </c>
      <c r="I20" s="509">
        <f>IF($K$3="Typical",($I$9*$B$9),($I$9*$B$16))</f>
        <v>0</v>
      </c>
      <c r="J20" s="236">
        <f>J9</f>
        <v>0</v>
      </c>
      <c r="K20" s="255">
        <f>K9</f>
        <v>0</v>
      </c>
      <c r="L20" s="253">
        <f>SUM(I20:K20)</f>
        <v>0</v>
      </c>
      <c r="M20" s="237">
        <f>M9</f>
        <v>0</v>
      </c>
      <c r="N20" s="550"/>
      <c r="O20" s="666"/>
      <c r="P20" s="253">
        <f>SUM(M20:N20)</f>
        <v>0</v>
      </c>
      <c r="Q20" s="505"/>
      <c r="R20" s="505"/>
      <c r="S20" s="506"/>
      <c r="T20" s="642"/>
      <c r="U20" s="642"/>
      <c r="V20" s="642"/>
      <c r="W20" s="651"/>
      <c r="X20" s="651"/>
    </row>
    <row r="21" spans="1:34" ht="13.5" customHeight="1" thickBot="1" x14ac:dyDescent="0.25">
      <c r="A21" s="638"/>
      <c r="B21" s="636"/>
      <c r="C21" s="636"/>
      <c r="D21" s="636"/>
      <c r="E21" s="636"/>
      <c r="F21" s="198"/>
      <c r="G21" s="499"/>
      <c r="H21" s="510" t="s">
        <v>182</v>
      </c>
      <c r="I21" s="511">
        <f>IF($K$3="Typical",($I$9*$B$9),($I$9*$B$16))</f>
        <v>0</v>
      </c>
      <c r="J21" s="549"/>
      <c r="K21" s="667"/>
      <c r="L21" s="483">
        <f>SUM(I21:K21)</f>
        <v>0</v>
      </c>
      <c r="M21" s="238">
        <f>M9</f>
        <v>0</v>
      </c>
      <c r="N21" s="239">
        <f>J9</f>
        <v>0</v>
      </c>
      <c r="O21" s="667"/>
      <c r="P21" s="256">
        <f>SUM(M21:N21)</f>
        <v>0</v>
      </c>
      <c r="Q21" s="499"/>
      <c r="R21" s="505"/>
      <c r="S21" s="512" t="s">
        <v>14</v>
      </c>
      <c r="T21" s="642"/>
      <c r="U21" s="642"/>
      <c r="V21" s="642"/>
      <c r="W21" s="651"/>
      <c r="X21" s="651"/>
    </row>
    <row r="22" spans="1:34" s="197" customFormat="1" ht="13.5" customHeight="1" thickBot="1" x14ac:dyDescent="0.25">
      <c r="A22" s="638"/>
      <c r="B22" s="636"/>
      <c r="C22" s="636"/>
      <c r="D22" s="636"/>
      <c r="E22" s="636"/>
      <c r="F22" s="198"/>
      <c r="G22" s="505"/>
      <c r="H22" s="198"/>
      <c r="I22" s="513"/>
      <c r="J22" s="962" t="s">
        <v>283</v>
      </c>
      <c r="K22" s="963"/>
      <c r="L22" s="514">
        <f>SUM(L20:L21)</f>
        <v>0</v>
      </c>
      <c r="M22" s="515"/>
      <c r="N22" s="964" t="s">
        <v>284</v>
      </c>
      <c r="O22" s="965"/>
      <c r="P22" s="516">
        <f>SUM(P20:P21)</f>
        <v>0</v>
      </c>
      <c r="Q22" s="505"/>
      <c r="R22" s="505"/>
      <c r="S22" s="517">
        <f>SUM(L22+P22+K9)</f>
        <v>0</v>
      </c>
      <c r="T22" s="642"/>
      <c r="U22" s="642"/>
      <c r="V22" s="642"/>
      <c r="W22" s="651"/>
      <c r="X22" s="651"/>
      <c r="Y22" s="15"/>
      <c r="Z22" s="15"/>
      <c r="AA22" s="15"/>
      <c r="AB22" s="15"/>
      <c r="AC22" s="15"/>
      <c r="AD22" s="15"/>
      <c r="AE22" s="15"/>
      <c r="AF22" s="15"/>
      <c r="AG22" s="15"/>
      <c r="AH22" s="15"/>
    </row>
    <row r="23" spans="1:34" s="197" customFormat="1" ht="13.5" customHeight="1" thickBot="1" x14ac:dyDescent="0.25">
      <c r="A23" s="638"/>
      <c r="B23" s="656"/>
      <c r="C23" s="657"/>
      <c r="D23" s="636"/>
      <c r="E23" s="636"/>
      <c r="F23" s="198"/>
      <c r="G23" s="505"/>
      <c r="H23" s="198"/>
      <c r="I23" s="513"/>
      <c r="J23" s="518"/>
      <c r="K23" s="518"/>
      <c r="L23" s="308"/>
      <c r="M23" s="515"/>
      <c r="N23" s="519"/>
      <c r="O23" s="519"/>
      <c r="P23" s="520"/>
      <c r="Q23" s="505"/>
      <c r="R23" s="505"/>
      <c r="S23" s="521"/>
      <c r="T23" s="642"/>
      <c r="U23" s="642"/>
      <c r="V23" s="642"/>
      <c r="W23" s="651"/>
      <c r="X23" s="651"/>
      <c r="Y23" s="15"/>
      <c r="Z23" s="15"/>
      <c r="AA23" s="15"/>
      <c r="AB23" s="15"/>
      <c r="AC23" s="15"/>
      <c r="AD23" s="15"/>
      <c r="AE23" s="15"/>
      <c r="AF23" s="15"/>
      <c r="AG23" s="15"/>
      <c r="AH23" s="15"/>
    </row>
    <row r="24" spans="1:34" ht="13.5" customHeight="1" thickBot="1" x14ac:dyDescent="0.25">
      <c r="A24" s="565"/>
      <c r="B24" s="566"/>
      <c r="C24" s="808"/>
      <c r="D24" s="567"/>
      <c r="E24" s="564"/>
      <c r="F24" s="198"/>
      <c r="G24" s="505"/>
      <c r="H24" s="198"/>
      <c r="I24" s="500"/>
      <c r="J24" s="522"/>
      <c r="K24" s="522"/>
      <c r="L24" s="235" t="str">
        <f>IF($I$11=""," ","Middle School Data")</f>
        <v xml:space="preserve"> </v>
      </c>
      <c r="M24" s="522"/>
      <c r="N24" s="522"/>
      <c r="O24" s="522"/>
      <c r="P24" s="523"/>
      <c r="Q24" s="505"/>
      <c r="R24" s="505"/>
      <c r="S24" s="521"/>
      <c r="T24" s="642"/>
      <c r="U24" s="642"/>
      <c r="V24" s="642"/>
      <c r="W24" s="651"/>
      <c r="X24" s="651"/>
    </row>
    <row r="25" spans="1:34" ht="13.5" customHeight="1" thickBot="1" x14ac:dyDescent="0.25">
      <c r="A25" s="943" t="s">
        <v>331</v>
      </c>
      <c r="B25" s="943"/>
      <c r="C25" s="943"/>
      <c r="D25" s="943"/>
      <c r="E25" s="943"/>
      <c r="F25" s="198"/>
      <c r="G25" s="505"/>
      <c r="H25" s="198"/>
      <c r="I25" s="674"/>
      <c r="J25" s="670"/>
      <c r="K25" s="671" t="s">
        <v>178</v>
      </c>
      <c r="L25" s="672"/>
      <c r="M25" s="638"/>
      <c r="N25" s="670"/>
      <c r="O25" s="671" t="s">
        <v>183</v>
      </c>
      <c r="P25" s="672"/>
      <c r="Q25" s="505"/>
      <c r="R25" s="505"/>
      <c r="S25" s="521"/>
      <c r="T25" s="642"/>
      <c r="U25" s="642"/>
      <c r="V25" s="642"/>
      <c r="W25" s="651"/>
      <c r="X25" s="651"/>
    </row>
    <row r="26" spans="1:34" ht="13.5" customHeight="1" thickBot="1" x14ac:dyDescent="0.25">
      <c r="A26" s="565"/>
      <c r="B26" s="566"/>
      <c r="C26" s="808"/>
      <c r="D26" s="567"/>
      <c r="E26" s="564"/>
      <c r="F26" s="198"/>
      <c r="G26" s="505"/>
      <c r="H26" s="678" t="s">
        <v>15</v>
      </c>
      <c r="I26" s="659" t="s">
        <v>131</v>
      </c>
      <c r="J26" s="660" t="s">
        <v>179</v>
      </c>
      <c r="K26" s="659" t="s">
        <v>335</v>
      </c>
      <c r="L26" s="661" t="s">
        <v>242</v>
      </c>
      <c r="M26" s="662" t="s">
        <v>131</v>
      </c>
      <c r="N26" s="663" t="s">
        <v>179</v>
      </c>
      <c r="O26" s="662" t="s">
        <v>335</v>
      </c>
      <c r="P26" s="665" t="s">
        <v>242</v>
      </c>
      <c r="Q26" s="505"/>
      <c r="R26" s="505"/>
      <c r="S26" s="521"/>
      <c r="T26" s="642"/>
      <c r="U26" s="642"/>
      <c r="V26" s="642"/>
      <c r="W26" s="651"/>
      <c r="X26" s="651"/>
    </row>
    <row r="27" spans="1:34" ht="13.5" customHeight="1" x14ac:dyDescent="0.25">
      <c r="A27" s="821" t="s">
        <v>110</v>
      </c>
      <c r="B27" s="814" t="s">
        <v>414</v>
      </c>
      <c r="C27" s="815"/>
      <c r="D27" s="815"/>
      <c r="E27" s="815"/>
      <c r="F27" s="198"/>
      <c r="G27" s="505"/>
      <c r="H27" s="508" t="s">
        <v>181</v>
      </c>
      <c r="I27" s="509">
        <f>IF($K$3="Typical",($I$11*$B$11),($I$11*$B$16))</f>
        <v>0</v>
      </c>
      <c r="J27" s="236">
        <f>J11</f>
        <v>0</v>
      </c>
      <c r="K27" s="255">
        <f>K11</f>
        <v>0</v>
      </c>
      <c r="L27" s="253">
        <f>SUM(I27:K27)</f>
        <v>0</v>
      </c>
      <c r="M27" s="237">
        <f>M11</f>
        <v>0</v>
      </c>
      <c r="N27" s="550"/>
      <c r="O27" s="666"/>
      <c r="P27" s="253">
        <f>SUM(M27:O27)</f>
        <v>0</v>
      </c>
      <c r="Q27" s="505"/>
      <c r="R27" s="505"/>
      <c r="S27" s="521"/>
      <c r="T27" s="642"/>
      <c r="U27" s="642"/>
      <c r="V27" s="642"/>
      <c r="W27" s="651"/>
      <c r="X27" s="651"/>
    </row>
    <row r="28" spans="1:34" ht="13.5" customHeight="1" thickBot="1" x14ac:dyDescent="0.3">
      <c r="A28" s="821"/>
      <c r="B28" s="816" t="s">
        <v>416</v>
      </c>
      <c r="C28" s="815"/>
      <c r="D28" s="815"/>
      <c r="E28" s="815"/>
      <c r="F28" s="198"/>
      <c r="G28" s="505"/>
      <c r="H28" s="510" t="s">
        <v>182</v>
      </c>
      <c r="I28" s="511">
        <f>IF($K$3="Typical",($I$11*$B$11),($I$11*$B$16))</f>
        <v>0</v>
      </c>
      <c r="J28" s="549"/>
      <c r="K28" s="667"/>
      <c r="L28" s="254">
        <f>SUM(I28:K28)</f>
        <v>0</v>
      </c>
      <c r="M28" s="238">
        <f>M11</f>
        <v>0</v>
      </c>
      <c r="N28" s="239">
        <f>J11</f>
        <v>0</v>
      </c>
      <c r="O28" s="667"/>
      <c r="P28" s="254">
        <f>SUM(M28:O28)</f>
        <v>0</v>
      </c>
      <c r="Q28" s="505"/>
      <c r="R28" s="505"/>
      <c r="S28" s="521"/>
      <c r="T28" s="642"/>
      <c r="U28" s="642"/>
      <c r="V28" s="642"/>
      <c r="W28" s="651"/>
      <c r="X28" s="651"/>
    </row>
    <row r="29" spans="1:34" ht="13.5" customHeight="1" thickBot="1" x14ac:dyDescent="0.3">
      <c r="A29" s="821"/>
      <c r="B29" s="816" t="s">
        <v>509</v>
      </c>
      <c r="C29" s="815"/>
      <c r="D29" s="815"/>
      <c r="E29" s="815"/>
      <c r="F29" s="198"/>
      <c r="G29" s="505"/>
      <c r="H29" s="198"/>
      <c r="I29" s="513"/>
      <c r="J29" s="962" t="s">
        <v>282</v>
      </c>
      <c r="K29" s="963"/>
      <c r="L29" s="516">
        <f>SUM(L27:L28)</f>
        <v>0</v>
      </c>
      <c r="M29" s="198"/>
      <c r="N29" s="964" t="s">
        <v>285</v>
      </c>
      <c r="O29" s="965"/>
      <c r="P29" s="516">
        <f>SUM(P27:P28)</f>
        <v>0</v>
      </c>
      <c r="Q29" s="505"/>
      <c r="R29" s="505"/>
      <c r="S29" s="524">
        <f>SUM(L29+P29+K11)</f>
        <v>0</v>
      </c>
      <c r="T29" s="642"/>
      <c r="U29" s="642"/>
      <c r="V29" s="642"/>
      <c r="W29" s="651"/>
      <c r="X29" s="651"/>
    </row>
    <row r="30" spans="1:34" ht="13.5" customHeight="1" thickBot="1" x14ac:dyDescent="0.3">
      <c r="A30" s="821"/>
      <c r="B30" s="816" t="s">
        <v>510</v>
      </c>
      <c r="C30" s="815"/>
      <c r="D30" s="815"/>
      <c r="E30" s="815"/>
      <c r="F30" s="198"/>
      <c r="G30" s="505"/>
      <c r="H30" s="198"/>
      <c r="I30" s="513"/>
      <c r="J30" s="198"/>
      <c r="K30" s="198"/>
      <c r="L30" s="198"/>
      <c r="M30" s="198"/>
      <c r="N30" s="505"/>
      <c r="O30" s="505"/>
      <c r="P30" s="505"/>
      <c r="Q30" s="505"/>
      <c r="R30" s="505"/>
      <c r="S30" s="521"/>
      <c r="T30" s="642"/>
      <c r="U30" s="642"/>
      <c r="V30" s="642"/>
      <c r="W30" s="651"/>
      <c r="X30" s="651"/>
    </row>
    <row r="31" spans="1:34" ht="13.5" customHeight="1" thickBot="1" x14ac:dyDescent="0.3">
      <c r="A31" s="821" t="s">
        <v>110</v>
      </c>
      <c r="B31" s="817" t="s">
        <v>415</v>
      </c>
      <c r="C31" s="818"/>
      <c r="D31" s="819"/>
      <c r="E31" s="820"/>
      <c r="F31" s="198"/>
      <c r="G31" s="507"/>
      <c r="H31" s="525"/>
      <c r="I31" s="500"/>
      <c r="J31" s="522"/>
      <c r="K31" s="522"/>
      <c r="L31" s="235" t="str">
        <f>IF($I$13=""," ","High School Data")</f>
        <v xml:space="preserve"> </v>
      </c>
      <c r="M31" s="522"/>
      <c r="N31" s="522"/>
      <c r="O31" s="522"/>
      <c r="P31" s="523"/>
      <c r="Q31" s="505"/>
      <c r="R31" s="505"/>
      <c r="S31" s="521"/>
      <c r="T31" s="642"/>
      <c r="U31" s="642"/>
      <c r="V31" s="642"/>
      <c r="W31" s="651"/>
      <c r="X31" s="651"/>
    </row>
    <row r="32" spans="1:34" ht="13.5" customHeight="1" thickBot="1" x14ac:dyDescent="0.3">
      <c r="A32" s="822"/>
      <c r="B32" s="817" t="s">
        <v>413</v>
      </c>
      <c r="C32" s="818"/>
      <c r="D32" s="819"/>
      <c r="E32" s="820"/>
      <c r="F32" s="198"/>
      <c r="G32" s="505"/>
      <c r="H32" s="668"/>
      <c r="I32" s="669"/>
      <c r="J32" s="679" t="s">
        <v>178</v>
      </c>
      <c r="K32" s="669"/>
      <c r="L32" s="680"/>
      <c r="M32" s="638"/>
      <c r="N32" s="670"/>
      <c r="O32" s="679" t="s">
        <v>183</v>
      </c>
      <c r="P32" s="670"/>
      <c r="Q32" s="769"/>
      <c r="R32" s="505"/>
      <c r="S32" s="521"/>
      <c r="T32" s="642"/>
      <c r="U32" s="642"/>
      <c r="V32" s="642"/>
      <c r="W32" s="651"/>
      <c r="X32" s="651"/>
    </row>
    <row r="33" spans="1:24" ht="13.5" customHeight="1" thickBot="1" x14ac:dyDescent="0.3">
      <c r="A33" s="821" t="s">
        <v>110</v>
      </c>
      <c r="B33" s="817" t="s">
        <v>332</v>
      </c>
      <c r="C33" s="817"/>
      <c r="D33" s="817"/>
      <c r="E33" s="817"/>
      <c r="F33" s="198"/>
      <c r="G33" s="659" t="s">
        <v>15</v>
      </c>
      <c r="H33" s="659" t="s">
        <v>131</v>
      </c>
      <c r="I33" s="660" t="s">
        <v>179</v>
      </c>
      <c r="J33" s="659" t="s">
        <v>335</v>
      </c>
      <c r="K33" s="658" t="str">
        <f>IF($L$13=" ",(" "),(IF($L$13=0,(" "),("Student Dvr"))))</f>
        <v xml:space="preserve"> </v>
      </c>
      <c r="L33" s="658" t="s">
        <v>245</v>
      </c>
      <c r="M33" s="662" t="s">
        <v>131</v>
      </c>
      <c r="N33" s="663" t="s">
        <v>179</v>
      </c>
      <c r="O33" s="662" t="s">
        <v>335</v>
      </c>
      <c r="P33" s="664" t="str">
        <f>IF($L$13=" ",(" "),(IF($L$13=0,(" "),("Student Dvr"))))</f>
        <v xml:space="preserve"> </v>
      </c>
      <c r="Q33" s="664" t="s">
        <v>242</v>
      </c>
      <c r="R33" s="505"/>
      <c r="S33" s="521"/>
      <c r="T33" s="642"/>
      <c r="U33" s="642"/>
      <c r="V33" s="642"/>
      <c r="W33" s="651"/>
      <c r="X33" s="651"/>
    </row>
    <row r="34" spans="1:24" ht="13.5" customHeight="1" x14ac:dyDescent="0.2">
      <c r="A34" s="563"/>
      <c r="B34" s="817" t="s">
        <v>333</v>
      </c>
      <c r="C34" s="817"/>
      <c r="D34" s="817"/>
      <c r="E34" s="817"/>
      <c r="F34" s="198"/>
      <c r="G34" s="508" t="s">
        <v>181</v>
      </c>
      <c r="H34" s="509">
        <f>IF($K$3="Typical",($I$13*$B$13),($I$13*$B$16))</f>
        <v>0</v>
      </c>
      <c r="I34" s="240">
        <f>J13</f>
        <v>0</v>
      </c>
      <c r="J34" s="236">
        <f>K13</f>
        <v>0</v>
      </c>
      <c r="K34" s="236">
        <f>L13</f>
        <v>0</v>
      </c>
      <c r="L34" s="253">
        <f>SUM(H34:K34)</f>
        <v>0</v>
      </c>
      <c r="M34" s="237">
        <f>M13</f>
        <v>0</v>
      </c>
      <c r="N34" s="550"/>
      <c r="O34" s="666"/>
      <c r="P34" s="666"/>
      <c r="Q34" s="253">
        <f>SUM(M34:P34)</f>
        <v>0</v>
      </c>
      <c r="R34" s="505"/>
      <c r="S34" s="521"/>
      <c r="T34" s="642"/>
      <c r="U34" s="642"/>
      <c r="V34" s="642"/>
      <c r="W34" s="651"/>
      <c r="X34" s="651"/>
    </row>
    <row r="35" spans="1:24" ht="13.5" customHeight="1" thickBot="1" x14ac:dyDescent="0.25">
      <c r="A35" s="563"/>
      <c r="B35" s="817" t="s">
        <v>417</v>
      </c>
      <c r="C35" s="817"/>
      <c r="D35" s="817"/>
      <c r="E35" s="817"/>
      <c r="F35" s="198"/>
      <c r="G35" s="526" t="s">
        <v>182</v>
      </c>
      <c r="H35" s="511">
        <f>IF($K$3="Typical",($I$13*$B$13),($I$13*$B$16))</f>
        <v>0</v>
      </c>
      <c r="I35" s="551"/>
      <c r="J35" s="667"/>
      <c r="K35" s="667"/>
      <c r="L35" s="254">
        <f>SUM(H35:K35)</f>
        <v>0</v>
      </c>
      <c r="M35" s="238">
        <f>M13</f>
        <v>0</v>
      </c>
      <c r="N35" s="239">
        <f>J13</f>
        <v>0</v>
      </c>
      <c r="O35" s="681"/>
      <c r="P35" s="667">
        <f>L13</f>
        <v>0</v>
      </c>
      <c r="Q35" s="254">
        <f>SUM(M35:P35)</f>
        <v>0</v>
      </c>
      <c r="R35" s="505"/>
      <c r="S35" s="521"/>
      <c r="T35" s="642"/>
      <c r="U35" s="642"/>
      <c r="V35" s="642"/>
      <c r="W35" s="651"/>
      <c r="X35" s="651"/>
    </row>
    <row r="36" spans="1:24" ht="13.5" customHeight="1" thickBot="1" x14ac:dyDescent="0.25">
      <c r="A36" s="566"/>
      <c r="B36" s="566"/>
      <c r="C36" s="566"/>
      <c r="D36" s="566"/>
      <c r="E36" s="566"/>
      <c r="F36" s="534"/>
      <c r="G36" s="527"/>
      <c r="H36" s="528"/>
      <c r="I36" s="529"/>
      <c r="J36" s="970" t="s">
        <v>564</v>
      </c>
      <c r="K36" s="971"/>
      <c r="L36" s="516">
        <f>SUM(L34:L35)</f>
        <v>0</v>
      </c>
      <c r="M36" s="507"/>
      <c r="N36" s="519"/>
      <c r="O36" s="970" t="s">
        <v>565</v>
      </c>
      <c r="P36" s="971"/>
      <c r="Q36" s="516">
        <f>SUM(Q34:Q35)</f>
        <v>0</v>
      </c>
      <c r="R36" s="505"/>
      <c r="S36" s="524">
        <f>SUM(L36+Q36+K13)</f>
        <v>0</v>
      </c>
      <c r="T36" s="642"/>
      <c r="U36" s="642"/>
      <c r="V36" s="642"/>
      <c r="W36" s="651"/>
      <c r="X36" s="651"/>
    </row>
    <row r="37" spans="1:24" ht="7.5" customHeight="1" thickBot="1" x14ac:dyDescent="0.25">
      <c r="A37" s="639"/>
      <c r="B37" s="640"/>
      <c r="C37" s="641"/>
      <c r="D37" s="639"/>
      <c r="E37" s="640"/>
      <c r="F37" s="534"/>
      <c r="G37" s="527"/>
      <c r="H37" s="528"/>
      <c r="I37" s="529"/>
      <c r="J37" s="530"/>
      <c r="K37" s="530"/>
      <c r="L37" s="531"/>
      <c r="M37" s="507"/>
      <c r="N37" s="519"/>
      <c r="O37" s="530"/>
      <c r="P37" s="530"/>
      <c r="Q37" s="531"/>
      <c r="R37" s="505"/>
      <c r="S37" s="521"/>
      <c r="T37" s="642"/>
      <c r="U37" s="642"/>
      <c r="V37" s="642"/>
      <c r="W37" s="651"/>
      <c r="X37" s="651"/>
    </row>
    <row r="38" spans="1:24" x14ac:dyDescent="0.2">
      <c r="A38" s="639"/>
      <c r="B38" s="640"/>
      <c r="C38" s="641"/>
      <c r="D38" s="639"/>
      <c r="E38" s="640"/>
      <c r="F38" s="529"/>
      <c r="G38" s="532"/>
      <c r="H38" s="533"/>
      <c r="I38" s="534"/>
      <c r="J38" s="967" t="s">
        <v>484</v>
      </c>
      <c r="K38" s="683" t="s">
        <v>264</v>
      </c>
      <c r="L38" s="536">
        <f>SUM(L20+L27+L34)</f>
        <v>0</v>
      </c>
      <c r="M38" s="537"/>
      <c r="N38" s="538"/>
      <c r="O38" s="967" t="s">
        <v>485</v>
      </c>
      <c r="P38" s="683" t="s">
        <v>264</v>
      </c>
      <c r="Q38" s="539">
        <f>SUM(P20+P27+Q34)</f>
        <v>0</v>
      </c>
      <c r="R38" s="506"/>
      <c r="S38" s="521"/>
      <c r="T38" s="642"/>
      <c r="U38" s="642"/>
      <c r="V38" s="642"/>
      <c r="W38" s="651"/>
      <c r="X38" s="651"/>
    </row>
    <row r="39" spans="1:24" ht="13.5" thickBot="1" x14ac:dyDescent="0.25">
      <c r="A39" s="639"/>
      <c r="B39" s="640"/>
      <c r="C39" s="641"/>
      <c r="D39" s="639"/>
      <c r="E39" s="640"/>
      <c r="F39" s="529"/>
      <c r="G39" s="506"/>
      <c r="H39" s="533"/>
      <c r="I39" s="534"/>
      <c r="J39" s="968"/>
      <c r="K39" s="684" t="s">
        <v>265</v>
      </c>
      <c r="L39" s="541">
        <f>SUM(L21+L28+L35)</f>
        <v>0</v>
      </c>
      <c r="M39" s="537"/>
      <c r="N39" s="538"/>
      <c r="O39" s="968"/>
      <c r="P39" s="684" t="s">
        <v>265</v>
      </c>
      <c r="Q39" s="541">
        <f>SUM(P21+P28+Q35)</f>
        <v>0</v>
      </c>
      <c r="R39" s="506"/>
      <c r="S39" s="542"/>
      <c r="T39" s="642"/>
      <c r="U39" s="642"/>
      <c r="V39" s="642"/>
      <c r="W39" s="651"/>
      <c r="X39" s="651"/>
    </row>
    <row r="40" spans="1:24" ht="14.25" thickTop="1" thickBot="1" x14ac:dyDescent="0.25">
      <c r="A40" s="638"/>
      <c r="B40" s="639"/>
      <c r="C40" s="640"/>
      <c r="D40" s="641"/>
      <c r="E40" s="636"/>
      <c r="F40" s="529"/>
      <c r="G40" s="543"/>
      <c r="H40" s="544"/>
      <c r="I40" s="545"/>
      <c r="J40" s="969"/>
      <c r="K40" s="756" t="s">
        <v>266</v>
      </c>
      <c r="L40" s="546">
        <f>SUM(L38:L39)</f>
        <v>0</v>
      </c>
      <c r="M40" s="537"/>
      <c r="N40" s="538"/>
      <c r="O40" s="969"/>
      <c r="P40" s="756" t="s">
        <v>266</v>
      </c>
      <c r="Q40" s="547">
        <f>SUM(Q38:Q39)</f>
        <v>0</v>
      </c>
      <c r="R40" s="506"/>
      <c r="S40" s="548">
        <f>SUM(S22+S29+S36)</f>
        <v>0</v>
      </c>
      <c r="T40" s="642"/>
      <c r="U40" s="642"/>
      <c r="V40" s="642"/>
      <c r="W40" s="651"/>
      <c r="X40" s="651"/>
    </row>
    <row r="41" spans="1:24" s="15" customFormat="1" ht="13.5" thickBot="1" x14ac:dyDescent="0.25">
      <c r="A41" s="638"/>
      <c r="B41" s="636"/>
      <c r="C41" s="636"/>
      <c r="D41" s="779"/>
      <c r="E41" s="641"/>
      <c r="F41" s="637"/>
      <c r="G41" s="638"/>
      <c r="H41" s="712"/>
      <c r="I41" s="643"/>
      <c r="J41" s="643"/>
      <c r="K41" s="648"/>
      <c r="L41" s="700"/>
      <c r="M41" s="642"/>
      <c r="N41" s="642"/>
      <c r="O41" s="642"/>
      <c r="P41" s="648"/>
      <c r="Q41" s="713"/>
      <c r="R41" s="642"/>
      <c r="S41" s="642"/>
      <c r="T41" s="642"/>
      <c r="U41" s="642"/>
      <c r="V41" s="642"/>
      <c r="W41" s="651"/>
      <c r="X41" s="651"/>
    </row>
    <row r="42" spans="1:24" x14ac:dyDescent="0.2">
      <c r="A42" s="656"/>
      <c r="B42" s="779"/>
      <c r="C42" s="636"/>
      <c r="D42" s="779"/>
      <c r="E42" s="641"/>
      <c r="F42" s="637"/>
      <c r="G42" s="776"/>
      <c r="H42" s="714"/>
      <c r="I42" s="715" t="s">
        <v>298</v>
      </c>
      <c r="J42" s="716"/>
      <c r="K42" s="648"/>
      <c r="L42" s="642"/>
      <c r="M42" s="717"/>
      <c r="N42" s="718"/>
      <c r="O42" s="717"/>
      <c r="P42" s="642"/>
      <c r="Q42" s="647"/>
      <c r="R42" s="642"/>
      <c r="S42" s="642"/>
      <c r="T42" s="642"/>
      <c r="U42" s="642"/>
      <c r="V42" s="642"/>
      <c r="W42" s="651"/>
      <c r="X42" s="651"/>
    </row>
    <row r="43" spans="1:24" x14ac:dyDescent="0.2">
      <c r="A43" s="639"/>
      <c r="B43" s="640"/>
      <c r="C43" s="641"/>
      <c r="D43" s="639"/>
      <c r="E43" s="640"/>
      <c r="F43" s="637"/>
      <c r="G43" s="777" t="s">
        <v>11</v>
      </c>
      <c r="H43" s="296">
        <v>0.15</v>
      </c>
      <c r="I43" s="778" t="s">
        <v>12</v>
      </c>
      <c r="J43" s="725" t="s">
        <v>13</v>
      </c>
      <c r="K43" s="726"/>
      <c r="L43" s="727" t="s">
        <v>386</v>
      </c>
      <c r="M43" s="728" t="s">
        <v>286</v>
      </c>
      <c r="N43" s="648"/>
      <c r="O43" s="648"/>
      <c r="P43" s="642"/>
      <c r="Q43" s="642"/>
      <c r="R43" s="642"/>
      <c r="S43" s="642"/>
      <c r="T43" s="642"/>
      <c r="U43" s="642"/>
      <c r="V43" s="642"/>
      <c r="W43" s="651"/>
      <c r="X43" s="651"/>
    </row>
    <row r="44" spans="1:24" ht="13.5" thickBot="1" x14ac:dyDescent="0.25">
      <c r="A44" s="639"/>
      <c r="B44" s="640"/>
      <c r="C44" s="641"/>
      <c r="D44" s="639"/>
      <c r="E44" s="640"/>
      <c r="F44" s="637"/>
      <c r="G44" s="679" t="s">
        <v>14</v>
      </c>
      <c r="H44" s="774" t="s">
        <v>297</v>
      </c>
      <c r="I44" s="775" t="s">
        <v>15</v>
      </c>
      <c r="J44" s="723" t="s">
        <v>15</v>
      </c>
      <c r="K44" s="729"/>
      <c r="L44" s="642"/>
      <c r="M44" s="730" t="s">
        <v>393</v>
      </c>
      <c r="N44" s="648"/>
      <c r="O44" s="648"/>
      <c r="P44" s="642"/>
      <c r="Q44" s="642"/>
      <c r="R44" s="642"/>
      <c r="S44" s="642"/>
      <c r="T44" s="642"/>
      <c r="U44" s="642"/>
      <c r="V44" s="642"/>
      <c r="W44" s="651"/>
      <c r="X44" s="651"/>
    </row>
    <row r="45" spans="1:24" ht="13.5" thickBot="1" x14ac:dyDescent="0.25">
      <c r="A45" s="639"/>
      <c r="B45" s="640"/>
      <c r="C45" s="641"/>
      <c r="D45" s="639"/>
      <c r="E45" s="640"/>
      <c r="F45" s="648"/>
      <c r="G45" s="297"/>
      <c r="H45" s="552">
        <f>SUM(G45*H43)</f>
        <v>0</v>
      </c>
      <c r="I45" s="554">
        <f>SUM($H45*I46)</f>
        <v>0</v>
      </c>
      <c r="J45" s="301">
        <f>SUM($H45*J46)</f>
        <v>0</v>
      </c>
      <c r="K45" s="729"/>
      <c r="L45" s="642"/>
      <c r="M45" s="737"/>
      <c r="N45" s="648"/>
      <c r="O45" s="648"/>
      <c r="P45" s="642"/>
      <c r="Q45" s="642"/>
      <c r="R45" s="642"/>
      <c r="S45" s="642"/>
      <c r="T45" s="642"/>
      <c r="U45" s="642"/>
      <c r="V45" s="642"/>
      <c r="W45" s="651"/>
      <c r="X45" s="651"/>
    </row>
    <row r="46" spans="1:24" x14ac:dyDescent="0.2">
      <c r="A46" s="639"/>
      <c r="B46" s="640"/>
      <c r="C46" s="641"/>
      <c r="D46" s="639"/>
      <c r="E46" s="640"/>
      <c r="F46" s="643"/>
      <c r="G46" s="642"/>
      <c r="H46" s="553" t="s">
        <v>323</v>
      </c>
      <c r="I46" s="305">
        <v>0.6</v>
      </c>
      <c r="J46" s="436">
        <f>SUM(1-I46)</f>
        <v>0.4</v>
      </c>
      <c r="K46" s="643"/>
      <c r="L46" s="646" t="s">
        <v>324</v>
      </c>
      <c r="M46" s="737"/>
      <c r="N46" s="718"/>
      <c r="O46" s="648"/>
      <c r="P46" s="642"/>
      <c r="Q46" s="642"/>
      <c r="R46" s="642"/>
      <c r="S46" s="642"/>
      <c r="T46" s="642"/>
      <c r="U46" s="642"/>
      <c r="V46" s="642"/>
      <c r="W46" s="651"/>
      <c r="X46" s="651"/>
    </row>
    <row r="47" spans="1:24" ht="13.5" thickBot="1" x14ac:dyDescent="0.25">
      <c r="A47" s="639"/>
      <c r="B47" s="640"/>
      <c r="C47" s="641"/>
      <c r="D47" s="639"/>
      <c r="E47" s="640"/>
      <c r="F47" s="643"/>
      <c r="G47" s="642"/>
      <c r="H47" s="770" t="s">
        <v>16</v>
      </c>
      <c r="I47" s="555">
        <f>SUM(I45/60)</f>
        <v>0</v>
      </c>
      <c r="J47" s="556">
        <f>SUM(J45/60)</f>
        <v>0</v>
      </c>
      <c r="K47" s="643"/>
      <c r="L47" s="648"/>
      <c r="M47" s="732"/>
      <c r="N47" s="738"/>
      <c r="O47" s="738"/>
      <c r="P47" s="647"/>
      <c r="Q47" s="642"/>
      <c r="R47" s="642"/>
      <c r="S47" s="642"/>
      <c r="T47" s="642"/>
      <c r="U47" s="642"/>
      <c r="V47" s="642"/>
      <c r="W47" s="651"/>
      <c r="X47" s="651"/>
    </row>
    <row r="48" spans="1:24" ht="3" customHeight="1" thickBot="1" x14ac:dyDescent="0.25">
      <c r="A48" s="639"/>
      <c r="B48" s="640"/>
      <c r="C48" s="641"/>
      <c r="D48" s="639"/>
      <c r="E48" s="640"/>
      <c r="F48" s="648"/>
      <c r="G48" s="647"/>
      <c r="H48" s="771"/>
      <c r="I48" s="780"/>
      <c r="J48" s="780"/>
      <c r="K48" s="648"/>
      <c r="L48" s="648"/>
      <c r="M48" s="732"/>
      <c r="N48" s="738"/>
      <c r="O48" s="738"/>
      <c r="P48" s="647"/>
      <c r="Q48" s="642"/>
      <c r="R48" s="642"/>
      <c r="S48" s="642"/>
      <c r="T48" s="642"/>
      <c r="U48" s="642"/>
      <c r="V48" s="642"/>
      <c r="W48" s="651"/>
      <c r="X48" s="651"/>
    </row>
    <row r="49" spans="1:24" ht="13.5" thickBot="1" x14ac:dyDescent="0.25">
      <c r="A49" s="639"/>
      <c r="B49" s="640"/>
      <c r="C49" s="641"/>
      <c r="D49" s="639"/>
      <c r="E49" s="640"/>
      <c r="F49" s="643"/>
      <c r="G49" s="484"/>
      <c r="H49" s="772"/>
      <c r="I49" s="557">
        <f>SUM($G49*I46)</f>
        <v>0</v>
      </c>
      <c r="J49" s="558">
        <f>SUM($G49*J46)</f>
        <v>0</v>
      </c>
      <c r="K49" s="643"/>
      <c r="L49" s="648"/>
      <c r="M49" s="717"/>
      <c r="N49" s="648"/>
      <c r="O49" s="648"/>
      <c r="P49" s="647"/>
      <c r="Q49" s="642"/>
      <c r="R49" s="642"/>
      <c r="S49" s="642"/>
      <c r="T49" s="642"/>
      <c r="U49" s="642"/>
      <c r="V49" s="651"/>
      <c r="W49" s="651"/>
      <c r="X49" s="651"/>
    </row>
    <row r="50" spans="1:24" ht="13.5" thickBot="1" x14ac:dyDescent="0.25">
      <c r="A50" s="651"/>
      <c r="B50" s="643"/>
      <c r="C50" s="643"/>
      <c r="D50" s="643"/>
      <c r="E50" s="643"/>
      <c r="F50" s="643"/>
      <c r="G50" s="642"/>
      <c r="H50" s="773" t="s">
        <v>16</v>
      </c>
      <c r="I50" s="559">
        <f>SUM(I49/60)</f>
        <v>0</v>
      </c>
      <c r="J50" s="560">
        <f>SUM(J49/60)</f>
        <v>0</v>
      </c>
      <c r="K50" s="643"/>
      <c r="L50" s="643"/>
      <c r="M50" s="642"/>
      <c r="N50" s="642"/>
      <c r="O50" s="642"/>
      <c r="P50" s="642"/>
      <c r="Q50" s="642"/>
      <c r="R50" s="642"/>
      <c r="S50" s="642"/>
      <c r="T50" s="642"/>
      <c r="U50" s="642"/>
      <c r="V50" s="651"/>
      <c r="W50" s="651"/>
      <c r="X50" s="651"/>
    </row>
    <row r="51" spans="1:24" x14ac:dyDescent="0.2">
      <c r="A51" s="650"/>
      <c r="B51" s="648"/>
      <c r="C51" s="648"/>
      <c r="D51" s="648"/>
      <c r="E51" s="648"/>
      <c r="F51" s="648"/>
      <c r="G51" s="648"/>
      <c r="H51" s="717"/>
      <c r="I51" s="648"/>
      <c r="J51" s="648"/>
      <c r="K51" s="648"/>
      <c r="L51" s="648"/>
      <c r="M51" s="647"/>
      <c r="N51" s="647"/>
      <c r="O51" s="642"/>
      <c r="P51" s="642"/>
      <c r="Q51" s="642"/>
      <c r="R51" s="642"/>
      <c r="S51" s="642"/>
      <c r="T51" s="642"/>
      <c r="U51" s="642"/>
      <c r="V51" s="651"/>
      <c r="W51" s="651"/>
      <c r="X51" s="651"/>
    </row>
    <row r="52" spans="1:24" x14ac:dyDescent="0.2">
      <c r="A52" s="650"/>
      <c r="B52" s="648"/>
      <c r="C52" s="648"/>
      <c r="D52" s="648"/>
      <c r="E52" s="648"/>
      <c r="F52" s="648"/>
      <c r="G52" s="647"/>
      <c r="H52" s="735"/>
      <c r="I52" s="736"/>
      <c r="J52" s="726"/>
      <c r="K52" s="726"/>
      <c r="L52" s="648"/>
      <c r="M52" s="647"/>
      <c r="N52" s="647"/>
      <c r="O52" s="642"/>
      <c r="P52" s="642"/>
      <c r="Q52" s="642"/>
      <c r="R52" s="642"/>
      <c r="S52" s="642"/>
      <c r="T52" s="642"/>
      <c r="U52" s="642"/>
      <c r="V52" s="651"/>
      <c r="W52" s="651"/>
      <c r="X52" s="651"/>
    </row>
    <row r="53" spans="1:24" x14ac:dyDescent="0.2">
      <c r="A53" s="650"/>
      <c r="B53" s="648"/>
      <c r="C53" s="648"/>
      <c r="D53" s="648"/>
      <c r="E53" s="648"/>
      <c r="F53" s="648"/>
      <c r="G53" s="647"/>
      <c r="H53" s="735"/>
      <c r="I53" s="648"/>
      <c r="J53" s="648"/>
      <c r="K53" s="729"/>
      <c r="L53" s="648"/>
      <c r="M53" s="647"/>
      <c r="N53" s="647"/>
      <c r="O53" s="642"/>
      <c r="P53" s="642"/>
      <c r="Q53" s="642"/>
      <c r="R53" s="642"/>
      <c r="S53" s="642"/>
      <c r="T53" s="642"/>
      <c r="U53" s="642"/>
      <c r="V53" s="651"/>
      <c r="W53" s="651"/>
      <c r="X53" s="651"/>
    </row>
    <row r="54" spans="1:24" x14ac:dyDescent="0.2">
      <c r="A54" s="650"/>
      <c r="B54" s="648"/>
      <c r="C54" s="648"/>
      <c r="D54" s="648"/>
      <c r="E54" s="648"/>
      <c r="F54" s="648"/>
      <c r="G54" s="647"/>
      <c r="H54" s="717"/>
      <c r="I54" s="648"/>
      <c r="J54" s="648"/>
      <c r="K54" s="729"/>
      <c r="L54" s="648"/>
      <c r="M54" s="647"/>
      <c r="N54" s="647"/>
      <c r="O54" s="642"/>
      <c r="P54" s="642"/>
      <c r="Q54" s="642"/>
      <c r="R54" s="642"/>
      <c r="S54" s="642"/>
      <c r="T54" s="642"/>
      <c r="U54" s="642"/>
      <c r="V54" s="651"/>
      <c r="W54" s="651"/>
      <c r="X54" s="651"/>
    </row>
    <row r="55" spans="1:24" x14ac:dyDescent="0.2">
      <c r="A55" s="650"/>
      <c r="B55" s="648"/>
      <c r="C55" s="648"/>
      <c r="D55" s="648"/>
      <c r="E55" s="648"/>
      <c r="F55" s="648"/>
      <c r="G55" s="647"/>
      <c r="H55" s="717"/>
      <c r="I55" s="648"/>
      <c r="J55" s="648"/>
      <c r="K55" s="648"/>
      <c r="L55" s="648"/>
      <c r="M55" s="647"/>
      <c r="N55" s="647"/>
      <c r="O55" s="642"/>
      <c r="P55" s="642"/>
      <c r="Q55" s="642"/>
      <c r="R55" s="642"/>
      <c r="S55" s="642"/>
      <c r="T55" s="642"/>
      <c r="U55" s="642"/>
      <c r="V55" s="651"/>
      <c r="W55" s="651"/>
      <c r="X55" s="651"/>
    </row>
    <row r="56" spans="1:24" x14ac:dyDescent="0.2">
      <c r="A56" s="650"/>
      <c r="B56" s="648"/>
      <c r="C56" s="648"/>
      <c r="D56" s="648"/>
      <c r="E56" s="648"/>
      <c r="F56" s="648"/>
      <c r="G56" s="647"/>
      <c r="H56" s="717"/>
      <c r="I56" s="648"/>
      <c r="J56" s="648"/>
      <c r="K56" s="648"/>
      <c r="L56" s="648"/>
      <c r="M56" s="647"/>
      <c r="N56" s="647"/>
      <c r="O56" s="642"/>
      <c r="P56" s="642"/>
      <c r="Q56" s="642"/>
      <c r="R56" s="642"/>
      <c r="S56" s="642"/>
      <c r="T56" s="642"/>
      <c r="U56" s="642"/>
      <c r="V56" s="651"/>
      <c r="W56" s="651"/>
      <c r="X56" s="651"/>
    </row>
    <row r="57" spans="1:24" x14ac:dyDescent="0.2">
      <c r="A57" s="650"/>
      <c r="B57" s="648"/>
      <c r="C57" s="648"/>
      <c r="D57" s="648"/>
      <c r="E57" s="648"/>
      <c r="F57" s="648"/>
      <c r="G57" s="647"/>
      <c r="H57" s="717"/>
      <c r="I57" s="648"/>
      <c r="J57" s="648"/>
      <c r="K57" s="648"/>
      <c r="L57" s="648"/>
      <c r="M57" s="647"/>
      <c r="N57" s="647"/>
      <c r="O57" s="642"/>
      <c r="P57" s="642"/>
      <c r="Q57" s="642"/>
      <c r="R57" s="642"/>
      <c r="S57" s="642"/>
      <c r="T57" s="642"/>
      <c r="U57" s="642"/>
      <c r="V57" s="651"/>
      <c r="W57" s="651"/>
      <c r="X57" s="651"/>
    </row>
    <row r="58" spans="1:24" x14ac:dyDescent="0.2">
      <c r="A58" s="650"/>
      <c r="B58" s="648"/>
      <c r="C58" s="648"/>
      <c r="D58" s="648"/>
      <c r="E58" s="648"/>
      <c r="F58" s="648"/>
      <c r="G58" s="647"/>
      <c r="H58" s="717"/>
      <c r="I58" s="648"/>
      <c r="J58" s="648"/>
      <c r="K58" s="648"/>
      <c r="L58" s="648"/>
      <c r="M58" s="647"/>
      <c r="N58" s="647"/>
      <c r="O58" s="642"/>
      <c r="P58" s="642"/>
      <c r="Q58" s="642"/>
      <c r="R58" s="642"/>
      <c r="S58" s="642"/>
      <c r="T58" s="642"/>
      <c r="U58" s="642"/>
      <c r="V58" s="651"/>
      <c r="W58" s="651"/>
      <c r="X58" s="651"/>
    </row>
    <row r="59" spans="1:24" x14ac:dyDescent="0.2">
      <c r="A59" s="651"/>
      <c r="B59" s="642"/>
      <c r="C59" s="642"/>
      <c r="D59" s="642"/>
      <c r="E59" s="643"/>
      <c r="F59" s="643"/>
      <c r="G59" s="642"/>
      <c r="H59" s="712"/>
      <c r="I59" s="643"/>
      <c r="J59" s="643"/>
      <c r="K59" s="648"/>
      <c r="L59" s="643"/>
      <c r="M59" s="642"/>
      <c r="N59" s="642"/>
      <c r="O59" s="642"/>
      <c r="P59" s="642"/>
      <c r="Q59" s="642"/>
      <c r="R59" s="642"/>
      <c r="S59" s="642"/>
      <c r="T59" s="642"/>
      <c r="U59" s="642"/>
      <c r="V59" s="651"/>
      <c r="W59" s="651"/>
      <c r="X59" s="651"/>
    </row>
    <row r="60" spans="1:24" x14ac:dyDescent="0.2">
      <c r="A60" s="651"/>
      <c r="B60" s="642"/>
      <c r="C60" s="642"/>
      <c r="D60" s="642"/>
      <c r="E60" s="643"/>
      <c r="F60" s="643"/>
      <c r="G60" s="642"/>
      <c r="H60" s="712"/>
      <c r="I60" s="643"/>
      <c r="J60" s="643"/>
      <c r="K60" s="648"/>
      <c r="L60" s="643"/>
      <c r="M60" s="642"/>
      <c r="N60" s="642"/>
      <c r="O60" s="642"/>
      <c r="P60" s="642"/>
      <c r="Q60" s="642"/>
      <c r="R60" s="642"/>
      <c r="S60" s="642"/>
      <c r="T60" s="642"/>
      <c r="U60" s="642"/>
      <c r="V60" s="651"/>
      <c r="W60" s="651"/>
      <c r="X60" s="651"/>
    </row>
    <row r="61" spans="1:24" x14ac:dyDescent="0.2">
      <c r="A61" s="651"/>
      <c r="B61" s="642"/>
      <c r="C61" s="642"/>
      <c r="D61" s="642"/>
      <c r="E61" s="643"/>
      <c r="F61" s="643"/>
      <c r="G61" s="642"/>
      <c r="H61" s="712"/>
      <c r="I61" s="643"/>
      <c r="J61" s="643"/>
      <c r="K61" s="648"/>
      <c r="L61" s="643"/>
      <c r="M61" s="642"/>
      <c r="N61" s="642"/>
      <c r="O61" s="642"/>
      <c r="P61" s="642"/>
      <c r="Q61" s="642"/>
      <c r="R61" s="642"/>
      <c r="S61" s="642"/>
      <c r="T61" s="642"/>
      <c r="U61" s="642"/>
      <c r="V61" s="651"/>
      <c r="W61" s="651"/>
      <c r="X61" s="651"/>
    </row>
    <row r="62" spans="1:24" x14ac:dyDescent="0.2">
      <c r="A62" s="651"/>
      <c r="B62" s="642"/>
      <c r="C62" s="642"/>
      <c r="D62" s="642"/>
      <c r="E62" s="643"/>
      <c r="F62" s="643"/>
      <c r="G62" s="642"/>
      <c r="H62" s="712"/>
      <c r="I62" s="643"/>
      <c r="J62" s="643"/>
      <c r="K62" s="648"/>
      <c r="L62" s="643"/>
      <c r="M62" s="642"/>
      <c r="N62" s="642"/>
      <c r="O62" s="642"/>
      <c r="P62" s="642"/>
      <c r="Q62" s="642"/>
      <c r="R62" s="642"/>
      <c r="S62" s="642"/>
      <c r="T62" s="642"/>
      <c r="U62" s="642"/>
      <c r="V62" s="651"/>
      <c r="W62" s="651"/>
      <c r="X62" s="651"/>
    </row>
    <row r="63" spans="1:24" x14ac:dyDescent="0.2">
      <c r="B63" s="249"/>
      <c r="C63" s="249"/>
      <c r="D63" s="249"/>
      <c r="E63" s="250"/>
      <c r="F63" s="250"/>
      <c r="G63" s="249"/>
      <c r="H63" s="248"/>
      <c r="I63" s="250"/>
      <c r="J63" s="250"/>
      <c r="K63" s="251"/>
      <c r="L63" s="250"/>
      <c r="M63" s="249"/>
      <c r="N63" s="249"/>
      <c r="O63" s="249"/>
      <c r="P63" s="249"/>
      <c r="Q63" s="249"/>
      <c r="R63" s="249"/>
      <c r="S63" s="249"/>
      <c r="T63" s="249"/>
      <c r="U63" s="249"/>
      <c r="V63" s="15"/>
      <c r="W63" s="15"/>
      <c r="X63" s="15"/>
    </row>
    <row r="64" spans="1:24" x14ac:dyDescent="0.2">
      <c r="B64" s="246"/>
      <c r="C64" s="246"/>
      <c r="D64" s="246"/>
      <c r="E64" s="252"/>
      <c r="F64" s="199"/>
      <c r="G64" s="246"/>
      <c r="I64" s="252"/>
      <c r="J64" s="252"/>
      <c r="K64" s="251"/>
      <c r="L64" s="252"/>
      <c r="M64" s="246"/>
      <c r="N64" s="246"/>
      <c r="O64" s="246"/>
      <c r="P64" s="246"/>
      <c r="Q64" s="246"/>
      <c r="R64" s="234"/>
      <c r="S64" s="246"/>
      <c r="T64" s="246"/>
      <c r="U64" s="246"/>
    </row>
    <row r="65" spans="2:21" x14ac:dyDescent="0.2">
      <c r="B65" s="246"/>
      <c r="C65" s="246"/>
      <c r="D65" s="246"/>
      <c r="E65" s="252"/>
      <c r="F65" s="199"/>
      <c r="G65" s="246"/>
      <c r="I65" s="252"/>
      <c r="J65" s="252"/>
      <c r="K65" s="251"/>
      <c r="L65" s="252"/>
      <c r="M65" s="246"/>
      <c r="N65" s="246"/>
      <c r="O65" s="246"/>
      <c r="P65" s="246"/>
      <c r="Q65" s="246"/>
      <c r="R65" s="234"/>
      <c r="S65" s="246"/>
      <c r="T65" s="246"/>
      <c r="U65" s="246"/>
    </row>
    <row r="66" spans="2:21" x14ac:dyDescent="0.2">
      <c r="B66" s="246"/>
      <c r="C66" s="246"/>
      <c r="D66" s="246"/>
      <c r="E66" s="252"/>
      <c r="F66" s="199"/>
      <c r="G66" s="246"/>
      <c r="I66" s="252"/>
      <c r="J66" s="252"/>
      <c r="K66" s="251"/>
      <c r="L66" s="252"/>
      <c r="M66" s="246"/>
      <c r="N66" s="246"/>
      <c r="O66" s="246"/>
      <c r="P66" s="246"/>
      <c r="Q66" s="246"/>
      <c r="R66" s="234"/>
      <c r="S66" s="246"/>
      <c r="T66" s="246"/>
      <c r="U66" s="246"/>
    </row>
    <row r="67" spans="2:21" x14ac:dyDescent="0.2">
      <c r="B67" s="246"/>
      <c r="C67" s="246"/>
      <c r="D67" s="246"/>
      <c r="E67" s="252"/>
      <c r="F67" s="199"/>
      <c r="G67" s="246"/>
      <c r="I67" s="252"/>
      <c r="J67" s="252"/>
      <c r="K67" s="251"/>
      <c r="L67" s="252"/>
      <c r="M67" s="246"/>
      <c r="N67" s="246"/>
      <c r="O67" s="246"/>
      <c r="P67" s="246"/>
      <c r="Q67" s="246"/>
      <c r="R67" s="234"/>
      <c r="S67" s="246"/>
      <c r="T67" s="246"/>
      <c r="U67" s="246"/>
    </row>
    <row r="68" spans="2:21" x14ac:dyDescent="0.2">
      <c r="B68" s="246"/>
      <c r="C68" s="246"/>
      <c r="D68" s="246"/>
      <c r="E68" s="252"/>
      <c r="F68" s="199"/>
      <c r="G68" s="246"/>
      <c r="I68" s="252"/>
      <c r="J68" s="252"/>
      <c r="K68" s="251"/>
      <c r="L68" s="252"/>
      <c r="M68" s="246"/>
      <c r="N68" s="246"/>
      <c r="O68" s="246"/>
      <c r="P68" s="246"/>
      <c r="Q68" s="246"/>
      <c r="R68" s="234"/>
      <c r="S68" s="246"/>
      <c r="T68" s="246"/>
      <c r="U68" s="246"/>
    </row>
    <row r="69" spans="2:21" x14ac:dyDescent="0.2">
      <c r="B69" s="252"/>
      <c r="C69" s="252"/>
      <c r="D69" s="252"/>
      <c r="E69" s="252"/>
      <c r="F69" s="199"/>
      <c r="G69" s="246"/>
      <c r="I69" s="252"/>
      <c r="J69" s="252"/>
      <c r="K69" s="251"/>
      <c r="L69" s="252"/>
      <c r="M69" s="246"/>
      <c r="N69" s="246"/>
      <c r="O69" s="246"/>
      <c r="P69" s="246"/>
      <c r="Q69" s="246"/>
      <c r="R69" s="234"/>
      <c r="S69" s="246"/>
      <c r="T69" s="246"/>
      <c r="U69" s="246"/>
    </row>
    <row r="70" spans="2:21" x14ac:dyDescent="0.2">
      <c r="B70" s="252"/>
      <c r="C70" s="252"/>
      <c r="D70" s="252"/>
      <c r="E70" s="252"/>
      <c r="F70" s="199"/>
      <c r="G70" s="246"/>
      <c r="I70" s="252"/>
      <c r="J70" s="252"/>
      <c r="K70" s="251"/>
      <c r="L70" s="252"/>
      <c r="M70" s="246"/>
      <c r="N70" s="246"/>
      <c r="O70" s="246"/>
      <c r="P70" s="246"/>
      <c r="Q70" s="246"/>
      <c r="R70" s="234"/>
      <c r="S70" s="246"/>
      <c r="T70" s="246"/>
      <c r="U70" s="246"/>
    </row>
    <row r="71" spans="2:21" x14ac:dyDescent="0.2">
      <c r="B71" s="252"/>
      <c r="C71" s="252"/>
      <c r="D71" s="252"/>
      <c r="E71" s="252"/>
      <c r="F71" s="199"/>
      <c r="G71" s="246"/>
      <c r="I71" s="252"/>
      <c r="J71" s="252"/>
      <c r="K71" s="251"/>
      <c r="L71" s="252"/>
      <c r="M71" s="246"/>
      <c r="N71" s="246"/>
      <c r="O71" s="246"/>
      <c r="P71" s="246"/>
      <c r="Q71" s="246"/>
      <c r="R71" s="234"/>
      <c r="S71" s="246"/>
      <c r="T71" s="246"/>
      <c r="U71" s="246"/>
    </row>
  </sheetData>
  <sheetProtection algorithmName="SHA-512" hashValue="RZRC+mJzv4FthMA+rRtesqNYVpTivYs+V62gGD6vnzc5jJ71GjmWw4wDb0194MCKeurI7n5buv9wAga+ChtQzw==" saltValue="Dl3IXdbMVvPvJIfUBu1q8w==" spinCount="100000" sheet="1" objects="1" scenarios="1"/>
  <mergeCells count="20">
    <mergeCell ref="J29:K29"/>
    <mergeCell ref="N29:O29"/>
    <mergeCell ref="K2:N2"/>
    <mergeCell ref="J38:J40"/>
    <mergeCell ref="O38:O40"/>
    <mergeCell ref="O36:P36"/>
    <mergeCell ref="J36:K36"/>
    <mergeCell ref="A25:E25"/>
    <mergeCell ref="R5:S7"/>
    <mergeCell ref="M4:S4"/>
    <mergeCell ref="H4:L4"/>
    <mergeCell ref="Q5:Q7"/>
    <mergeCell ref="L5:L7"/>
    <mergeCell ref="H5:H7"/>
    <mergeCell ref="J5:J7"/>
    <mergeCell ref="P5:P7"/>
    <mergeCell ref="K5:K7"/>
    <mergeCell ref="I5:I7"/>
    <mergeCell ref="J22:K22"/>
    <mergeCell ref="N22:O22"/>
  </mergeCells>
  <phoneticPr fontId="29" type="noConversion"/>
  <printOptions horizontalCentered="1" verticalCentered="1"/>
  <pageMargins left="0.75" right="0.75" top="1" bottom="1" header="0.5" footer="0.5"/>
  <pageSetup scale="65" orientation="landscape" r:id="rId1"/>
  <headerFooter alignWithMargins="0">
    <oddHeader>&amp;C&amp;"Times New Roman,Bold"&amp;18MSTA School Traffic Calculations
&amp;12AM and PM Peak Traffic Estimates
(These numbers do not reflect peak hour traffic volumes)</oddHeader>
    <oddFooter>&amp;RCalculated &amp;D By:_______</oddFooter>
  </headerFooter>
  <ignoredErrors>
    <ignoredError sqref="S16 P35" unlockedFormula="1"/>
    <ignoredError sqref="N12:O12 N10:O10 L20 L27 O1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E91"/>
  <sheetViews>
    <sheetView showGridLines="0" showRowColHeaders="0" showZeros="0" zoomScale="80" zoomScaleNormal="80" workbookViewId="0">
      <selection activeCell="L15" sqref="L15"/>
    </sheetView>
  </sheetViews>
  <sheetFormatPr defaultRowHeight="12.75" x14ac:dyDescent="0.2"/>
  <cols>
    <col min="1" max="1" width="2.28515625" customWidth="1"/>
    <col min="2" max="4" width="8.28515625" style="490" customWidth="1"/>
    <col min="5" max="5" width="11.28515625" style="490" customWidth="1"/>
    <col min="6" max="6" width="1.7109375" style="196" customWidth="1"/>
    <col min="7" max="7" width="12.7109375" customWidth="1"/>
    <col min="8" max="8" width="12.7109375" style="218" customWidth="1"/>
    <col min="9" max="10" width="12.7109375" style="490" customWidth="1"/>
    <col min="11" max="11" width="12.7109375" style="489" customWidth="1"/>
    <col min="12" max="12" width="12.7109375" style="490" customWidth="1"/>
    <col min="13" max="17" width="12.7109375" customWidth="1"/>
    <col min="18" max="18" width="1.7109375" style="197" customWidth="1"/>
    <col min="19" max="19" width="10.7109375" customWidth="1"/>
  </cols>
  <sheetData>
    <row r="1" spans="1:31" ht="15.75" x14ac:dyDescent="0.25">
      <c r="A1" s="242"/>
      <c r="B1" s="243"/>
      <c r="C1" s="244"/>
      <c r="D1" s="243"/>
      <c r="E1" s="243"/>
      <c r="F1" s="243"/>
      <c r="G1" s="243"/>
      <c r="H1" s="219"/>
      <c r="I1" s="247" t="s">
        <v>418</v>
      </c>
      <c r="J1" s="243"/>
      <c r="K1" s="243"/>
      <c r="L1" s="243"/>
      <c r="M1" s="243"/>
      <c r="N1" s="243"/>
      <c r="O1" s="243"/>
      <c r="P1" s="243"/>
      <c r="Q1" s="243"/>
      <c r="R1" s="243"/>
      <c r="S1" s="242"/>
      <c r="T1" s="242"/>
      <c r="U1" s="242"/>
      <c r="V1" s="242"/>
      <c r="W1" s="311"/>
      <c r="X1" s="311"/>
    </row>
    <row r="2" spans="1:31" ht="13.5" thickBot="1" x14ac:dyDescent="0.25">
      <c r="A2" s="638"/>
      <c r="B2" s="636"/>
      <c r="C2" s="636"/>
      <c r="D2" s="636"/>
      <c r="E2" s="636"/>
      <c r="F2" s="440"/>
      <c r="G2" s="441"/>
      <c r="H2" s="442"/>
      <c r="I2" s="443"/>
      <c r="J2" s="440" t="s">
        <v>276</v>
      </c>
      <c r="K2" s="973"/>
      <c r="L2" s="974"/>
      <c r="M2" s="974"/>
      <c r="N2" s="974"/>
      <c r="O2" s="444"/>
      <c r="P2" s="444"/>
      <c r="Q2" s="441"/>
      <c r="R2" s="444"/>
      <c r="S2" s="445"/>
      <c r="T2" s="642"/>
      <c r="U2" s="642"/>
      <c r="V2" s="642"/>
      <c r="W2" s="651"/>
      <c r="X2" s="651"/>
      <c r="Z2" s="72"/>
      <c r="AA2" s="489"/>
      <c r="AB2" s="74"/>
      <c r="AC2" s="489"/>
      <c r="AD2" s="72"/>
      <c r="AE2" s="328"/>
    </row>
    <row r="3" spans="1:31" ht="13.5" thickBot="1" x14ac:dyDescent="0.25">
      <c r="A3" s="638"/>
      <c r="B3" s="636"/>
      <c r="C3" s="636"/>
      <c r="D3" s="636"/>
      <c r="E3" s="636"/>
      <c r="F3" s="440"/>
      <c r="G3" s="441"/>
      <c r="H3" s="442"/>
      <c r="I3" s="443"/>
      <c r="J3" s="446" t="s">
        <v>561</v>
      </c>
      <c r="K3" s="985" t="s">
        <v>502</v>
      </c>
      <c r="L3" s="985"/>
      <c r="M3" s="986"/>
      <c r="N3" s="444"/>
      <c r="O3" s="444"/>
      <c r="P3" s="444"/>
      <c r="Q3" s="441" t="s">
        <v>267</v>
      </c>
      <c r="R3" s="444"/>
      <c r="S3" s="834" t="str">
        <f>Public!S3</f>
        <v>04012021</v>
      </c>
      <c r="T3" s="642"/>
      <c r="U3" s="642"/>
      <c r="V3" s="642"/>
      <c r="W3" s="651"/>
      <c r="X3" s="651"/>
      <c r="Z3" s="72"/>
      <c r="AA3" s="489"/>
      <c r="AB3" s="74"/>
      <c r="AC3" s="489"/>
      <c r="AD3" s="72"/>
      <c r="AE3" s="328"/>
    </row>
    <row r="4" spans="1:31" ht="18.75" thickBot="1" x14ac:dyDescent="0.25">
      <c r="A4" s="638"/>
      <c r="B4" s="636"/>
      <c r="C4" s="636"/>
      <c r="D4" s="636"/>
      <c r="E4" s="636"/>
      <c r="F4" s="440"/>
      <c r="G4" s="444"/>
      <c r="H4" s="949" t="s">
        <v>185</v>
      </c>
      <c r="I4" s="950"/>
      <c r="J4" s="950"/>
      <c r="K4" s="950"/>
      <c r="L4" s="951"/>
      <c r="M4" s="975" t="s">
        <v>186</v>
      </c>
      <c r="N4" s="976"/>
      <c r="O4" s="976"/>
      <c r="P4" s="976"/>
      <c r="Q4" s="976"/>
      <c r="R4" s="976"/>
      <c r="S4" s="977"/>
      <c r="T4" s="642"/>
      <c r="U4" s="642"/>
      <c r="V4" s="642"/>
      <c r="W4" s="651"/>
      <c r="X4" s="651"/>
      <c r="Z4" s="72"/>
      <c r="AA4" s="489"/>
      <c r="AB4" s="489"/>
      <c r="AC4" s="489"/>
      <c r="AD4" s="72"/>
      <c r="AE4" s="328"/>
    </row>
    <row r="5" spans="1:31" x14ac:dyDescent="0.2">
      <c r="A5" s="638"/>
      <c r="B5" s="636" t="s">
        <v>32</v>
      </c>
      <c r="C5" s="636" t="s">
        <v>33</v>
      </c>
      <c r="D5" s="636" t="s">
        <v>165</v>
      </c>
      <c r="E5" s="636" t="s">
        <v>33</v>
      </c>
      <c r="F5" s="440"/>
      <c r="G5" s="444"/>
      <c r="H5" s="956" t="s">
        <v>520</v>
      </c>
      <c r="I5" s="953" t="s">
        <v>26</v>
      </c>
      <c r="J5" s="953" t="s">
        <v>184</v>
      </c>
      <c r="K5" s="959" t="s">
        <v>334</v>
      </c>
      <c r="L5" s="953" t="s">
        <v>177</v>
      </c>
      <c r="M5" s="686" t="s">
        <v>33</v>
      </c>
      <c r="N5" s="687" t="s">
        <v>33</v>
      </c>
      <c r="O5" s="568" t="s">
        <v>409</v>
      </c>
      <c r="P5" s="978" t="s">
        <v>246</v>
      </c>
      <c r="Q5" s="978" t="s">
        <v>247</v>
      </c>
      <c r="R5" s="980" t="s">
        <v>430</v>
      </c>
      <c r="S5" s="981"/>
      <c r="T5" s="642"/>
      <c r="U5" s="642"/>
      <c r="V5" s="642"/>
      <c r="W5" s="651"/>
      <c r="X5" s="651"/>
      <c r="Z5" s="72"/>
      <c r="AA5" s="489"/>
      <c r="AB5" s="489"/>
      <c r="AC5" s="489"/>
      <c r="AD5" s="72"/>
      <c r="AE5" s="328"/>
    </row>
    <row r="6" spans="1:31" x14ac:dyDescent="0.2">
      <c r="A6" s="638"/>
      <c r="B6" s="636" t="s">
        <v>167</v>
      </c>
      <c r="C6" s="636" t="s">
        <v>167</v>
      </c>
      <c r="D6" s="636" t="s">
        <v>166</v>
      </c>
      <c r="E6" s="636" t="s">
        <v>0</v>
      </c>
      <c r="F6" s="447"/>
      <c r="G6" s="444"/>
      <c r="H6" s="957"/>
      <c r="I6" s="954" t="s">
        <v>6</v>
      </c>
      <c r="J6" s="954"/>
      <c r="K6" s="960"/>
      <c r="L6" s="954"/>
      <c r="M6" s="686" t="s">
        <v>266</v>
      </c>
      <c r="N6" s="687" t="s">
        <v>325</v>
      </c>
      <c r="O6" s="568" t="s">
        <v>7</v>
      </c>
      <c r="P6" s="978"/>
      <c r="Q6" s="978"/>
      <c r="R6" s="982"/>
      <c r="S6" s="981"/>
      <c r="T6" s="642"/>
      <c r="U6" s="642"/>
      <c r="V6" s="642"/>
      <c r="W6" s="651"/>
      <c r="X6" s="651"/>
      <c r="Z6" s="72"/>
      <c r="AA6" s="489"/>
      <c r="AB6" s="489"/>
      <c r="AC6" s="489"/>
      <c r="AD6" s="72"/>
      <c r="AE6" s="328"/>
    </row>
    <row r="7" spans="1:31" ht="13.5" thickBot="1" x14ac:dyDescent="0.25">
      <c r="A7" s="638"/>
      <c r="B7" s="636" t="s">
        <v>2</v>
      </c>
      <c r="C7" s="636" t="s">
        <v>2</v>
      </c>
      <c r="D7" s="636" t="s">
        <v>164</v>
      </c>
      <c r="E7" s="636" t="s">
        <v>1</v>
      </c>
      <c r="F7" s="447"/>
      <c r="G7" s="444"/>
      <c r="H7" s="958"/>
      <c r="I7" s="955"/>
      <c r="J7" s="955"/>
      <c r="K7" s="961"/>
      <c r="L7" s="955"/>
      <c r="M7" s="688" t="s">
        <v>3</v>
      </c>
      <c r="N7" s="689" t="s">
        <v>3</v>
      </c>
      <c r="O7" s="569" t="s">
        <v>164</v>
      </c>
      <c r="P7" s="979"/>
      <c r="Q7" s="979"/>
      <c r="R7" s="983"/>
      <c r="S7" s="984"/>
      <c r="T7" s="642"/>
      <c r="U7" s="642"/>
      <c r="V7" s="642"/>
      <c r="W7" s="651"/>
      <c r="X7" s="651"/>
      <c r="Z7" s="72"/>
      <c r="AA7" s="489"/>
      <c r="AB7" s="489"/>
      <c r="AC7" s="489"/>
      <c r="AD7" s="72"/>
      <c r="AE7" s="328"/>
    </row>
    <row r="8" spans="1:31" ht="13.5" customHeight="1" thickBot="1" x14ac:dyDescent="0.25">
      <c r="A8" s="638"/>
      <c r="B8" s="636"/>
      <c r="C8" s="636"/>
      <c r="D8" s="636"/>
      <c r="E8" s="636"/>
      <c r="F8" s="447"/>
      <c r="G8" s="444"/>
      <c r="H8" s="693"/>
      <c r="I8" s="690"/>
      <c r="J8" s="691"/>
      <c r="K8" s="691"/>
      <c r="L8" s="691"/>
      <c r="M8" s="692"/>
      <c r="N8" s="694"/>
      <c r="O8" s="694"/>
      <c r="P8" s="695"/>
      <c r="Q8" s="695"/>
      <c r="R8" s="493"/>
      <c r="S8" s="494">
        <v>0.3</v>
      </c>
      <c r="T8" s="642"/>
      <c r="U8" s="642"/>
      <c r="V8" s="642"/>
      <c r="W8" s="651"/>
      <c r="X8" s="651"/>
      <c r="Z8" s="72"/>
      <c r="AA8" s="489"/>
      <c r="AB8" s="489"/>
      <c r="AC8" s="489"/>
      <c r="AD8" s="72"/>
      <c r="AE8" s="328"/>
    </row>
    <row r="9" spans="1:31" ht="13.5" customHeight="1" thickBot="1" x14ac:dyDescent="0.25">
      <c r="A9" s="652"/>
      <c r="B9" s="653">
        <v>0.55940000000000001</v>
      </c>
      <c r="C9" s="653">
        <v>0.39150000000000001</v>
      </c>
      <c r="D9" s="654">
        <v>22.19</v>
      </c>
      <c r="E9" s="653">
        <v>0.48670000000000002</v>
      </c>
      <c r="F9" s="448"/>
      <c r="G9" s="449"/>
      <c r="H9" s="601" t="s">
        <v>499</v>
      </c>
      <c r="I9" s="439"/>
      <c r="J9" s="201"/>
      <c r="K9" s="201"/>
      <c r="L9" s="701"/>
      <c r="M9" s="740">
        <f>IF($I9=" "," ",(ROUNDUP(SUM(I9*C9),0)))</f>
        <v>0</v>
      </c>
      <c r="N9" s="630">
        <f>ROUNDUP(SUM($M9*E9),0)</f>
        <v>0</v>
      </c>
      <c r="O9" s="289">
        <f>IF($Q$18="Yes",0,SUM(N9*D9))</f>
        <v>0</v>
      </c>
      <c r="P9" s="290">
        <f>L25</f>
        <v>0</v>
      </c>
      <c r="Q9" s="432">
        <f>P25</f>
        <v>0</v>
      </c>
      <c r="R9" s="570"/>
      <c r="S9" s="571">
        <f t="shared" ref="S9" si="0">ROUNDUP(SUM(($S$8+1)*O9),1)</f>
        <v>0</v>
      </c>
      <c r="T9" s="642"/>
      <c r="U9" s="642"/>
      <c r="V9" s="642"/>
      <c r="W9" s="651"/>
      <c r="X9" s="651"/>
      <c r="Z9" s="72"/>
      <c r="AA9" s="489"/>
      <c r="AB9" s="489"/>
      <c r="AC9" s="489"/>
      <c r="AD9" s="72"/>
      <c r="AE9" s="328"/>
    </row>
    <row r="10" spans="1:31" ht="13.5" customHeight="1" thickBot="1" x14ac:dyDescent="0.25">
      <c r="A10" s="638"/>
      <c r="B10" s="653"/>
      <c r="C10" s="653"/>
      <c r="D10" s="654"/>
      <c r="E10" s="653"/>
      <c r="F10" s="448"/>
      <c r="G10" s="444"/>
      <c r="H10" s="696"/>
      <c r="I10" s="703">
        <f>SUM(M10/$C$9)</f>
        <v>0</v>
      </c>
      <c r="J10" s="698">
        <f>IF(J9="",SUM($I$9*0.014)," ")</f>
        <v>0</v>
      </c>
      <c r="K10" s="699">
        <f>IF(K9="",SUM($I$9*'All School Data'!$K$525)," ")</f>
        <v>0</v>
      </c>
      <c r="L10" s="700"/>
      <c r="M10" s="589"/>
      <c r="N10" s="741">
        <f>ROUNDUP(SUM(M10*E9),0)</f>
        <v>0</v>
      </c>
      <c r="O10" s="708">
        <f>SUM(N10*$D$9)</f>
        <v>0</v>
      </c>
      <c r="P10" s="709"/>
      <c r="Q10" s="709"/>
      <c r="R10" s="711"/>
      <c r="S10" s="707">
        <f t="shared" ref="S10:S14" si="1">ROUNDUP(SUM(($S$8+1)*O10),1)</f>
        <v>0</v>
      </c>
      <c r="T10" s="642"/>
      <c r="U10" s="642"/>
      <c r="V10" s="642"/>
      <c r="W10" s="651"/>
      <c r="X10" s="651"/>
      <c r="Z10" s="72"/>
      <c r="AA10" s="489"/>
      <c r="AB10" s="489"/>
      <c r="AC10" s="489"/>
      <c r="AD10" s="72"/>
      <c r="AE10" s="328"/>
    </row>
    <row r="11" spans="1:31" ht="13.5" customHeight="1" thickBot="1" x14ac:dyDescent="0.25">
      <c r="A11" s="652"/>
      <c r="B11" s="653">
        <f>SUM(Private!$G$29)</f>
        <v>0.43353413654618478</v>
      </c>
      <c r="C11" s="653">
        <f>SUM(Private!$I$29)</f>
        <v>0.26296296296296295</v>
      </c>
      <c r="D11" s="654">
        <f>SUM(Private!$L$29)</f>
        <v>22</v>
      </c>
      <c r="E11" s="653">
        <f>SUM(Private!$M$29)</f>
        <v>0.37869660460021909</v>
      </c>
      <c r="F11" s="448"/>
      <c r="G11" s="449"/>
      <c r="H11" s="231" t="str">
        <f>IF($K$3="Yes","Elementary"," 1-10")</f>
        <v xml:space="preserve"> 1-10</v>
      </c>
      <c r="I11" s="439"/>
      <c r="J11" s="201"/>
      <c r="K11" s="201"/>
      <c r="L11" s="701"/>
      <c r="M11" s="740">
        <f>IF($I11=" "," ",(ROUNDUP(SUM(I11*C11),0)))</f>
        <v>0</v>
      </c>
      <c r="N11" s="743">
        <f>ROUNDUP(SUM(M11*E11),0)</f>
        <v>0</v>
      </c>
      <c r="O11" s="754">
        <f>SUM(N11*D11)</f>
        <v>0</v>
      </c>
      <c r="P11" s="290">
        <f>L32</f>
        <v>0</v>
      </c>
      <c r="Q11" s="432">
        <f>P32</f>
        <v>0</v>
      </c>
      <c r="R11" s="629"/>
      <c r="S11" s="628">
        <f t="shared" si="1"/>
        <v>0</v>
      </c>
      <c r="T11" s="642"/>
      <c r="U11" s="642"/>
      <c r="V11" s="642"/>
      <c r="W11" s="651"/>
      <c r="X11" s="651"/>
      <c r="Z11" s="72"/>
      <c r="AA11" s="489"/>
      <c r="AB11" s="489"/>
      <c r="AC11" s="489"/>
      <c r="AD11" s="72"/>
      <c r="AE11" s="328"/>
    </row>
    <row r="12" spans="1:31" ht="13.5" customHeight="1" thickBot="1" x14ac:dyDescent="0.25">
      <c r="A12" s="638"/>
      <c r="B12" s="653"/>
      <c r="C12" s="653"/>
      <c r="D12" s="654"/>
      <c r="E12" s="653"/>
      <c r="F12" s="448"/>
      <c r="G12" s="444"/>
      <c r="H12" s="696"/>
      <c r="I12" s="703">
        <f>SUM(M12/$C$11)</f>
        <v>0</v>
      </c>
      <c r="J12" s="698">
        <f>IF(J11="",SUM($I$11*0.014)," ")</f>
        <v>0</v>
      </c>
      <c r="K12" s="699">
        <f>IF(K11="",SUM($I$11*'All School Data'!$K$525)," ")</f>
        <v>0</v>
      </c>
      <c r="L12" s="700"/>
      <c r="M12" s="589"/>
      <c r="N12" s="741">
        <f>ROUNDUP(SUM(M12*E11),0)</f>
        <v>0</v>
      </c>
      <c r="O12" s="708">
        <f>SUM(N12*$D$11)</f>
        <v>0</v>
      </c>
      <c r="P12" s="709"/>
      <c r="Q12" s="709"/>
      <c r="R12" s="711"/>
      <c r="S12" s="707">
        <f t="shared" si="1"/>
        <v>0</v>
      </c>
      <c r="T12" s="642"/>
      <c r="U12" s="642"/>
      <c r="V12" s="642"/>
      <c r="W12" s="651"/>
      <c r="X12" s="651"/>
      <c r="Z12" s="72"/>
      <c r="AA12" s="489"/>
      <c r="AB12" s="489"/>
      <c r="AC12" s="489"/>
      <c r="AD12" s="72"/>
      <c r="AE12" s="328"/>
    </row>
    <row r="13" spans="1:31" ht="13.5" customHeight="1" thickBot="1" x14ac:dyDescent="0.25">
      <c r="A13" s="655"/>
      <c r="B13" s="653">
        <f>'Urban Charter'!B11</f>
        <v>0.52913646000000003</v>
      </c>
      <c r="C13" s="653">
        <f>'Urban Charter'!C11</f>
        <v>0.47499999999999998</v>
      </c>
      <c r="D13" s="654">
        <f>'Urban Charter'!D11</f>
        <v>22.19</v>
      </c>
      <c r="E13" s="653">
        <f>'Urban Charter'!E11</f>
        <v>0.4612</v>
      </c>
      <c r="F13" s="448"/>
      <c r="G13" s="444"/>
      <c r="H13" s="231" t="str">
        <f>IF($K$3="Yes","Middle","11th")</f>
        <v>11th</v>
      </c>
      <c r="I13" s="439"/>
      <c r="J13" s="287"/>
      <c r="K13" s="201"/>
      <c r="L13" s="438"/>
      <c r="M13" s="752">
        <f>ROUNDUP(SUM(($I$13-L13*H39)*C13),0)</f>
        <v>0</v>
      </c>
      <c r="N13" s="743">
        <f>IF($I13=" "," ",(ROUNDUP(SUM(M13*E13),0)))</f>
        <v>0</v>
      </c>
      <c r="O13" s="289">
        <f>SUM(N13*D13)</f>
        <v>0</v>
      </c>
      <c r="P13" s="290">
        <f>L39</f>
        <v>0</v>
      </c>
      <c r="Q13" s="432">
        <f>Q39</f>
        <v>0</v>
      </c>
      <c r="R13" s="572"/>
      <c r="S13" s="628" t="str">
        <f>IF($I13=""," ",ROUNDUP(SUM(($S$8+1)*O13),1))</f>
        <v xml:space="preserve"> </v>
      </c>
      <c r="T13" s="642"/>
      <c r="U13" s="642"/>
      <c r="V13" s="642"/>
      <c r="W13" s="651"/>
      <c r="X13" s="651"/>
      <c r="Z13" s="72"/>
      <c r="AA13" s="489"/>
      <c r="AB13" s="489"/>
      <c r="AC13" s="489"/>
      <c r="AD13" s="72"/>
      <c r="AE13" s="328"/>
    </row>
    <row r="14" spans="1:31" ht="13.5" customHeight="1" thickBot="1" x14ac:dyDescent="0.25">
      <c r="A14" s="655"/>
      <c r="B14" s="653"/>
      <c r="C14" s="653"/>
      <c r="D14" s="654"/>
      <c r="E14" s="653"/>
      <c r="F14" s="448"/>
      <c r="G14" s="444"/>
      <c r="H14" s="696"/>
      <c r="I14" s="703">
        <f>SUM(M14/$C$13)</f>
        <v>0</v>
      </c>
      <c r="J14" s="698">
        <f>IF(J13="",SUM($I$13*'All School Data'!L396)," ")</f>
        <v>0</v>
      </c>
      <c r="K14" s="699">
        <f>IF(K13="",SUM($I$13*'All School Data'!$K$526)," ")</f>
        <v>0</v>
      </c>
      <c r="L14" s="699">
        <f>IF(L13="",SUM($I$13*0.32)," ")</f>
        <v>0</v>
      </c>
      <c r="M14" s="589"/>
      <c r="N14" s="741">
        <f>ROUNDUP(SUM(M14*E13),0)</f>
        <v>0</v>
      </c>
      <c r="O14" s="708">
        <f>SUM(N14*$D13)</f>
        <v>0</v>
      </c>
      <c r="P14" s="709"/>
      <c r="Q14" s="709"/>
      <c r="R14" s="710"/>
      <c r="S14" s="707">
        <f t="shared" si="1"/>
        <v>0</v>
      </c>
      <c r="T14" s="642"/>
      <c r="U14" s="642"/>
      <c r="V14" s="642"/>
      <c r="W14" s="651"/>
      <c r="X14" s="651"/>
      <c r="Z14" s="72"/>
      <c r="AA14" s="489"/>
      <c r="AB14" s="489"/>
      <c r="AC14" s="489"/>
      <c r="AD14" s="72"/>
      <c r="AE14" s="328"/>
    </row>
    <row r="15" spans="1:31" ht="13.5" customHeight="1" thickBot="1" x14ac:dyDescent="0.25">
      <c r="A15" s="655"/>
      <c r="B15" s="653">
        <f>'Urban Charter'!B13</f>
        <v>0.50080000000000002</v>
      </c>
      <c r="C15" s="653">
        <f>'Urban Charter'!C13</f>
        <v>0.4758</v>
      </c>
      <c r="D15" s="654">
        <f>'Urban Charter'!D13</f>
        <v>22.83</v>
      </c>
      <c r="E15" s="653">
        <f>'Urban Charter'!E13</f>
        <v>0.55710000000000004</v>
      </c>
      <c r="F15" s="448"/>
      <c r="G15" s="444"/>
      <c r="H15" s="231" t="str">
        <f>IF($K$3="Yes","High","12th")</f>
        <v>12th</v>
      </c>
      <c r="I15" s="439"/>
      <c r="J15" s="201"/>
      <c r="K15" s="201"/>
      <c r="L15" s="438"/>
      <c r="M15" s="740">
        <f>ROUNDUP(SUM(($I$15-L15*H46)*C15),0)</f>
        <v>0</v>
      </c>
      <c r="N15" s="743">
        <f>ROUNDUP(SUM(M15*E15),0)</f>
        <v>0</v>
      </c>
      <c r="O15" s="289">
        <f>SUM(N15*D15)</f>
        <v>0</v>
      </c>
      <c r="P15" s="290">
        <f>L46</f>
        <v>0</v>
      </c>
      <c r="Q15" s="432">
        <f>Q46</f>
        <v>0</v>
      </c>
      <c r="R15" s="491"/>
      <c r="S15" s="628" t="str">
        <f>IF($I15=""," ",ROUNDUP(SUM(($S$8+1)*O15),0))</f>
        <v xml:space="preserve"> </v>
      </c>
      <c r="T15" s="642"/>
      <c r="U15" s="642"/>
      <c r="V15" s="642"/>
      <c r="W15" s="651"/>
      <c r="X15" s="651"/>
      <c r="Z15" s="72"/>
      <c r="AA15" s="489"/>
      <c r="AB15" s="489"/>
      <c r="AC15" s="489"/>
      <c r="AD15" s="72"/>
      <c r="AE15" s="328"/>
    </row>
    <row r="16" spans="1:31" ht="13.5" customHeight="1" thickBot="1" x14ac:dyDescent="0.25">
      <c r="A16" s="638"/>
      <c r="B16" s="636"/>
      <c r="C16" s="653"/>
      <c r="D16" s="636"/>
      <c r="E16" s="636"/>
      <c r="F16" s="440"/>
      <c r="G16" s="444"/>
      <c r="H16" s="702"/>
      <c r="I16" s="703">
        <f>SUM(M16/$C$15)</f>
        <v>0</v>
      </c>
      <c r="J16" s="699">
        <f>IF(J15="",SUM($I$15*'All School Data'!$L$483)," ")</f>
        <v>0</v>
      </c>
      <c r="K16" s="699">
        <f>IF(K15="",SUM($I$15*'All School Data'!$K$527)," ")</f>
        <v>0</v>
      </c>
      <c r="L16" s="699">
        <f>IF(L15="",SUM(I15*0.85)," ")</f>
        <v>0</v>
      </c>
      <c r="M16" s="590"/>
      <c r="N16" s="753">
        <f>ROUNDUP((M16*E15),0)</f>
        <v>0</v>
      </c>
      <c r="O16" s="704">
        <f>SUM(N16*$D15)</f>
        <v>0</v>
      </c>
      <c r="P16" s="705"/>
      <c r="Q16" s="705"/>
      <c r="R16" s="744"/>
      <c r="S16" s="745">
        <f>ROUNDUP(SUM(($S$8+1)*O16),0)</f>
        <v>0</v>
      </c>
      <c r="T16" s="642"/>
      <c r="U16" s="642"/>
      <c r="V16" s="642"/>
      <c r="W16" s="651"/>
      <c r="X16" s="651"/>
      <c r="Z16" s="328"/>
      <c r="AA16" s="328"/>
      <c r="AB16" s="328"/>
      <c r="AC16" s="328"/>
      <c r="AD16" s="328"/>
      <c r="AE16" s="328"/>
    </row>
    <row r="17" spans="1:31" ht="13.5" customHeight="1" thickTop="1" thickBot="1" x14ac:dyDescent="0.25">
      <c r="A17" s="636"/>
      <c r="B17" s="636"/>
      <c r="C17" s="636"/>
      <c r="D17" s="636"/>
      <c r="E17" s="636"/>
      <c r="F17" s="440"/>
      <c r="G17" s="444"/>
      <c r="H17" s="451" t="s">
        <v>447</v>
      </c>
      <c r="I17" s="450">
        <f>SUM(I9:I16)</f>
        <v>0</v>
      </c>
      <c r="J17" s="450">
        <f>SUM(J9,J15,J13,J11)</f>
        <v>0</v>
      </c>
      <c r="K17" s="450">
        <f>SUM(K9,K15,K13,K11)</f>
        <v>0</v>
      </c>
      <c r="L17" s="450">
        <f>SUM(L15,L13)</f>
        <v>0</v>
      </c>
      <c r="M17" s="450">
        <f>SUM(M9+M11+M13+M15)</f>
        <v>0</v>
      </c>
      <c r="N17" s="450">
        <f>SUM(N9+N11+N13+N15)</f>
        <v>0</v>
      </c>
      <c r="O17" s="293">
        <f>IF($Q$18="Yes", SUM(O11:O16),SUM(O9:O16))</f>
        <v>0</v>
      </c>
      <c r="P17" s="293">
        <f>IF($Q$18="Yes", SUM(P11:P16),SUM(P9:P16))</f>
        <v>0</v>
      </c>
      <c r="Q17" s="606">
        <f>IF($Q$18="Yes", SUM(Q11:Q16),SUM(Q9:Q16))</f>
        <v>0</v>
      </c>
      <c r="R17" s="604"/>
      <c r="S17" s="603">
        <f>SUM(S9:S16)</f>
        <v>0</v>
      </c>
      <c r="T17" s="642"/>
      <c r="U17" s="642"/>
      <c r="V17" s="642"/>
      <c r="W17" s="651"/>
      <c r="X17" s="651"/>
      <c r="Z17" s="328"/>
      <c r="AA17" s="328"/>
      <c r="AB17" s="328"/>
      <c r="AC17" s="328"/>
      <c r="AD17" s="328"/>
      <c r="AE17" s="328"/>
    </row>
    <row r="18" spans="1:31" ht="13.5" customHeight="1" x14ac:dyDescent="0.2">
      <c r="A18" s="615" t="s">
        <v>505</v>
      </c>
      <c r="B18" s="616"/>
      <c r="C18" s="616"/>
      <c r="D18" s="616"/>
      <c r="E18" s="616"/>
      <c r="F18" s="833"/>
      <c r="G18" s="833"/>
      <c r="H18" s="833"/>
      <c r="I18" s="833"/>
      <c r="J18" s="989" t="str">
        <f>IF($I$9=""," ","Yes - If Pre-K &amp; K students are provided parking spaces at or above their PM Peak Vehicles &gt;&gt;&gt;&gt;&gt;&gt;")</f>
        <v xml:space="preserve"> </v>
      </c>
      <c r="K18" s="989"/>
      <c r="L18" s="989"/>
      <c r="M18" s="989"/>
      <c r="N18" s="989"/>
      <c r="O18" s="989"/>
      <c r="P18" s="990"/>
      <c r="Q18" s="605"/>
      <c r="R18" s="577"/>
      <c r="S18" s="450">
        <f>SUM(S17-O17)</f>
        <v>0</v>
      </c>
      <c r="T18" s="642"/>
      <c r="U18" s="642"/>
      <c r="V18" s="642"/>
      <c r="W18" s="642"/>
      <c r="X18" s="642"/>
      <c r="Y18" s="249"/>
      <c r="Z18" s="328"/>
      <c r="AA18" s="328"/>
      <c r="AB18" s="328"/>
      <c r="AC18" s="328"/>
      <c r="AD18" s="328"/>
      <c r="AE18" s="328"/>
    </row>
    <row r="19" spans="1:31" ht="13.5" customHeight="1" thickBot="1" x14ac:dyDescent="0.25">
      <c r="A19" s="616"/>
      <c r="B19" s="616" t="s">
        <v>511</v>
      </c>
      <c r="C19" s="616"/>
      <c r="D19" s="616"/>
      <c r="E19" s="616"/>
      <c r="F19" s="591"/>
      <c r="G19" s="451"/>
      <c r="H19" s="591"/>
      <c r="I19" s="447"/>
      <c r="J19" s="447"/>
      <c r="K19" s="447"/>
      <c r="L19" s="577"/>
      <c r="M19" s="577"/>
      <c r="N19" s="577"/>
      <c r="O19" s="577"/>
      <c r="P19" s="577"/>
      <c r="Q19" s="602"/>
      <c r="R19" s="577"/>
      <c r="S19" s="450"/>
      <c r="T19" s="642"/>
      <c r="U19" s="642"/>
      <c r="V19" s="642"/>
      <c r="W19" s="651"/>
      <c r="X19" s="651"/>
      <c r="Z19" s="328"/>
      <c r="AA19" s="328"/>
      <c r="AB19" s="328"/>
      <c r="AC19" s="328"/>
      <c r="AD19" s="328"/>
      <c r="AE19" s="328"/>
    </row>
    <row r="20" spans="1:31" ht="13.5" customHeight="1" thickBot="1" x14ac:dyDescent="0.25">
      <c r="A20" s="616"/>
      <c r="B20" s="616" t="s">
        <v>503</v>
      </c>
      <c r="C20" s="616"/>
      <c r="D20" s="616"/>
      <c r="E20" s="616"/>
      <c r="F20" s="591"/>
      <c r="G20" s="577"/>
      <c r="H20" s="447"/>
      <c r="I20" s="500"/>
      <c r="J20" s="501"/>
      <c r="K20" s="501"/>
      <c r="L20" s="235" t="str">
        <f>IF($I$9=""," ",H9)</f>
        <v xml:space="preserve"> </v>
      </c>
      <c r="M20" s="502"/>
      <c r="N20" s="502"/>
      <c r="O20" s="502"/>
      <c r="P20" s="503"/>
      <c r="Q20" s="578"/>
      <c r="R20" s="577"/>
      <c r="S20" s="577"/>
      <c r="T20" s="642"/>
      <c r="U20" s="642"/>
      <c r="V20" s="642"/>
      <c r="W20" s="651"/>
      <c r="X20" s="651"/>
    </row>
    <row r="21" spans="1:31" ht="13.5" customHeight="1" thickBot="1" x14ac:dyDescent="0.25">
      <c r="A21" s="616"/>
      <c r="B21" s="616"/>
      <c r="C21" s="616"/>
      <c r="D21" s="616"/>
      <c r="E21" s="616"/>
      <c r="F21" s="447"/>
      <c r="G21" s="584"/>
      <c r="H21" s="447"/>
      <c r="I21" s="674"/>
      <c r="J21" s="636"/>
      <c r="K21" s="671" t="s">
        <v>178</v>
      </c>
      <c r="L21" s="672"/>
      <c r="M21" s="675"/>
      <c r="N21" s="676"/>
      <c r="O21" s="671" t="s">
        <v>183</v>
      </c>
      <c r="P21" s="677"/>
      <c r="Q21" s="577"/>
      <c r="R21" s="577"/>
      <c r="S21" s="577"/>
      <c r="T21" s="739"/>
      <c r="U21" s="642"/>
      <c r="V21" s="642"/>
      <c r="W21" s="651"/>
      <c r="X21" s="651"/>
    </row>
    <row r="22" spans="1:31" s="490" customFormat="1" ht="13.5" customHeight="1" thickBot="1" x14ac:dyDescent="0.25">
      <c r="A22" s="631" t="s">
        <v>506</v>
      </c>
      <c r="B22" s="632"/>
      <c r="C22" s="632"/>
      <c r="D22" s="632"/>
      <c r="E22" s="632"/>
      <c r="F22" s="447"/>
      <c r="G22" s="447"/>
      <c r="H22" s="659" t="s">
        <v>15</v>
      </c>
      <c r="I22" s="659" t="s">
        <v>131</v>
      </c>
      <c r="J22" s="660" t="s">
        <v>179</v>
      </c>
      <c r="K22" s="659" t="s">
        <v>335</v>
      </c>
      <c r="L22" s="661" t="s">
        <v>242</v>
      </c>
      <c r="M22" s="662" t="s">
        <v>131</v>
      </c>
      <c r="N22" s="663" t="s">
        <v>179</v>
      </c>
      <c r="O22" s="663" t="s">
        <v>335</v>
      </c>
      <c r="P22" s="665" t="s">
        <v>245</v>
      </c>
      <c r="Q22" s="447"/>
      <c r="R22" s="447"/>
      <c r="S22" s="447"/>
      <c r="T22" s="643"/>
      <c r="U22" s="642"/>
      <c r="V22" s="643"/>
      <c r="W22" s="751"/>
      <c r="X22" s="751"/>
    </row>
    <row r="23" spans="1:31" ht="13.5" customHeight="1" thickBot="1" x14ac:dyDescent="0.25">
      <c r="A23" s="631"/>
      <c r="B23" s="631" t="s">
        <v>404</v>
      </c>
      <c r="C23" s="632"/>
      <c r="D23" s="632"/>
      <c r="E23" s="632"/>
      <c r="F23" s="447"/>
      <c r="G23" s="577"/>
      <c r="H23" s="508" t="s">
        <v>181</v>
      </c>
      <c r="I23" s="509">
        <f>IF($I$9=" "," ",($I$9*$B$9))</f>
        <v>0</v>
      </c>
      <c r="J23" s="236">
        <f>J9</f>
        <v>0</v>
      </c>
      <c r="K23" s="255">
        <f>K9</f>
        <v>0</v>
      </c>
      <c r="L23" s="253">
        <f>SUM(I23:K23)</f>
        <v>0</v>
      </c>
      <c r="M23" s="746">
        <f>M9</f>
        <v>0</v>
      </c>
      <c r="N23" s="550"/>
      <c r="O23" s="666"/>
      <c r="P23" s="253">
        <f>SUM(M23:O23)</f>
        <v>0</v>
      </c>
      <c r="Q23" s="577"/>
      <c r="R23" s="577"/>
      <c r="S23" s="577"/>
      <c r="T23" s="642"/>
      <c r="U23" s="642"/>
      <c r="V23" s="642"/>
      <c r="W23" s="651"/>
      <c r="X23" s="651"/>
    </row>
    <row r="24" spans="1:31" ht="13.5" customHeight="1" thickBot="1" x14ac:dyDescent="0.25">
      <c r="A24" s="631"/>
      <c r="B24" s="631" t="s">
        <v>507</v>
      </c>
      <c r="C24" s="632"/>
      <c r="D24" s="632"/>
      <c r="E24" s="632"/>
      <c r="F24" s="447"/>
      <c r="G24" s="577"/>
      <c r="H24" s="510" t="s">
        <v>182</v>
      </c>
      <c r="I24" s="511">
        <f>IF($I$9=" "," ",($I$9*$B$9))</f>
        <v>0</v>
      </c>
      <c r="J24" s="549"/>
      <c r="K24" s="667"/>
      <c r="L24" s="254">
        <f>SUM(I24:K24)</f>
        <v>0</v>
      </c>
      <c r="M24" s="747">
        <f>M9</f>
        <v>0</v>
      </c>
      <c r="N24" s="239">
        <f>J9</f>
        <v>0</v>
      </c>
      <c r="O24" s="785">
        <f>K9</f>
        <v>0</v>
      </c>
      <c r="P24" s="256">
        <f>SUM(M24:O24)</f>
        <v>0</v>
      </c>
      <c r="Q24" s="577"/>
      <c r="R24" s="577"/>
      <c r="S24" s="512" t="s">
        <v>14</v>
      </c>
      <c r="T24" s="642"/>
      <c r="U24" s="642"/>
      <c r="V24" s="642"/>
      <c r="W24" s="651"/>
      <c r="X24" s="651"/>
    </row>
    <row r="25" spans="1:31" s="197" customFormat="1" ht="13.5" customHeight="1" thickBot="1" x14ac:dyDescent="0.25">
      <c r="A25" s="631"/>
      <c r="B25" s="631" t="s">
        <v>508</v>
      </c>
      <c r="C25" s="632"/>
      <c r="D25" s="632"/>
      <c r="E25" s="632"/>
      <c r="F25" s="447"/>
      <c r="G25" s="577"/>
      <c r="H25" s="447"/>
      <c r="I25" s="592"/>
      <c r="J25" s="962" t="s">
        <v>500</v>
      </c>
      <c r="K25" s="963"/>
      <c r="L25" s="516">
        <f>SUM(L23:L24)</f>
        <v>0</v>
      </c>
      <c r="M25" s="579"/>
      <c r="N25" s="987" t="s">
        <v>501</v>
      </c>
      <c r="O25" s="988"/>
      <c r="P25" s="516">
        <f>SUM(P23:P24)</f>
        <v>0</v>
      </c>
      <c r="Q25" s="577"/>
      <c r="R25" s="577"/>
      <c r="S25" s="517">
        <f>SUM(L25+P25)</f>
        <v>0</v>
      </c>
      <c r="T25" s="642"/>
      <c r="U25" s="642"/>
      <c r="V25" s="642"/>
      <c r="W25" s="651"/>
      <c r="X25" s="651"/>
      <c r="Y25" s="15"/>
      <c r="Z25" s="15"/>
      <c r="AA25" s="15"/>
      <c r="AB25" s="15"/>
    </row>
    <row r="26" spans="1:31" s="197" customFormat="1" ht="13.5" customHeight="1" thickBot="1" x14ac:dyDescent="0.25">
      <c r="A26" s="632"/>
      <c r="B26" s="632" t="s">
        <v>504</v>
      </c>
      <c r="C26" s="632"/>
      <c r="D26" s="632"/>
      <c r="E26" s="632"/>
      <c r="F26" s="447"/>
      <c r="G26" s="577"/>
      <c r="H26" s="447"/>
      <c r="I26" s="592"/>
      <c r="J26" s="577"/>
      <c r="K26" s="577"/>
      <c r="L26" s="577"/>
      <c r="M26" s="577"/>
      <c r="N26" s="577"/>
      <c r="O26" s="577"/>
      <c r="P26" s="577"/>
      <c r="Q26" s="577"/>
      <c r="R26" s="577"/>
      <c r="S26" s="521"/>
      <c r="T26" s="642"/>
      <c r="U26" s="642"/>
      <c r="V26" s="642"/>
      <c r="W26" s="651"/>
      <c r="X26" s="651"/>
      <c r="Y26" s="15"/>
      <c r="Z26" s="15"/>
      <c r="AA26" s="15"/>
      <c r="AB26" s="15"/>
    </row>
    <row r="27" spans="1:31" s="197" customFormat="1" ht="13.5" customHeight="1" thickBot="1" x14ac:dyDescent="0.25">
      <c r="A27" s="636"/>
      <c r="B27" s="636"/>
      <c r="C27" s="636"/>
      <c r="D27" s="636"/>
      <c r="E27" s="636"/>
      <c r="F27" s="447"/>
      <c r="G27" s="577"/>
      <c r="H27" s="447"/>
      <c r="I27" s="500"/>
      <c r="J27" s="501"/>
      <c r="K27" s="501"/>
      <c r="L27" s="235" t="str">
        <f>IF($I$11=""," ",H11)</f>
        <v xml:space="preserve"> </v>
      </c>
      <c r="M27" s="502"/>
      <c r="N27" s="502"/>
      <c r="O27" s="502"/>
      <c r="P27" s="503"/>
      <c r="Q27" s="577"/>
      <c r="R27" s="577"/>
      <c r="S27" s="521"/>
      <c r="T27" s="642"/>
      <c r="U27" s="642"/>
      <c r="V27" s="642"/>
      <c r="W27" s="651"/>
      <c r="X27" s="651"/>
      <c r="Y27" s="15"/>
      <c r="Z27" s="15"/>
      <c r="AA27" s="15"/>
      <c r="AB27" s="15"/>
    </row>
    <row r="28" spans="1:31" s="197" customFormat="1" ht="13.5" customHeight="1" thickBot="1" x14ac:dyDescent="0.25">
      <c r="A28" s="636"/>
      <c r="B28" s="636"/>
      <c r="C28" s="636"/>
      <c r="D28" s="636"/>
      <c r="E28" s="636"/>
      <c r="F28" s="447"/>
      <c r="G28" s="577"/>
      <c r="H28" s="447"/>
      <c r="I28" s="674"/>
      <c r="J28" s="636"/>
      <c r="K28" s="671" t="s">
        <v>178</v>
      </c>
      <c r="L28" s="672"/>
      <c r="M28" s="675"/>
      <c r="N28" s="676"/>
      <c r="O28" s="671" t="s">
        <v>183</v>
      </c>
      <c r="P28" s="677"/>
      <c r="Q28" s="577"/>
      <c r="R28" s="577"/>
      <c r="S28" s="521"/>
      <c r="T28" s="642"/>
      <c r="U28" s="642"/>
      <c r="V28" s="642"/>
      <c r="W28" s="651"/>
      <c r="X28" s="651"/>
      <c r="Y28" s="15"/>
      <c r="Z28" s="15"/>
      <c r="AA28" s="15"/>
      <c r="AB28" s="15"/>
    </row>
    <row r="29" spans="1:31" s="197" customFormat="1" ht="13.5" customHeight="1" thickBot="1" x14ac:dyDescent="0.25">
      <c r="A29" s="636"/>
      <c r="B29" s="636"/>
      <c r="C29" s="636"/>
      <c r="D29" s="636"/>
      <c r="E29" s="636"/>
      <c r="F29" s="447"/>
      <c r="G29" s="577"/>
      <c r="H29" s="659" t="s">
        <v>15</v>
      </c>
      <c r="I29" s="659" t="s">
        <v>131</v>
      </c>
      <c r="J29" s="660" t="s">
        <v>179</v>
      </c>
      <c r="K29" s="659" t="s">
        <v>335</v>
      </c>
      <c r="L29" s="661" t="s">
        <v>242</v>
      </c>
      <c r="M29" s="662" t="s">
        <v>131</v>
      </c>
      <c r="N29" s="663" t="s">
        <v>179</v>
      </c>
      <c r="O29" s="662" t="s">
        <v>335</v>
      </c>
      <c r="P29" s="665" t="s">
        <v>245</v>
      </c>
      <c r="Q29" s="577"/>
      <c r="R29" s="577"/>
      <c r="S29" s="521"/>
      <c r="T29" s="642"/>
      <c r="U29" s="642"/>
      <c r="V29" s="642"/>
      <c r="W29" s="651"/>
      <c r="X29" s="651"/>
      <c r="Y29" s="15"/>
      <c r="Z29" s="15"/>
      <c r="AA29" s="15"/>
      <c r="AB29" s="15"/>
    </row>
    <row r="30" spans="1:31" s="197" customFormat="1" ht="13.5" customHeight="1" x14ac:dyDescent="0.2">
      <c r="A30" s="636"/>
      <c r="B30" s="636"/>
      <c r="C30" s="636"/>
      <c r="D30" s="636"/>
      <c r="E30" s="636"/>
      <c r="F30" s="447"/>
      <c r="G30" s="577"/>
      <c r="H30" s="508" t="s">
        <v>181</v>
      </c>
      <c r="I30" s="509">
        <f>IF($I$11=" "," ",($I$11*$B$11))</f>
        <v>0</v>
      </c>
      <c r="J30" s="236">
        <f>J11</f>
        <v>0</v>
      </c>
      <c r="K30" s="255">
        <f>K11</f>
        <v>0</v>
      </c>
      <c r="L30" s="253">
        <f>SUM(I30:K30)</f>
        <v>0</v>
      </c>
      <c r="M30" s="237">
        <f>M11</f>
        <v>0</v>
      </c>
      <c r="N30" s="550"/>
      <c r="O30" s="666"/>
      <c r="P30" s="253">
        <f>SUM(M30:O30)</f>
        <v>0</v>
      </c>
      <c r="Q30" s="577"/>
      <c r="R30" s="577"/>
      <c r="S30" s="521"/>
      <c r="T30" s="642"/>
      <c r="U30" s="642"/>
      <c r="V30" s="642"/>
      <c r="W30" s="651"/>
      <c r="X30" s="651"/>
      <c r="Y30" s="15"/>
      <c r="Z30" s="15"/>
      <c r="AA30" s="15"/>
      <c r="AB30" s="15"/>
    </row>
    <row r="31" spans="1:31" s="197" customFormat="1" ht="13.5" customHeight="1" thickBot="1" x14ac:dyDescent="0.25">
      <c r="A31" s="636"/>
      <c r="B31" s="636"/>
      <c r="C31" s="636"/>
      <c r="D31" s="636"/>
      <c r="E31" s="636"/>
      <c r="F31" s="447"/>
      <c r="G31" s="577"/>
      <c r="H31" s="510" t="s">
        <v>182</v>
      </c>
      <c r="I31" s="511">
        <f>IF($I$11=" "," ",($I$11*$B$11))</f>
        <v>0</v>
      </c>
      <c r="J31" s="549"/>
      <c r="K31" s="667"/>
      <c r="L31" s="254">
        <f>SUM(I31:K31)</f>
        <v>0</v>
      </c>
      <c r="M31" s="238">
        <f>M11</f>
        <v>0</v>
      </c>
      <c r="N31" s="239">
        <f>J11</f>
        <v>0</v>
      </c>
      <c r="O31" s="667">
        <f>K11</f>
        <v>0</v>
      </c>
      <c r="P31" s="256">
        <f>SUM(M31:O31)</f>
        <v>0</v>
      </c>
      <c r="Q31" s="577"/>
      <c r="R31" s="577"/>
      <c r="S31" s="521"/>
      <c r="T31" s="642"/>
      <c r="U31" s="642"/>
      <c r="V31" s="642"/>
      <c r="W31" s="651"/>
      <c r="X31" s="651"/>
      <c r="Y31" s="15"/>
      <c r="Z31" s="15"/>
      <c r="AA31" s="15"/>
      <c r="AB31" s="15"/>
    </row>
    <row r="32" spans="1:31" s="197" customFormat="1" ht="13.5" customHeight="1" thickBot="1" x14ac:dyDescent="0.25">
      <c r="A32" s="636"/>
      <c r="B32" s="636"/>
      <c r="C32" s="636"/>
      <c r="D32" s="636"/>
      <c r="E32" s="636"/>
      <c r="F32" s="447"/>
      <c r="G32" s="577"/>
      <c r="H32" s="447"/>
      <c r="I32" s="592"/>
      <c r="J32" s="962" t="s">
        <v>476</v>
      </c>
      <c r="K32" s="963"/>
      <c r="L32" s="516">
        <f>SUM(L30:L31)</f>
        <v>0</v>
      </c>
      <c r="M32" s="579"/>
      <c r="N32" s="987" t="s">
        <v>477</v>
      </c>
      <c r="O32" s="988"/>
      <c r="P32" s="516">
        <f>SUM(P30:P31)</f>
        <v>0</v>
      </c>
      <c r="Q32" s="577"/>
      <c r="R32" s="577"/>
      <c r="S32" s="517">
        <f>SUM(L32+P32)</f>
        <v>0</v>
      </c>
      <c r="T32" s="642"/>
      <c r="U32" s="642"/>
      <c r="V32" s="642"/>
      <c r="W32" s="651"/>
      <c r="X32" s="651"/>
      <c r="Y32" s="15"/>
      <c r="Z32" s="15"/>
      <c r="AA32" s="15"/>
      <c r="AB32" s="15"/>
    </row>
    <row r="33" spans="1:28" s="197" customFormat="1" ht="13.5" customHeight="1" thickBot="1" x14ac:dyDescent="0.25">
      <c r="A33" s="638"/>
      <c r="B33" s="656"/>
      <c r="C33" s="657"/>
      <c r="D33" s="636"/>
      <c r="E33" s="636"/>
      <c r="F33" s="447"/>
      <c r="G33" s="577"/>
      <c r="H33" s="447"/>
      <c r="I33" s="592"/>
      <c r="J33" s="591"/>
      <c r="K33" s="591"/>
      <c r="L33" s="593"/>
      <c r="M33" s="579"/>
      <c r="N33" s="580"/>
      <c r="O33" s="580"/>
      <c r="P33" s="581"/>
      <c r="Q33" s="577"/>
      <c r="R33" s="577"/>
      <c r="S33" s="521"/>
      <c r="T33" s="642"/>
      <c r="U33" s="642"/>
      <c r="V33" s="642"/>
      <c r="W33" s="651"/>
      <c r="X33" s="651"/>
      <c r="Y33" s="15"/>
      <c r="Z33" s="15"/>
      <c r="AA33" s="15"/>
      <c r="AB33" s="15"/>
    </row>
    <row r="34" spans="1:28" ht="13.5" customHeight="1" thickBot="1" x14ac:dyDescent="0.25">
      <c r="A34" s="565"/>
      <c r="B34" s="566"/>
      <c r="C34" s="808"/>
      <c r="D34" s="567"/>
      <c r="E34" s="564"/>
      <c r="F34" s="447"/>
      <c r="G34" s="447"/>
      <c r="H34" s="594"/>
      <c r="I34" s="500"/>
      <c r="J34" s="522"/>
      <c r="K34" s="522"/>
      <c r="L34" s="235" t="str">
        <f>IF($I$13=""," ",H13)</f>
        <v xml:space="preserve"> </v>
      </c>
      <c r="M34" s="522"/>
      <c r="N34" s="522"/>
      <c r="O34" s="522"/>
      <c r="P34" s="522"/>
      <c r="Q34" s="523"/>
      <c r="R34" s="577"/>
      <c r="S34" s="521"/>
      <c r="T34" s="642"/>
      <c r="U34" s="642"/>
      <c r="V34" s="642"/>
      <c r="W34" s="651"/>
      <c r="X34" s="651"/>
      <c r="Y34" s="15"/>
      <c r="Z34" s="15"/>
      <c r="AA34" s="15"/>
      <c r="AB34" s="15"/>
    </row>
    <row r="35" spans="1:28" ht="13.5" customHeight="1" thickBot="1" x14ac:dyDescent="0.25">
      <c r="A35" s="943" t="s">
        <v>331</v>
      </c>
      <c r="B35" s="943"/>
      <c r="C35" s="943"/>
      <c r="D35" s="943"/>
      <c r="E35" s="943"/>
      <c r="F35" s="447"/>
      <c r="G35" s="447"/>
      <c r="H35" s="668"/>
      <c r="I35" s="669"/>
      <c r="J35" s="670"/>
      <c r="K35" s="671" t="s">
        <v>178</v>
      </c>
      <c r="L35" s="672"/>
      <c r="M35" s="638"/>
      <c r="N35" s="670"/>
      <c r="O35" s="671" t="s">
        <v>183</v>
      </c>
      <c r="P35" s="672"/>
      <c r="Q35" s="673"/>
      <c r="R35" s="577"/>
      <c r="S35" s="521"/>
      <c r="T35" s="642"/>
      <c r="U35" s="642"/>
      <c r="V35" s="642"/>
      <c r="W35" s="651"/>
      <c r="X35" s="651"/>
      <c r="Y35" s="15"/>
      <c r="Z35" s="15"/>
      <c r="AA35" s="15"/>
      <c r="AB35" s="15"/>
    </row>
    <row r="36" spans="1:28" ht="13.5" customHeight="1" thickBot="1" x14ac:dyDescent="0.25">
      <c r="A36" s="565"/>
      <c r="B36" s="566"/>
      <c r="C36" s="808"/>
      <c r="D36" s="567"/>
      <c r="E36" s="564"/>
      <c r="F36" s="447"/>
      <c r="G36" s="658" t="s">
        <v>15</v>
      </c>
      <c r="H36" s="659" t="s">
        <v>131</v>
      </c>
      <c r="I36" s="660" t="s">
        <v>179</v>
      </c>
      <c r="J36" s="659" t="s">
        <v>335</v>
      </c>
      <c r="K36" s="658" t="str">
        <f>IF($L$13=" ",(" "),(IF($L$13=0,(" "),("Student Dvr"))))</f>
        <v xml:space="preserve"> </v>
      </c>
      <c r="L36" s="661" t="s">
        <v>242</v>
      </c>
      <c r="M36" s="662" t="s">
        <v>131</v>
      </c>
      <c r="N36" s="663" t="s">
        <v>179</v>
      </c>
      <c r="O36" s="662" t="s">
        <v>335</v>
      </c>
      <c r="P36" s="664" t="str">
        <f>IF($L$13=" ",(" "),(IF($L$13=0,(" "),("Student Dvr"))))</f>
        <v xml:space="preserve"> </v>
      </c>
      <c r="Q36" s="665" t="s">
        <v>242</v>
      </c>
      <c r="R36" s="577"/>
      <c r="S36" s="521"/>
      <c r="T36" s="642"/>
      <c r="U36" s="642"/>
      <c r="V36" s="642"/>
      <c r="W36" s="651"/>
      <c r="X36" s="651"/>
      <c r="Y36" s="15"/>
      <c r="Z36" s="15"/>
      <c r="AA36" s="15"/>
      <c r="AB36" s="15"/>
    </row>
    <row r="37" spans="1:28" ht="13.5" customHeight="1" x14ac:dyDescent="0.25">
      <c r="A37" s="821" t="s">
        <v>110</v>
      </c>
      <c r="B37" s="814" t="s">
        <v>414</v>
      </c>
      <c r="C37" s="815"/>
      <c r="D37" s="815"/>
      <c r="E37" s="815"/>
      <c r="F37" s="447"/>
      <c r="G37" s="508" t="s">
        <v>181</v>
      </c>
      <c r="H37" s="509">
        <f>IF($I$13=" "," ",($I$13-L13*H39)*$B$13)</f>
        <v>0</v>
      </c>
      <c r="I37" s="236">
        <f>J13</f>
        <v>0</v>
      </c>
      <c r="J37" s="255">
        <f>K13</f>
        <v>0</v>
      </c>
      <c r="K37" s="463">
        <f>ROUNDUP(L13-I39,0)</f>
        <v>0</v>
      </c>
      <c r="L37" s="253">
        <f>SUM(H37:K37)</f>
        <v>0</v>
      </c>
      <c r="M37" s="237">
        <f>M13</f>
        <v>0</v>
      </c>
      <c r="N37" s="550"/>
      <c r="O37" s="666"/>
      <c r="P37" s="666"/>
      <c r="Q37" s="253">
        <f>SUM(M37:P37)</f>
        <v>0</v>
      </c>
      <c r="R37" s="577"/>
      <c r="S37" s="521"/>
      <c r="T37" s="642"/>
      <c r="U37" s="642"/>
      <c r="V37" s="642"/>
      <c r="W37" s="651"/>
      <c r="X37" s="651"/>
      <c r="Y37" s="15"/>
      <c r="Z37" s="15"/>
      <c r="AA37" s="15"/>
      <c r="AB37" s="15"/>
    </row>
    <row r="38" spans="1:28" ht="13.5" customHeight="1" thickBot="1" x14ac:dyDescent="0.3">
      <c r="A38" s="821"/>
      <c r="B38" s="816" t="s">
        <v>416</v>
      </c>
      <c r="C38" s="815"/>
      <c r="D38" s="815"/>
      <c r="E38" s="815"/>
      <c r="F38" s="447"/>
      <c r="G38" s="510" t="s">
        <v>182</v>
      </c>
      <c r="H38" s="511">
        <f>IF($I$13=" "," ",H37)</f>
        <v>0</v>
      </c>
      <c r="I38" s="549"/>
      <c r="J38" s="667"/>
      <c r="K38" s="667"/>
      <c r="L38" s="254">
        <f>SUM(H38:K38)</f>
        <v>0</v>
      </c>
      <c r="M38" s="238">
        <f>M13</f>
        <v>0</v>
      </c>
      <c r="N38" s="239">
        <f>J13</f>
        <v>0</v>
      </c>
      <c r="O38" s="787">
        <f>K13</f>
        <v>0</v>
      </c>
      <c r="P38" s="667">
        <f>L13</f>
        <v>0</v>
      </c>
      <c r="Q38" s="254">
        <f>SUM(M38:P38)</f>
        <v>0</v>
      </c>
      <c r="R38" s="577"/>
      <c r="S38" s="521"/>
      <c r="T38" s="642"/>
      <c r="U38" s="642"/>
      <c r="V38" s="642"/>
      <c r="W38" s="651"/>
      <c r="X38" s="651"/>
    </row>
    <row r="39" spans="1:28" ht="13.5" customHeight="1" thickBot="1" x14ac:dyDescent="0.3">
      <c r="A39" s="821"/>
      <c r="B39" s="816" t="s">
        <v>509</v>
      </c>
      <c r="C39" s="815"/>
      <c r="D39" s="815"/>
      <c r="E39" s="815"/>
      <c r="F39" s="447"/>
      <c r="G39" s="577"/>
      <c r="H39" s="480">
        <f>(0.8*1.05)</f>
        <v>0.84000000000000008</v>
      </c>
      <c r="I39" s="464">
        <f>SUM($L$13*0.2)</f>
        <v>0</v>
      </c>
      <c r="J39" s="962" t="s">
        <v>478</v>
      </c>
      <c r="K39" s="963"/>
      <c r="L39" s="516">
        <f>SUM(L37:L38)</f>
        <v>0</v>
      </c>
      <c r="M39" s="447"/>
      <c r="N39" s="582"/>
      <c r="O39" s="970" t="s">
        <v>479</v>
      </c>
      <c r="P39" s="972"/>
      <c r="Q39" s="516">
        <f>SUM(Q37:Q38)</f>
        <v>0</v>
      </c>
      <c r="R39" s="577"/>
      <c r="S39" s="524">
        <f>SUM(L39+Q39)</f>
        <v>0</v>
      </c>
      <c r="T39" s="642"/>
      <c r="U39" s="642"/>
      <c r="V39" s="642"/>
      <c r="W39" s="651"/>
      <c r="X39" s="651"/>
    </row>
    <row r="40" spans="1:28" ht="13.5" customHeight="1" thickBot="1" x14ac:dyDescent="0.3">
      <c r="A40" s="821"/>
      <c r="B40" s="816" t="s">
        <v>510</v>
      </c>
      <c r="C40" s="815"/>
      <c r="D40" s="815"/>
      <c r="E40" s="815"/>
      <c r="F40" s="447"/>
      <c r="G40" s="577"/>
      <c r="H40" s="447"/>
      <c r="I40" s="592"/>
      <c r="J40" s="447"/>
      <c r="K40" s="447"/>
      <c r="L40" s="447"/>
      <c r="M40" s="447"/>
      <c r="N40" s="577"/>
      <c r="O40" s="577"/>
      <c r="P40" s="577"/>
      <c r="Q40" s="577"/>
      <c r="R40" s="577"/>
      <c r="S40" s="521"/>
      <c r="T40" s="642"/>
      <c r="U40" s="642"/>
      <c r="V40" s="642"/>
      <c r="W40" s="651"/>
      <c r="X40" s="651"/>
    </row>
    <row r="41" spans="1:28" ht="13.5" customHeight="1" thickBot="1" x14ac:dyDescent="0.3">
      <c r="A41" s="821" t="s">
        <v>110</v>
      </c>
      <c r="B41" s="817" t="s">
        <v>415</v>
      </c>
      <c r="C41" s="818"/>
      <c r="D41" s="819"/>
      <c r="E41" s="820"/>
      <c r="F41" s="447"/>
      <c r="G41" s="584"/>
      <c r="H41" s="594"/>
      <c r="I41" s="500"/>
      <c r="J41" s="522"/>
      <c r="K41" s="522"/>
      <c r="L41" s="235" t="str">
        <f>IF($I$15=""," ",H15)</f>
        <v xml:space="preserve"> </v>
      </c>
      <c r="M41" s="522"/>
      <c r="N41" s="522"/>
      <c r="O41" s="522"/>
      <c r="P41" s="522"/>
      <c r="Q41" s="523"/>
      <c r="R41" s="577"/>
      <c r="S41" s="521"/>
      <c r="T41" s="642"/>
      <c r="U41" s="642"/>
      <c r="V41" s="642"/>
      <c r="W41" s="651"/>
      <c r="X41" s="651"/>
    </row>
    <row r="42" spans="1:28" ht="13.5" customHeight="1" thickBot="1" x14ac:dyDescent="0.3">
      <c r="A42" s="822"/>
      <c r="B42" s="817" t="s">
        <v>413</v>
      </c>
      <c r="C42" s="818"/>
      <c r="D42" s="819"/>
      <c r="E42" s="820"/>
      <c r="F42" s="447"/>
      <c r="G42" s="577"/>
      <c r="H42" s="668"/>
      <c r="I42" s="669"/>
      <c r="J42" s="679" t="s">
        <v>178</v>
      </c>
      <c r="K42" s="669"/>
      <c r="L42" s="680"/>
      <c r="M42" s="638"/>
      <c r="N42" s="670"/>
      <c r="O42" s="679" t="s">
        <v>183</v>
      </c>
      <c r="P42" s="670"/>
      <c r="Q42" s="672"/>
      <c r="R42" s="577"/>
      <c r="S42" s="521"/>
      <c r="T42" s="642"/>
      <c r="U42" s="642"/>
      <c r="V42" s="642"/>
      <c r="W42" s="651"/>
      <c r="X42" s="651"/>
    </row>
    <row r="43" spans="1:28" ht="13.5" customHeight="1" thickBot="1" x14ac:dyDescent="0.3">
      <c r="A43" s="821" t="s">
        <v>110</v>
      </c>
      <c r="B43" s="817" t="s">
        <v>332</v>
      </c>
      <c r="C43" s="817"/>
      <c r="D43" s="817"/>
      <c r="E43" s="817"/>
      <c r="F43" s="447"/>
      <c r="G43" s="659" t="s">
        <v>15</v>
      </c>
      <c r="H43" s="659" t="s">
        <v>131</v>
      </c>
      <c r="I43" s="660" t="s">
        <v>179</v>
      </c>
      <c r="J43" s="659" t="s">
        <v>335</v>
      </c>
      <c r="K43" s="658" t="str">
        <f>IF($L$15=" ",(" "),(IF($L$15=0,(" "),("Student Dvr"))))</f>
        <v xml:space="preserve"> </v>
      </c>
      <c r="L43" s="658" t="s">
        <v>245</v>
      </c>
      <c r="M43" s="662" t="s">
        <v>131</v>
      </c>
      <c r="N43" s="663" t="s">
        <v>179</v>
      </c>
      <c r="O43" s="662" t="s">
        <v>335</v>
      </c>
      <c r="P43" s="664" t="str">
        <f>IF($L$15=" ",(" "),(IF($L$15=0,(" "),("Student Dvr"))))</f>
        <v xml:space="preserve"> </v>
      </c>
      <c r="Q43" s="664" t="s">
        <v>242</v>
      </c>
      <c r="R43" s="577"/>
      <c r="S43" s="521"/>
      <c r="T43" s="642"/>
      <c r="U43" s="642"/>
      <c r="V43" s="642"/>
      <c r="W43" s="651"/>
      <c r="X43" s="651"/>
    </row>
    <row r="44" spans="1:28" ht="13.5" customHeight="1" thickBot="1" x14ac:dyDescent="0.25">
      <c r="A44" s="563"/>
      <c r="B44" s="817" t="s">
        <v>333</v>
      </c>
      <c r="C44" s="817"/>
      <c r="D44" s="817"/>
      <c r="E44" s="817"/>
      <c r="F44" s="447"/>
      <c r="G44" s="508" t="s">
        <v>181</v>
      </c>
      <c r="H44" s="509">
        <f>IF($I$15=" "," ",(($I$15-L15*H46)*$B$15))</f>
        <v>0</v>
      </c>
      <c r="I44" s="240">
        <f>J15</f>
        <v>0</v>
      </c>
      <c r="J44" s="236">
        <f>K15</f>
        <v>0</v>
      </c>
      <c r="K44" s="463">
        <f>ROUNDUP(L15-I46,0)</f>
        <v>0</v>
      </c>
      <c r="L44" s="253">
        <f>SUM(H44:K44)</f>
        <v>0</v>
      </c>
      <c r="M44" s="237">
        <f>M15</f>
        <v>0</v>
      </c>
      <c r="N44" s="550"/>
      <c r="O44" s="666"/>
      <c r="P44" s="666"/>
      <c r="Q44" s="254">
        <f>SUM(M44:P44)</f>
        <v>0</v>
      </c>
      <c r="R44" s="577"/>
      <c r="S44" s="521"/>
      <c r="T44" s="642"/>
      <c r="U44" s="642"/>
      <c r="V44" s="642"/>
      <c r="W44" s="651"/>
      <c r="X44" s="651"/>
    </row>
    <row r="45" spans="1:28" ht="13.5" customHeight="1" thickBot="1" x14ac:dyDescent="0.25">
      <c r="A45" s="563"/>
      <c r="B45" s="817" t="s">
        <v>417</v>
      </c>
      <c r="C45" s="817"/>
      <c r="D45" s="817"/>
      <c r="E45" s="817"/>
      <c r="F45" s="447"/>
      <c r="G45" s="526" t="s">
        <v>182</v>
      </c>
      <c r="H45" s="511">
        <f>IF($I$15=" "," ",H44)</f>
        <v>0</v>
      </c>
      <c r="I45" s="551"/>
      <c r="J45" s="667"/>
      <c r="K45" s="667"/>
      <c r="L45" s="254">
        <f>SUM(H45:I45)</f>
        <v>0</v>
      </c>
      <c r="M45" s="238">
        <f>M15</f>
        <v>0</v>
      </c>
      <c r="N45" s="239">
        <f>J15</f>
        <v>0</v>
      </c>
      <c r="O45" s="787">
        <f>K15</f>
        <v>0</v>
      </c>
      <c r="P45" s="785">
        <f>L15</f>
        <v>0</v>
      </c>
      <c r="Q45" s="254">
        <f>SUM(M45:P45)</f>
        <v>0</v>
      </c>
      <c r="R45" s="577"/>
      <c r="S45" s="521"/>
      <c r="T45" s="642"/>
      <c r="U45" s="642"/>
      <c r="V45" s="642"/>
      <c r="W45" s="651"/>
      <c r="X45" s="651"/>
    </row>
    <row r="46" spans="1:28" ht="13.5" customHeight="1" thickBot="1" x14ac:dyDescent="0.25">
      <c r="A46" s="566"/>
      <c r="B46" s="566"/>
      <c r="C46" s="566"/>
      <c r="D46" s="566"/>
      <c r="E46" s="566"/>
      <c r="F46" s="447"/>
      <c r="G46" s="584"/>
      <c r="H46" s="480">
        <f>(0.8*1.05)</f>
        <v>0.84000000000000008</v>
      </c>
      <c r="I46" s="464">
        <f>SUM($L$15*0.2)</f>
        <v>0</v>
      </c>
      <c r="J46" s="991" t="s">
        <v>480</v>
      </c>
      <c r="K46" s="963"/>
      <c r="L46" s="516">
        <f>SUM(L44:L45)</f>
        <v>0</v>
      </c>
      <c r="M46" s="583"/>
      <c r="N46" s="582"/>
      <c r="O46" s="970" t="s">
        <v>481</v>
      </c>
      <c r="P46" s="972"/>
      <c r="Q46" s="516">
        <f>SUM(Q44:Q45)</f>
        <v>0</v>
      </c>
      <c r="R46" s="577"/>
      <c r="S46" s="524">
        <f>SUM(L46+Q46)</f>
        <v>0</v>
      </c>
      <c r="T46" s="642"/>
      <c r="U46" s="642"/>
      <c r="V46" s="642"/>
      <c r="W46" s="651"/>
      <c r="X46" s="651"/>
    </row>
    <row r="47" spans="1:28" ht="8.25" customHeight="1" thickBot="1" x14ac:dyDescent="0.25">
      <c r="A47" s="639"/>
      <c r="B47" s="639"/>
      <c r="C47" s="639"/>
      <c r="D47" s="639"/>
      <c r="E47" s="639"/>
      <c r="F47" s="447"/>
      <c r="G47" s="584"/>
      <c r="H47" s="579"/>
      <c r="I47" s="591"/>
      <c r="J47" s="585"/>
      <c r="K47" s="585"/>
      <c r="L47" s="586"/>
      <c r="M47" s="584"/>
      <c r="N47" s="580"/>
      <c r="O47" s="585"/>
      <c r="P47" s="585"/>
      <c r="Q47" s="586"/>
      <c r="R47" s="577"/>
      <c r="S47" s="521"/>
      <c r="T47" s="642"/>
      <c r="U47" s="642"/>
      <c r="V47" s="642"/>
      <c r="W47" s="651"/>
      <c r="X47" s="651"/>
    </row>
    <row r="48" spans="1:28" ht="13.5" customHeight="1" x14ac:dyDescent="0.2">
      <c r="A48" s="633"/>
      <c r="B48" s="634"/>
      <c r="C48" s="635"/>
      <c r="D48" s="636"/>
      <c r="E48" s="637"/>
      <c r="F48" s="591"/>
      <c r="G48" s="595"/>
      <c r="H48" s="596"/>
      <c r="I48" s="447"/>
      <c r="J48" s="967" t="s">
        <v>484</v>
      </c>
      <c r="K48" s="535" t="s">
        <v>264</v>
      </c>
      <c r="L48" s="539">
        <f>SUM(L23+L30+L37+L44)</f>
        <v>0</v>
      </c>
      <c r="M48" s="584"/>
      <c r="N48" s="580"/>
      <c r="O48" s="967" t="s">
        <v>485</v>
      </c>
      <c r="P48" s="535" t="s">
        <v>264</v>
      </c>
      <c r="Q48" s="539">
        <f>SUM(P23+P30+Q37+Q44)</f>
        <v>0</v>
      </c>
      <c r="R48" s="577"/>
      <c r="S48" s="521"/>
      <c r="T48" s="642"/>
      <c r="U48" s="642"/>
      <c r="V48" s="642"/>
      <c r="W48" s="651"/>
      <c r="X48" s="651"/>
    </row>
    <row r="49" spans="1:24" ht="13.5" customHeight="1" thickBot="1" x14ac:dyDescent="0.25">
      <c r="A49" s="656"/>
      <c r="B49" s="639"/>
      <c r="C49" s="635"/>
      <c r="D49" s="636"/>
      <c r="E49" s="637"/>
      <c r="F49" s="591"/>
      <c r="G49" s="577"/>
      <c r="H49" s="596"/>
      <c r="I49" s="447"/>
      <c r="J49" s="968"/>
      <c r="K49" s="540" t="s">
        <v>265</v>
      </c>
      <c r="L49" s="541">
        <f>SUM(L24+L31+L38+L45)</f>
        <v>0</v>
      </c>
      <c r="M49" s="584"/>
      <c r="N49" s="580"/>
      <c r="O49" s="968"/>
      <c r="P49" s="587" t="s">
        <v>265</v>
      </c>
      <c r="Q49" s="541">
        <f>SUM(P24+P31+Q38+Q45)</f>
        <v>0</v>
      </c>
      <c r="R49" s="577"/>
      <c r="S49" s="542"/>
      <c r="T49" s="642"/>
      <c r="U49" s="642"/>
      <c r="V49" s="642"/>
      <c r="W49" s="651"/>
      <c r="X49" s="651"/>
    </row>
    <row r="50" spans="1:24" ht="13.5" customHeight="1" thickTop="1" thickBot="1" x14ac:dyDescent="0.25">
      <c r="A50" s="656"/>
      <c r="B50" s="639"/>
      <c r="C50" s="640"/>
      <c r="D50" s="641"/>
      <c r="E50" s="636"/>
      <c r="F50" s="591"/>
      <c r="G50" s="597"/>
      <c r="H50" s="598"/>
      <c r="I50" s="599"/>
      <c r="J50" s="969"/>
      <c r="K50" s="682" t="s">
        <v>266</v>
      </c>
      <c r="L50" s="588">
        <f>SUM(L48:L49)</f>
        <v>0</v>
      </c>
      <c r="M50" s="584"/>
      <c r="N50" s="580"/>
      <c r="O50" s="969"/>
      <c r="P50" s="682" t="s">
        <v>266</v>
      </c>
      <c r="Q50" s="588">
        <f>SUM(Q48:Q49)</f>
        <v>0</v>
      </c>
      <c r="R50" s="577"/>
      <c r="S50" s="548">
        <f>SUM(S25+S32+S39+S46)</f>
        <v>0</v>
      </c>
      <c r="T50" s="642"/>
      <c r="U50" s="642"/>
      <c r="V50" s="642"/>
      <c r="W50" s="651"/>
      <c r="X50" s="651"/>
    </row>
    <row r="51" spans="1:24" s="15" customFormat="1" ht="13.5" thickBot="1" x14ac:dyDescent="0.25">
      <c r="A51" s="640"/>
      <c r="B51" s="643"/>
      <c r="C51" s="643"/>
      <c r="D51" s="644"/>
      <c r="E51" s="645"/>
      <c r="F51" s="648"/>
      <c r="G51" s="642"/>
      <c r="H51" s="712"/>
      <c r="I51" s="643"/>
      <c r="J51" s="643"/>
      <c r="K51" s="648"/>
      <c r="L51" s="700"/>
      <c r="M51" s="642"/>
      <c r="N51" s="642"/>
      <c r="O51" s="642"/>
      <c r="P51" s="648"/>
      <c r="Q51" s="713"/>
      <c r="R51" s="642"/>
      <c r="S51" s="642"/>
      <c r="T51" s="642"/>
      <c r="U51" s="642"/>
      <c r="V51" s="642"/>
      <c r="W51" s="651"/>
      <c r="X51" s="651"/>
    </row>
    <row r="52" spans="1:24" x14ac:dyDescent="0.2">
      <c r="A52" s="640"/>
      <c r="B52" s="644"/>
      <c r="C52" s="643"/>
      <c r="D52" s="644"/>
      <c r="E52" s="645"/>
      <c r="F52" s="648"/>
      <c r="G52" s="693"/>
      <c r="H52" s="714"/>
      <c r="I52" s="715" t="s">
        <v>298</v>
      </c>
      <c r="J52" s="716"/>
      <c r="K52" s="648"/>
      <c r="L52" s="642"/>
      <c r="M52" s="717"/>
      <c r="N52" s="718"/>
      <c r="O52" s="717"/>
      <c r="P52" s="642"/>
      <c r="Q52" s="647"/>
      <c r="R52" s="642"/>
      <c r="S52" s="642"/>
      <c r="T52" s="642"/>
      <c r="U52" s="642"/>
      <c r="V52" s="642"/>
      <c r="W52" s="651"/>
      <c r="X52" s="651"/>
    </row>
    <row r="53" spans="1:24" x14ac:dyDescent="0.2">
      <c r="A53" s="640"/>
      <c r="B53" s="648"/>
      <c r="C53" s="648"/>
      <c r="D53" s="648"/>
      <c r="E53" s="648"/>
      <c r="F53" s="648"/>
      <c r="G53" s="719" t="s">
        <v>11</v>
      </c>
      <c r="H53" s="748">
        <v>0.15</v>
      </c>
      <c r="I53" s="724" t="s">
        <v>12</v>
      </c>
      <c r="J53" s="725" t="s">
        <v>13</v>
      </c>
      <c r="K53" s="726"/>
      <c r="L53" s="727" t="s">
        <v>386</v>
      </c>
      <c r="M53" s="728" t="s">
        <v>286</v>
      </c>
      <c r="N53" s="648"/>
      <c r="O53" s="648"/>
      <c r="P53" s="642"/>
      <c r="Q53" s="642"/>
      <c r="R53" s="642"/>
      <c r="S53" s="642"/>
      <c r="T53" s="642"/>
      <c r="U53" s="642"/>
      <c r="V53" s="642"/>
      <c r="W53" s="651"/>
      <c r="X53" s="651"/>
    </row>
    <row r="54" spans="1:24" ht="13.5" thickBot="1" x14ac:dyDescent="0.25">
      <c r="A54" s="640"/>
      <c r="B54" s="646"/>
      <c r="C54" s="648"/>
      <c r="D54" s="648"/>
      <c r="E54" s="648"/>
      <c r="F54" s="648"/>
      <c r="G54" s="720" t="s">
        <v>14</v>
      </c>
      <c r="H54" s="721" t="s">
        <v>297</v>
      </c>
      <c r="I54" s="722" t="s">
        <v>15</v>
      </c>
      <c r="J54" s="723" t="s">
        <v>15</v>
      </c>
      <c r="K54" s="729"/>
      <c r="L54" s="642"/>
      <c r="M54" s="730" t="s">
        <v>393</v>
      </c>
      <c r="N54" s="648"/>
      <c r="O54" s="648"/>
      <c r="P54" s="642"/>
      <c r="Q54" s="642"/>
      <c r="R54" s="642"/>
      <c r="S54" s="642"/>
      <c r="T54" s="642"/>
      <c r="U54" s="642"/>
      <c r="V54" s="642"/>
      <c r="W54" s="651"/>
      <c r="X54" s="651"/>
    </row>
    <row r="55" spans="1:24" ht="13.5" thickBot="1" x14ac:dyDescent="0.25">
      <c r="A55" s="640"/>
      <c r="B55" s="646"/>
      <c r="C55" s="648"/>
      <c r="D55" s="648"/>
      <c r="E55" s="648"/>
      <c r="F55" s="648"/>
      <c r="G55" s="297">
        <v>12000</v>
      </c>
      <c r="H55" s="299">
        <f>SUM(G55*H53)</f>
        <v>1800</v>
      </c>
      <c r="I55" s="300">
        <f>SUM($H55*I56)</f>
        <v>1080</v>
      </c>
      <c r="J55" s="301">
        <f>SUM($H55*J56)</f>
        <v>720</v>
      </c>
      <c r="K55" s="729"/>
      <c r="L55" s="642"/>
      <c r="M55" s="737"/>
      <c r="N55" s="648"/>
      <c r="O55" s="648"/>
      <c r="P55" s="642"/>
      <c r="Q55" s="642"/>
      <c r="R55" s="642"/>
      <c r="S55" s="642"/>
      <c r="T55" s="642"/>
      <c r="U55" s="642"/>
      <c r="V55" s="642"/>
      <c r="W55" s="651"/>
      <c r="X55" s="651"/>
    </row>
    <row r="56" spans="1:24" x14ac:dyDescent="0.2">
      <c r="A56" s="640"/>
      <c r="B56" s="646"/>
      <c r="C56" s="648"/>
      <c r="D56" s="648"/>
      <c r="E56" s="648"/>
      <c r="F56" s="643"/>
      <c r="G56" s="642"/>
      <c r="H56" s="304" t="s">
        <v>323</v>
      </c>
      <c r="I56" s="305">
        <v>0.6</v>
      </c>
      <c r="J56" s="436">
        <f>SUM(1-I56)</f>
        <v>0.4</v>
      </c>
      <c r="K56" s="643"/>
      <c r="L56" s="646" t="s">
        <v>324</v>
      </c>
      <c r="M56" s="737"/>
      <c r="N56" s="718"/>
      <c r="O56" s="648"/>
      <c r="P56" s="642"/>
      <c r="Q56" s="642"/>
      <c r="R56" s="642"/>
      <c r="S56" s="642"/>
      <c r="T56" s="642"/>
      <c r="U56" s="642"/>
      <c r="V56" s="642"/>
      <c r="W56" s="651"/>
      <c r="X56" s="651"/>
    </row>
    <row r="57" spans="1:24" ht="13.5" thickBot="1" x14ac:dyDescent="0.25">
      <c r="A57" s="647"/>
      <c r="B57" s="648"/>
      <c r="C57" s="648"/>
      <c r="D57" s="648"/>
      <c r="E57" s="648"/>
      <c r="F57" s="643"/>
      <c r="G57" s="642"/>
      <c r="H57" s="731" t="s">
        <v>16</v>
      </c>
      <c r="I57" s="303">
        <f>SUM(I55/60)</f>
        <v>18</v>
      </c>
      <c r="J57" s="302">
        <f>SUM(J55/60)</f>
        <v>12</v>
      </c>
      <c r="K57" s="643"/>
      <c r="L57" s="648"/>
      <c r="M57" s="732"/>
      <c r="N57" s="738"/>
      <c r="O57" s="738"/>
      <c r="P57" s="647"/>
      <c r="Q57" s="642"/>
      <c r="R57" s="642"/>
      <c r="S57" s="642"/>
      <c r="T57" s="642"/>
      <c r="U57" s="642"/>
      <c r="V57" s="642"/>
      <c r="W57" s="651"/>
      <c r="X57" s="651"/>
    </row>
    <row r="58" spans="1:24" ht="3" customHeight="1" thickBot="1" x14ac:dyDescent="0.25">
      <c r="A58" s="647"/>
      <c r="B58" s="648"/>
      <c r="C58" s="648"/>
      <c r="D58" s="648"/>
      <c r="E58" s="648"/>
      <c r="F58" s="648"/>
      <c r="G58" s="647"/>
      <c r="H58" s="732"/>
      <c r="I58" s="216"/>
      <c r="J58" s="216"/>
      <c r="K58" s="648"/>
      <c r="L58" s="648"/>
      <c r="M58" s="732"/>
      <c r="N58" s="738"/>
      <c r="O58" s="738"/>
      <c r="P58" s="647"/>
      <c r="Q58" s="642"/>
      <c r="R58" s="642"/>
      <c r="S58" s="642"/>
      <c r="T58" s="642"/>
      <c r="U58" s="642"/>
      <c r="V58" s="642"/>
      <c r="W58" s="651"/>
      <c r="X58" s="651"/>
    </row>
    <row r="59" spans="1:24" ht="13.5" thickBot="1" x14ac:dyDescent="0.25">
      <c r="A59" s="650"/>
      <c r="B59" s="648"/>
      <c r="C59" s="648"/>
      <c r="D59" s="648"/>
      <c r="E59" s="648"/>
      <c r="F59" s="643"/>
      <c r="G59" s="749"/>
      <c r="H59" s="733"/>
      <c r="I59" s="487">
        <f>SUM($G59*I56)</f>
        <v>0</v>
      </c>
      <c r="J59" s="298">
        <f>SUM($G59*J56)</f>
        <v>0</v>
      </c>
      <c r="K59" s="643"/>
      <c r="L59" s="648"/>
      <c r="M59" s="717"/>
      <c r="N59" s="648"/>
      <c r="O59" s="648"/>
      <c r="P59" s="647"/>
      <c r="Q59" s="642"/>
      <c r="R59" s="642"/>
      <c r="S59" s="642"/>
      <c r="T59" s="642"/>
      <c r="U59" s="642"/>
      <c r="V59" s="651"/>
      <c r="W59" s="651"/>
      <c r="X59" s="651"/>
    </row>
    <row r="60" spans="1:24" ht="13.5" thickBot="1" x14ac:dyDescent="0.25">
      <c r="A60" s="651"/>
      <c r="B60" s="643"/>
      <c r="C60" s="643"/>
      <c r="D60" s="643"/>
      <c r="E60" s="643"/>
      <c r="F60" s="643"/>
      <c r="G60" s="642"/>
      <c r="H60" s="734" t="s">
        <v>16</v>
      </c>
      <c r="I60" s="485">
        <f>SUM(I59/60)</f>
        <v>0</v>
      </c>
      <c r="J60" s="486">
        <f>SUM(J59/60)</f>
        <v>0</v>
      </c>
      <c r="K60" s="643"/>
      <c r="L60" s="643"/>
      <c r="M60" s="642"/>
      <c r="N60" s="642"/>
      <c r="O60" s="642"/>
      <c r="P60" s="642"/>
      <c r="Q60" s="642"/>
      <c r="R60" s="642"/>
      <c r="S60" s="642"/>
      <c r="T60" s="642"/>
      <c r="U60" s="642"/>
      <c r="V60" s="651"/>
      <c r="W60" s="651"/>
      <c r="X60" s="651"/>
    </row>
    <row r="61" spans="1:24" x14ac:dyDescent="0.2">
      <c r="A61" s="650"/>
      <c r="B61" s="648"/>
      <c r="C61" s="648"/>
      <c r="D61" s="648"/>
      <c r="E61" s="648"/>
      <c r="F61" s="648"/>
      <c r="G61" s="648"/>
      <c r="H61" s="717"/>
      <c r="I61" s="648"/>
      <c r="J61" s="648"/>
      <c r="K61" s="648"/>
      <c r="L61" s="648"/>
      <c r="M61" s="647"/>
      <c r="N61" s="647"/>
      <c r="O61" s="642"/>
      <c r="P61" s="642"/>
      <c r="Q61" s="642"/>
      <c r="R61" s="642"/>
      <c r="S61" s="642"/>
      <c r="T61" s="642"/>
      <c r="U61" s="642"/>
      <c r="V61" s="651"/>
      <c r="W61" s="651"/>
      <c r="X61" s="651"/>
    </row>
    <row r="62" spans="1:24" x14ac:dyDescent="0.2">
      <c r="A62" s="650"/>
      <c r="B62" s="648"/>
      <c r="C62" s="648"/>
      <c r="D62" s="648"/>
      <c r="E62" s="648"/>
      <c r="F62" s="648"/>
      <c r="G62" s="647"/>
      <c r="H62" s="735"/>
      <c r="I62" s="736"/>
      <c r="J62" s="726"/>
      <c r="K62" s="726"/>
      <c r="L62" s="648"/>
      <c r="M62" s="647"/>
      <c r="N62" s="647"/>
      <c r="O62" s="642"/>
      <c r="P62" s="642"/>
      <c r="Q62" s="642"/>
      <c r="R62" s="642"/>
      <c r="S62" s="642"/>
      <c r="T62" s="642"/>
      <c r="U62" s="642"/>
      <c r="V62" s="651"/>
      <c r="W62" s="651"/>
      <c r="X62" s="651"/>
    </row>
    <row r="63" spans="1:24" x14ac:dyDescent="0.2">
      <c r="A63" s="650"/>
      <c r="B63" s="648"/>
      <c r="C63" s="648"/>
      <c r="D63" s="648"/>
      <c r="E63" s="648"/>
      <c r="F63" s="648"/>
      <c r="G63" s="647"/>
      <c r="H63" s="735"/>
      <c r="I63" s="648"/>
      <c r="J63" s="648"/>
      <c r="K63" s="729"/>
      <c r="L63" s="648"/>
      <c r="M63" s="647"/>
      <c r="N63" s="647"/>
      <c r="O63" s="642"/>
      <c r="P63" s="642"/>
      <c r="Q63" s="642"/>
      <c r="R63" s="642"/>
      <c r="S63" s="642"/>
      <c r="T63" s="642"/>
      <c r="U63" s="642"/>
      <c r="V63" s="651"/>
      <c r="W63" s="651"/>
      <c r="X63" s="651"/>
    </row>
    <row r="64" spans="1:24" x14ac:dyDescent="0.2">
      <c r="A64" s="650"/>
      <c r="B64" s="648"/>
      <c r="C64" s="648"/>
      <c r="D64" s="648"/>
      <c r="E64" s="648"/>
      <c r="F64" s="648"/>
      <c r="G64" s="647"/>
      <c r="H64" s="717"/>
      <c r="I64" s="648"/>
      <c r="J64" s="648"/>
      <c r="K64" s="729"/>
      <c r="L64" s="648"/>
      <c r="M64" s="647"/>
      <c r="N64" s="647"/>
      <c r="O64" s="642"/>
      <c r="P64" s="642"/>
      <c r="Q64" s="642"/>
      <c r="R64" s="642"/>
      <c r="S64" s="642"/>
      <c r="T64" s="642"/>
      <c r="U64" s="642"/>
      <c r="V64" s="651"/>
      <c r="W64" s="651"/>
      <c r="X64" s="651"/>
    </row>
    <row r="65" spans="1:24" x14ac:dyDescent="0.2">
      <c r="A65" s="650"/>
      <c r="B65" s="648"/>
      <c r="C65" s="648"/>
      <c r="D65" s="648"/>
      <c r="E65" s="648"/>
      <c r="F65" s="648"/>
      <c r="G65" s="647"/>
      <c r="H65" s="717"/>
      <c r="I65" s="648"/>
      <c r="J65" s="648"/>
      <c r="K65" s="648"/>
      <c r="L65" s="648"/>
      <c r="M65" s="647"/>
      <c r="N65" s="647"/>
      <c r="O65" s="642"/>
      <c r="P65" s="642"/>
      <c r="Q65" s="642"/>
      <c r="R65" s="642"/>
      <c r="S65" s="642"/>
      <c r="T65" s="642"/>
      <c r="U65" s="642"/>
      <c r="V65" s="651"/>
      <c r="W65" s="651"/>
      <c r="X65" s="651"/>
    </row>
    <row r="66" spans="1:24" x14ac:dyDescent="0.2">
      <c r="A66" s="650"/>
      <c r="B66" s="648"/>
      <c r="C66" s="648"/>
      <c r="D66" s="648"/>
      <c r="E66" s="648"/>
      <c r="F66" s="648"/>
      <c r="G66" s="647"/>
      <c r="H66" s="717"/>
      <c r="I66" s="648"/>
      <c r="J66" s="648"/>
      <c r="K66" s="648"/>
      <c r="L66" s="648"/>
      <c r="M66" s="647"/>
      <c r="N66" s="647"/>
      <c r="O66" s="642"/>
      <c r="P66" s="642"/>
      <c r="Q66" s="642"/>
      <c r="R66" s="642"/>
      <c r="S66" s="642"/>
      <c r="T66" s="642"/>
      <c r="U66" s="642"/>
      <c r="V66" s="651"/>
      <c r="W66" s="651"/>
      <c r="X66" s="651"/>
    </row>
    <row r="67" spans="1:24" x14ac:dyDescent="0.2">
      <c r="A67" s="650"/>
      <c r="B67" s="648"/>
      <c r="C67" s="648"/>
      <c r="D67" s="648"/>
      <c r="E67" s="648"/>
      <c r="F67" s="648"/>
      <c r="G67" s="647"/>
      <c r="H67" s="717"/>
      <c r="I67" s="648"/>
      <c r="J67" s="648"/>
      <c r="K67" s="648"/>
      <c r="L67" s="648"/>
      <c r="M67" s="647"/>
      <c r="N67" s="647"/>
      <c r="O67" s="642"/>
      <c r="P67" s="642"/>
      <c r="Q67" s="642"/>
      <c r="R67" s="642"/>
      <c r="S67" s="642"/>
      <c r="T67" s="642"/>
      <c r="U67" s="642"/>
      <c r="V67" s="651"/>
      <c r="W67" s="651"/>
      <c r="X67" s="651"/>
    </row>
    <row r="68" spans="1:24" x14ac:dyDescent="0.2">
      <c r="A68" s="650"/>
      <c r="B68" s="648"/>
      <c r="C68" s="648"/>
      <c r="D68" s="648"/>
      <c r="E68" s="648"/>
      <c r="F68" s="648"/>
      <c r="G68" s="647"/>
      <c r="H68" s="717"/>
      <c r="I68" s="648"/>
      <c r="J68" s="648"/>
      <c r="K68" s="648"/>
      <c r="L68" s="648"/>
      <c r="M68" s="647"/>
      <c r="N68" s="647"/>
      <c r="O68" s="642"/>
      <c r="P68" s="642"/>
      <c r="Q68" s="642"/>
      <c r="R68" s="642"/>
      <c r="S68" s="642"/>
      <c r="T68" s="642"/>
      <c r="U68" s="642"/>
      <c r="V68" s="651"/>
      <c r="W68" s="651"/>
      <c r="X68" s="651"/>
    </row>
    <row r="69" spans="1:24" x14ac:dyDescent="0.2">
      <c r="A69" s="651"/>
      <c r="B69" s="642"/>
      <c r="C69" s="642"/>
      <c r="D69" s="642"/>
      <c r="E69" s="643"/>
      <c r="F69" s="643"/>
      <c r="G69" s="642"/>
      <c r="H69" s="712"/>
      <c r="I69" s="643"/>
      <c r="J69" s="643"/>
      <c r="K69" s="648"/>
      <c r="L69" s="643"/>
      <c r="M69" s="642"/>
      <c r="N69" s="642"/>
      <c r="O69" s="642"/>
      <c r="P69" s="642"/>
      <c r="Q69" s="642"/>
      <c r="R69" s="642"/>
      <c r="S69" s="642"/>
      <c r="T69" s="642"/>
      <c r="U69" s="642"/>
      <c r="V69" s="651"/>
      <c r="W69" s="651"/>
      <c r="X69" s="651"/>
    </row>
    <row r="70" spans="1:24" x14ac:dyDescent="0.2">
      <c r="A70" s="651"/>
      <c r="B70" s="642"/>
      <c r="C70" s="642"/>
      <c r="D70" s="642"/>
      <c r="E70" s="643"/>
      <c r="F70" s="643"/>
      <c r="G70" s="642"/>
      <c r="H70" s="712"/>
      <c r="I70" s="643"/>
      <c r="J70" s="643"/>
      <c r="K70" s="648"/>
      <c r="L70" s="643"/>
      <c r="M70" s="642"/>
      <c r="N70" s="642"/>
      <c r="O70" s="642"/>
      <c r="P70" s="642"/>
      <c r="Q70" s="642"/>
      <c r="R70" s="642"/>
      <c r="S70" s="642"/>
      <c r="T70" s="642"/>
      <c r="U70" s="642"/>
      <c r="V70" s="651"/>
      <c r="W70" s="651"/>
      <c r="X70" s="651"/>
    </row>
    <row r="71" spans="1:24" x14ac:dyDescent="0.2">
      <c r="A71" s="651"/>
      <c r="B71" s="642"/>
      <c r="C71" s="642"/>
      <c r="D71" s="642"/>
      <c r="E71" s="643"/>
      <c r="F71" s="643"/>
      <c r="G71" s="642"/>
      <c r="H71" s="712"/>
      <c r="I71" s="643"/>
      <c r="J71" s="643"/>
      <c r="K71" s="648"/>
      <c r="L71" s="643"/>
      <c r="M71" s="642"/>
      <c r="N71" s="642"/>
      <c r="O71" s="642"/>
      <c r="P71" s="642"/>
      <c r="Q71" s="642"/>
      <c r="R71" s="642"/>
      <c r="S71" s="642"/>
      <c r="T71" s="642"/>
      <c r="U71" s="642"/>
      <c r="V71" s="651"/>
      <c r="W71" s="651"/>
      <c r="X71" s="651"/>
    </row>
    <row r="72" spans="1:24" x14ac:dyDescent="0.2">
      <c r="A72" s="651"/>
      <c r="B72" s="642"/>
      <c r="C72" s="642"/>
      <c r="D72" s="642"/>
      <c r="E72" s="643"/>
      <c r="F72" s="643"/>
      <c r="G72" s="642"/>
      <c r="H72" s="712"/>
      <c r="I72" s="643"/>
      <c r="J72" s="643"/>
      <c r="K72" s="648"/>
      <c r="L72" s="643"/>
      <c r="M72" s="642"/>
      <c r="N72" s="642"/>
      <c r="O72" s="642"/>
      <c r="P72" s="642"/>
      <c r="Q72" s="642"/>
      <c r="R72" s="642"/>
      <c r="S72" s="642"/>
      <c r="T72" s="642"/>
      <c r="U72" s="642"/>
      <c r="V72" s="651"/>
      <c r="W72" s="651"/>
      <c r="X72" s="651"/>
    </row>
    <row r="73" spans="1:24" x14ac:dyDescent="0.2">
      <c r="B73" s="249"/>
      <c r="C73" s="249"/>
      <c r="D73" s="249"/>
      <c r="E73" s="250"/>
      <c r="F73" s="250"/>
      <c r="G73" s="249"/>
      <c r="H73" s="248"/>
      <c r="I73" s="250"/>
      <c r="J73" s="250"/>
      <c r="K73" s="251"/>
      <c r="L73" s="250"/>
      <c r="M73" s="249"/>
      <c r="N73" s="249"/>
      <c r="O73" s="249"/>
      <c r="P73" s="249"/>
      <c r="Q73" s="249"/>
      <c r="R73" s="249"/>
      <c r="S73" s="249"/>
      <c r="T73" s="249"/>
      <c r="U73" s="249"/>
      <c r="V73" s="15"/>
      <c r="W73" s="15"/>
      <c r="X73" s="15"/>
    </row>
    <row r="74" spans="1:24" x14ac:dyDescent="0.2">
      <c r="B74" s="246"/>
      <c r="C74" s="246"/>
      <c r="D74" s="246"/>
      <c r="E74" s="252"/>
      <c r="F74" s="250"/>
      <c r="G74" s="249"/>
      <c r="I74" s="252"/>
      <c r="J74" s="252"/>
      <c r="K74" s="251"/>
      <c r="L74" s="252"/>
      <c r="M74" s="246"/>
      <c r="N74" s="246"/>
      <c r="O74" s="246"/>
      <c r="P74" s="246"/>
      <c r="Q74" s="246"/>
      <c r="R74" s="234"/>
      <c r="S74" s="246"/>
      <c r="T74" s="246"/>
      <c r="U74" s="246"/>
    </row>
    <row r="75" spans="1:24" x14ac:dyDescent="0.2">
      <c r="B75" s="246"/>
      <c r="C75" s="246"/>
      <c r="D75" s="246"/>
      <c r="E75" s="252"/>
      <c r="F75" s="250"/>
      <c r="G75" s="249"/>
      <c r="I75" s="252"/>
      <c r="J75" s="252"/>
      <c r="K75" s="251"/>
      <c r="L75" s="252"/>
      <c r="M75" s="246"/>
      <c r="N75" s="246"/>
      <c r="O75" s="246"/>
      <c r="P75" s="246"/>
      <c r="Q75" s="246"/>
      <c r="R75" s="234"/>
      <c r="S75" s="246"/>
      <c r="T75" s="246"/>
      <c r="U75" s="246"/>
    </row>
    <row r="76" spans="1:24" x14ac:dyDescent="0.2">
      <c r="B76" s="246"/>
      <c r="C76" s="246"/>
      <c r="D76" s="246"/>
      <c r="E76" s="252"/>
      <c r="F76" s="250"/>
      <c r="G76" s="249"/>
      <c r="I76" s="252"/>
      <c r="J76" s="252"/>
      <c r="K76" s="251"/>
      <c r="L76" s="252"/>
      <c r="M76" s="246"/>
      <c r="N76" s="246"/>
      <c r="O76" s="246"/>
      <c r="P76" s="246"/>
      <c r="Q76" s="246"/>
      <c r="R76" s="234"/>
      <c r="S76" s="246"/>
      <c r="T76" s="246"/>
      <c r="U76" s="246"/>
    </row>
    <row r="77" spans="1:24" x14ac:dyDescent="0.2">
      <c r="B77" s="246"/>
      <c r="C77" s="246"/>
      <c r="D77" s="246"/>
      <c r="E77" s="252"/>
      <c r="F77" s="250"/>
      <c r="G77" s="249"/>
      <c r="I77" s="252"/>
      <c r="J77" s="252"/>
      <c r="K77" s="251"/>
      <c r="L77" s="252"/>
      <c r="M77" s="246"/>
      <c r="N77" s="246"/>
      <c r="O77" s="246"/>
      <c r="P77" s="246"/>
      <c r="Q77" s="246"/>
      <c r="R77" s="234"/>
      <c r="S77" s="246"/>
      <c r="T77" s="246"/>
      <c r="U77" s="246"/>
    </row>
    <row r="78" spans="1:24" x14ac:dyDescent="0.2">
      <c r="B78" s="246"/>
      <c r="C78" s="246"/>
      <c r="D78" s="246"/>
      <c r="E78" s="252"/>
      <c r="F78" s="250"/>
      <c r="G78" s="249"/>
      <c r="I78" s="252"/>
      <c r="J78" s="252"/>
      <c r="K78" s="251"/>
      <c r="L78" s="252"/>
      <c r="M78" s="246"/>
      <c r="N78" s="246"/>
      <c r="O78" s="246"/>
      <c r="P78" s="246"/>
      <c r="Q78" s="246"/>
      <c r="R78" s="234"/>
      <c r="S78" s="246"/>
      <c r="T78" s="246"/>
      <c r="U78" s="246"/>
    </row>
    <row r="79" spans="1:24" x14ac:dyDescent="0.2">
      <c r="B79" s="252"/>
      <c r="C79" s="252"/>
      <c r="D79" s="252"/>
      <c r="E79" s="252"/>
      <c r="F79" s="250"/>
      <c r="G79" s="249"/>
      <c r="I79" s="252"/>
      <c r="J79" s="252"/>
      <c r="K79" s="251"/>
      <c r="L79" s="252"/>
      <c r="M79" s="246"/>
      <c r="N79" s="246"/>
      <c r="O79" s="246"/>
      <c r="P79" s="246"/>
      <c r="Q79" s="246"/>
      <c r="R79" s="234"/>
      <c r="S79" s="246"/>
      <c r="T79" s="246"/>
      <c r="U79" s="246"/>
    </row>
    <row r="80" spans="1:24" x14ac:dyDescent="0.2">
      <c r="B80" s="252"/>
      <c r="C80" s="252"/>
      <c r="D80" s="252"/>
      <c r="E80" s="252"/>
      <c r="F80" s="250"/>
      <c r="G80" s="249"/>
      <c r="I80" s="252"/>
      <c r="J80" s="252"/>
      <c r="K80" s="251"/>
      <c r="L80" s="252"/>
      <c r="M80" s="246"/>
      <c r="N80" s="246"/>
      <c r="O80" s="246"/>
      <c r="P80" s="246"/>
      <c r="Q80" s="246"/>
      <c r="R80" s="234"/>
      <c r="S80" s="246"/>
      <c r="T80" s="246"/>
      <c r="U80" s="246"/>
    </row>
    <row r="81" spans="2:21" x14ac:dyDescent="0.2">
      <c r="B81" s="252"/>
      <c r="C81" s="252"/>
      <c r="D81" s="252"/>
      <c r="E81" s="252"/>
      <c r="F81" s="250"/>
      <c r="G81" s="249"/>
      <c r="I81" s="252"/>
      <c r="J81" s="252"/>
      <c r="K81" s="251"/>
      <c r="L81" s="252"/>
      <c r="M81" s="246"/>
      <c r="N81" s="246"/>
      <c r="O81" s="246"/>
      <c r="P81" s="246"/>
      <c r="Q81" s="246"/>
      <c r="R81" s="234"/>
      <c r="S81" s="246"/>
      <c r="T81" s="246"/>
      <c r="U81" s="246"/>
    </row>
    <row r="82" spans="2:21" x14ac:dyDescent="0.2">
      <c r="F82" s="479"/>
      <c r="G82" s="15"/>
    </row>
    <row r="83" spans="2:21" x14ac:dyDescent="0.2">
      <c r="F83" s="479"/>
      <c r="G83" s="15"/>
    </row>
    <row r="84" spans="2:21" x14ac:dyDescent="0.2">
      <c r="F84" s="479"/>
      <c r="G84" s="15"/>
    </row>
    <row r="85" spans="2:21" x14ac:dyDescent="0.2">
      <c r="F85" s="479"/>
      <c r="G85" s="15"/>
    </row>
    <row r="86" spans="2:21" x14ac:dyDescent="0.2">
      <c r="F86" s="479"/>
      <c r="G86" s="15"/>
    </row>
    <row r="87" spans="2:21" x14ac:dyDescent="0.2">
      <c r="F87" s="479"/>
      <c r="G87" s="15"/>
    </row>
    <row r="88" spans="2:21" x14ac:dyDescent="0.2">
      <c r="F88" s="479"/>
      <c r="G88" s="15"/>
    </row>
    <row r="89" spans="2:21" x14ac:dyDescent="0.2">
      <c r="F89" s="479"/>
      <c r="G89" s="15"/>
    </row>
    <row r="90" spans="2:21" x14ac:dyDescent="0.2">
      <c r="F90" s="479"/>
      <c r="G90" s="15"/>
    </row>
    <row r="91" spans="2:21" x14ac:dyDescent="0.2">
      <c r="F91" s="479"/>
      <c r="G91" s="15"/>
    </row>
  </sheetData>
  <sheetProtection algorithmName="SHA-512" hashValue="d44mL2Po0vi7O6/ES+sNwAmtbiJIoZ4s5rk29M8eAuisjUcyZQU4OwFYAkI202RBaIdhKCh8OLabH2O3q9dkbg==" saltValue="dZGrZLYeaBz9huNAp63SDQ==" spinCount="100000" sheet="1" objects="1" scenarios="1"/>
  <mergeCells count="24">
    <mergeCell ref="N25:O25"/>
    <mergeCell ref="J18:P18"/>
    <mergeCell ref="J46:K46"/>
    <mergeCell ref="O46:P46"/>
    <mergeCell ref="J48:J50"/>
    <mergeCell ref="O48:O50"/>
    <mergeCell ref="J32:K32"/>
    <mergeCell ref="N32:O32"/>
    <mergeCell ref="A35:E35"/>
    <mergeCell ref="J39:K39"/>
    <mergeCell ref="O39:P39"/>
    <mergeCell ref="K2:N2"/>
    <mergeCell ref="H4:L4"/>
    <mergeCell ref="M4:S4"/>
    <mergeCell ref="H5:H7"/>
    <mergeCell ref="I5:I7"/>
    <mergeCell ref="J5:J7"/>
    <mergeCell ref="K5:K7"/>
    <mergeCell ref="L5:L7"/>
    <mergeCell ref="P5:P7"/>
    <mergeCell ref="Q5:Q7"/>
    <mergeCell ref="R5:S7"/>
    <mergeCell ref="K3:M3"/>
    <mergeCell ref="J25:K25"/>
  </mergeCells>
  <printOptions horizontalCentered="1" verticalCentered="1"/>
  <pageMargins left="0.75" right="0.75" top="1" bottom="1" header="0.5" footer="0.5"/>
  <pageSetup scale="65" orientation="landscape" r:id="rId1"/>
  <headerFooter alignWithMargins="0">
    <oddHeader>&amp;C&amp;"Times New Roman,Bold"&amp;18MSTA School Traffic Calculations
&amp;12AM and PM Peak Traffic Estimates
(These numbers do not reflect peak hour traffic volumes)</oddHeader>
    <oddFooter>&amp;RCalculated &amp;D By:_______</oddFooter>
  </headerFooter>
  <ignoredErrors>
    <ignoredError sqref="O38:P38 P45" unlockedFormula="1"/>
    <ignoredError sqref="N13 O12 S13:S14 L23 O14 O10 N11 L30" formula="1"/>
    <ignoredError sqref="M17 O17" evalError="1"/>
    <ignoredError sqref="O15" evalError="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E71"/>
  <sheetViews>
    <sheetView showGridLines="0" showRowColHeaders="0" showZeros="0" zoomScale="90" zoomScaleNormal="90" workbookViewId="0">
      <selection activeCell="I9" sqref="I9"/>
    </sheetView>
  </sheetViews>
  <sheetFormatPr defaultRowHeight="12.75" x14ac:dyDescent="0.2"/>
  <cols>
    <col min="1" max="1" width="2.28515625" customWidth="1"/>
    <col min="2" max="4" width="8.28515625" style="430" customWidth="1"/>
    <col min="5" max="5" width="11.28515625" style="430" customWidth="1"/>
    <col min="6" max="6" width="1.7109375" style="196" customWidth="1"/>
    <col min="7" max="7" width="12.7109375" customWidth="1"/>
    <col min="8" max="8" width="12.7109375" style="218" customWidth="1"/>
    <col min="9" max="10" width="12.7109375" style="430" customWidth="1"/>
    <col min="11" max="11" width="12.7109375" style="429" customWidth="1"/>
    <col min="12" max="12" width="12.7109375" style="430" customWidth="1"/>
    <col min="13" max="17" width="12.7109375" customWidth="1"/>
    <col min="18" max="18" width="1.7109375" style="197" customWidth="1"/>
    <col min="19" max="19" width="10.7109375" customWidth="1"/>
  </cols>
  <sheetData>
    <row r="1" spans="1:31" ht="15.75" x14ac:dyDescent="0.25">
      <c r="A1" s="242"/>
      <c r="B1" s="243"/>
      <c r="C1" s="244"/>
      <c r="D1" s="243"/>
      <c r="E1" s="243"/>
      <c r="F1" s="243"/>
      <c r="G1" s="243"/>
      <c r="H1" s="219"/>
      <c r="I1" s="247" t="s">
        <v>418</v>
      </c>
      <c r="J1" s="243"/>
      <c r="K1" s="243"/>
      <c r="L1" s="243"/>
      <c r="M1" s="243"/>
      <c r="N1" s="243"/>
      <c r="O1" s="243"/>
      <c r="P1" s="243"/>
      <c r="Q1" s="243"/>
      <c r="R1" s="243"/>
      <c r="S1" s="242"/>
      <c r="T1" s="242"/>
      <c r="U1" s="242"/>
      <c r="V1" s="242"/>
      <c r="W1" s="311"/>
      <c r="X1" s="311"/>
    </row>
    <row r="2" spans="1:31" ht="13.5" thickBot="1" x14ac:dyDescent="0.25">
      <c r="A2" s="638"/>
      <c r="B2" s="636"/>
      <c r="C2" s="636"/>
      <c r="D2" s="636"/>
      <c r="E2" s="636"/>
      <c r="F2" s="440"/>
      <c r="G2" s="441"/>
      <c r="H2" s="442"/>
      <c r="I2" s="443"/>
      <c r="J2" s="440" t="s">
        <v>276</v>
      </c>
      <c r="K2" s="973"/>
      <c r="L2" s="974"/>
      <c r="M2" s="974"/>
      <c r="N2" s="974"/>
      <c r="O2" s="444"/>
      <c r="P2" s="444"/>
      <c r="Q2" s="441"/>
      <c r="R2" s="444"/>
      <c r="S2" s="445"/>
      <c r="T2" s="642"/>
      <c r="U2" s="642"/>
      <c r="V2" s="642"/>
      <c r="W2" s="651"/>
      <c r="X2" s="651"/>
      <c r="Z2" s="72"/>
      <c r="AA2" s="429"/>
      <c r="AB2" s="74"/>
      <c r="AC2" s="429"/>
      <c r="AD2" s="72"/>
      <c r="AE2" s="328"/>
    </row>
    <row r="3" spans="1:31" ht="13.5" thickBot="1" x14ac:dyDescent="0.25">
      <c r="A3" s="638"/>
      <c r="B3" s="636"/>
      <c r="C3" s="636"/>
      <c r="D3" s="636"/>
      <c r="E3" s="636"/>
      <c r="F3" s="440"/>
      <c r="G3" s="441"/>
      <c r="H3" s="442"/>
      <c r="I3" s="443"/>
      <c r="J3" s="446" t="s">
        <v>561</v>
      </c>
      <c r="K3" s="985" t="s">
        <v>425</v>
      </c>
      <c r="L3" s="986"/>
      <c r="M3" s="444"/>
      <c r="N3" s="444"/>
      <c r="O3" s="444"/>
      <c r="P3" s="444"/>
      <c r="Q3" s="441" t="s">
        <v>267</v>
      </c>
      <c r="R3" s="444"/>
      <c r="S3" s="834" t="str">
        <f>Public!S3</f>
        <v>04012021</v>
      </c>
      <c r="T3" s="642"/>
      <c r="U3" s="642"/>
      <c r="V3" s="642"/>
      <c r="W3" s="651"/>
      <c r="X3" s="651"/>
      <c r="Z3" s="72"/>
      <c r="AA3" s="429"/>
      <c r="AB3" s="74"/>
      <c r="AC3" s="429"/>
      <c r="AD3" s="72"/>
      <c r="AE3" s="328"/>
    </row>
    <row r="4" spans="1:31" ht="18.75" thickBot="1" x14ac:dyDescent="0.25">
      <c r="A4" s="638"/>
      <c r="B4" s="636"/>
      <c r="C4" s="636"/>
      <c r="D4" s="636"/>
      <c r="E4" s="636"/>
      <c r="F4" s="440"/>
      <c r="G4" s="444"/>
      <c r="H4" s="949" t="s">
        <v>185</v>
      </c>
      <c r="I4" s="950"/>
      <c r="J4" s="950"/>
      <c r="K4" s="950"/>
      <c r="L4" s="951"/>
      <c r="M4" s="975" t="s">
        <v>186</v>
      </c>
      <c r="N4" s="976"/>
      <c r="O4" s="976"/>
      <c r="P4" s="976"/>
      <c r="Q4" s="976"/>
      <c r="R4" s="976"/>
      <c r="S4" s="977"/>
      <c r="T4" s="642"/>
      <c r="U4" s="642"/>
      <c r="V4" s="642"/>
      <c r="W4" s="651"/>
      <c r="X4" s="651"/>
      <c r="Z4" s="72"/>
      <c r="AA4" s="429"/>
      <c r="AB4" s="429"/>
      <c r="AC4" s="429"/>
      <c r="AD4" s="72"/>
      <c r="AE4" s="328"/>
    </row>
    <row r="5" spans="1:31" x14ac:dyDescent="0.2">
      <c r="A5" s="638"/>
      <c r="B5" s="636" t="s">
        <v>32</v>
      </c>
      <c r="C5" s="636" t="s">
        <v>33</v>
      </c>
      <c r="D5" s="636" t="s">
        <v>165</v>
      </c>
      <c r="E5" s="636" t="s">
        <v>33</v>
      </c>
      <c r="F5" s="440"/>
      <c r="G5" s="444"/>
      <c r="H5" s="956" t="s">
        <v>520</v>
      </c>
      <c r="I5" s="953" t="s">
        <v>26</v>
      </c>
      <c r="J5" s="953" t="s">
        <v>184</v>
      </c>
      <c r="K5" s="959" t="s">
        <v>334</v>
      </c>
      <c r="L5" s="953" t="s">
        <v>177</v>
      </c>
      <c r="M5" s="686" t="s">
        <v>33</v>
      </c>
      <c r="N5" s="687" t="s">
        <v>33</v>
      </c>
      <c r="O5" s="568" t="s">
        <v>409</v>
      </c>
      <c r="P5" s="978" t="s">
        <v>246</v>
      </c>
      <c r="Q5" s="978" t="s">
        <v>247</v>
      </c>
      <c r="R5" s="980" t="s">
        <v>430</v>
      </c>
      <c r="S5" s="981"/>
      <c r="T5" s="642"/>
      <c r="U5" s="642"/>
      <c r="V5" s="642"/>
      <c r="W5" s="651"/>
      <c r="X5" s="651"/>
      <c r="Z5" s="72"/>
      <c r="AA5" s="429"/>
      <c r="AB5" s="429"/>
      <c r="AC5" s="429"/>
      <c r="AD5" s="72"/>
      <c r="AE5" s="328"/>
    </row>
    <row r="6" spans="1:31" x14ac:dyDescent="0.2">
      <c r="A6" s="638"/>
      <c r="B6" s="636" t="s">
        <v>167</v>
      </c>
      <c r="C6" s="636" t="s">
        <v>167</v>
      </c>
      <c r="D6" s="636" t="s">
        <v>166</v>
      </c>
      <c r="E6" s="636" t="s">
        <v>0</v>
      </c>
      <c r="F6" s="447"/>
      <c r="G6" s="444"/>
      <c r="H6" s="957"/>
      <c r="I6" s="954" t="s">
        <v>6</v>
      </c>
      <c r="J6" s="954"/>
      <c r="K6" s="960"/>
      <c r="L6" s="954"/>
      <c r="M6" s="686" t="s">
        <v>266</v>
      </c>
      <c r="N6" s="687" t="s">
        <v>325</v>
      </c>
      <c r="O6" s="568" t="s">
        <v>7</v>
      </c>
      <c r="P6" s="978"/>
      <c r="Q6" s="978"/>
      <c r="R6" s="982"/>
      <c r="S6" s="981"/>
      <c r="T6" s="642"/>
      <c r="U6" s="642"/>
      <c r="V6" s="642"/>
      <c r="W6" s="651"/>
      <c r="X6" s="651"/>
      <c r="Z6" s="72"/>
      <c r="AA6" s="429"/>
      <c r="AB6" s="429"/>
      <c r="AC6" s="429"/>
      <c r="AD6" s="72"/>
      <c r="AE6" s="328"/>
    </row>
    <row r="7" spans="1:31" ht="13.5" thickBot="1" x14ac:dyDescent="0.25">
      <c r="A7" s="638"/>
      <c r="B7" s="636" t="s">
        <v>2</v>
      </c>
      <c r="C7" s="636" t="s">
        <v>2</v>
      </c>
      <c r="D7" s="636" t="s">
        <v>164</v>
      </c>
      <c r="E7" s="636" t="s">
        <v>1</v>
      </c>
      <c r="F7" s="447"/>
      <c r="G7" s="444"/>
      <c r="H7" s="958"/>
      <c r="I7" s="955"/>
      <c r="J7" s="955"/>
      <c r="K7" s="961"/>
      <c r="L7" s="955"/>
      <c r="M7" s="688" t="s">
        <v>3</v>
      </c>
      <c r="N7" s="689" t="s">
        <v>3</v>
      </c>
      <c r="O7" s="569" t="s">
        <v>164</v>
      </c>
      <c r="P7" s="979"/>
      <c r="Q7" s="979"/>
      <c r="R7" s="983"/>
      <c r="S7" s="984"/>
      <c r="T7" s="642"/>
      <c r="U7" s="642"/>
      <c r="V7" s="642"/>
      <c r="W7" s="651"/>
      <c r="X7" s="651"/>
      <c r="Z7" s="72"/>
      <c r="AA7" s="429"/>
      <c r="AB7" s="429"/>
      <c r="AC7" s="429"/>
      <c r="AD7" s="72"/>
      <c r="AE7" s="328"/>
    </row>
    <row r="8" spans="1:31" ht="13.5" customHeight="1" thickBot="1" x14ac:dyDescent="0.25">
      <c r="A8" s="638"/>
      <c r="B8" s="636"/>
      <c r="C8" s="636"/>
      <c r="D8" s="636"/>
      <c r="E8" s="636"/>
      <c r="F8" s="447"/>
      <c r="G8" s="444"/>
      <c r="H8" s="693"/>
      <c r="I8" s="690"/>
      <c r="J8" s="691"/>
      <c r="K8" s="691"/>
      <c r="L8" s="691"/>
      <c r="M8" s="692"/>
      <c r="N8" s="694"/>
      <c r="O8" s="694"/>
      <c r="P8" s="695"/>
      <c r="Q8" s="695"/>
      <c r="R8" s="493"/>
      <c r="S8" s="494">
        <v>0.3</v>
      </c>
      <c r="T8" s="642"/>
      <c r="U8" s="642"/>
      <c r="V8" s="642"/>
      <c r="W8" s="651"/>
      <c r="X8" s="651"/>
      <c r="Z8" s="72"/>
      <c r="AA8" s="429"/>
      <c r="AB8" s="429"/>
      <c r="AC8" s="429"/>
      <c r="AD8" s="72"/>
      <c r="AE8" s="328"/>
    </row>
    <row r="9" spans="1:31" ht="13.5" customHeight="1" thickBot="1" x14ac:dyDescent="0.25">
      <c r="A9" s="652"/>
      <c r="B9" s="653">
        <v>0.55940000000000001</v>
      </c>
      <c r="C9" s="653">
        <v>0.39150000000000001</v>
      </c>
      <c r="D9" s="654">
        <v>22.19</v>
      </c>
      <c r="E9" s="653">
        <v>0.48670000000000002</v>
      </c>
      <c r="F9" s="448"/>
      <c r="G9" s="449"/>
      <c r="H9" s="231" t="str">
        <f>IF($K$3="Yes","Elementary","K - 10")</f>
        <v>K - 10</v>
      </c>
      <c r="I9" s="439"/>
      <c r="J9" s="201"/>
      <c r="K9" s="201"/>
      <c r="L9" s="701"/>
      <c r="M9" s="740">
        <f>IF($I9=" "," ",(ROUNDUP(SUM(I9*C9),0)))</f>
        <v>0</v>
      </c>
      <c r="N9" s="743">
        <f>IF($I9=" "," ",(ROUNDUP(SUM(M9*E9),0)))</f>
        <v>0</v>
      </c>
      <c r="O9" s="289">
        <f>SUM(N9*D9)</f>
        <v>0</v>
      </c>
      <c r="P9" s="290">
        <f>SUM(L20:L21)</f>
        <v>0</v>
      </c>
      <c r="Q9" s="432">
        <f>SUM(P22)</f>
        <v>0</v>
      </c>
      <c r="R9" s="570"/>
      <c r="S9" s="571">
        <f t="shared" ref="S9:S12" si="0">ROUNDUP(SUM(($S$8+1)*O9),1)</f>
        <v>0</v>
      </c>
      <c r="T9" s="642"/>
      <c r="U9" s="642"/>
      <c r="V9" s="642"/>
      <c r="W9" s="651"/>
      <c r="X9" s="651"/>
      <c r="Z9" s="72"/>
      <c r="AA9" s="429"/>
      <c r="AB9" s="429"/>
      <c r="AC9" s="429"/>
      <c r="AD9" s="72"/>
      <c r="AE9" s="328"/>
    </row>
    <row r="10" spans="1:31" ht="13.5" customHeight="1" thickBot="1" x14ac:dyDescent="0.25">
      <c r="A10" s="638"/>
      <c r="B10" s="653"/>
      <c r="C10" s="653"/>
      <c r="D10" s="654"/>
      <c r="E10" s="653"/>
      <c r="F10" s="448"/>
      <c r="G10" s="444"/>
      <c r="H10" s="696"/>
      <c r="I10" s="697">
        <f>SUM(M10/$C$9)</f>
        <v>0</v>
      </c>
      <c r="J10" s="698">
        <f>IF(J9="",SUM($I$9*0.014)," ")</f>
        <v>0</v>
      </c>
      <c r="K10" s="699">
        <f>IF(K9="",SUM($I$9*'All School Data'!$K$545)," ")</f>
        <v>0</v>
      </c>
      <c r="L10" s="700"/>
      <c r="M10" s="589"/>
      <c r="N10" s="741">
        <f>ROUNDUP(SUM(M10*$E$9),0)</f>
        <v>0</v>
      </c>
      <c r="O10" s="708">
        <f>SUM(N10*$D$9)</f>
        <v>0</v>
      </c>
      <c r="P10" s="709"/>
      <c r="Q10" s="709"/>
      <c r="R10" s="711"/>
      <c r="S10" s="707">
        <f t="shared" si="0"/>
        <v>0</v>
      </c>
      <c r="T10" s="642"/>
      <c r="U10" s="642"/>
      <c r="V10" s="642"/>
      <c r="W10" s="651"/>
      <c r="X10" s="651"/>
      <c r="Z10" s="72"/>
      <c r="AA10" s="429"/>
      <c r="AB10" s="429"/>
      <c r="AC10" s="429"/>
      <c r="AD10" s="72"/>
      <c r="AE10" s="328"/>
    </row>
    <row r="11" spans="1:31" ht="13.5" customHeight="1" thickBot="1" x14ac:dyDescent="0.25">
      <c r="A11" s="655">
        <v>5.4100000000000002E-2</v>
      </c>
      <c r="B11" s="653">
        <f>SUM(B9-(B9*A11))</f>
        <v>0.52913646000000003</v>
      </c>
      <c r="C11" s="653">
        <v>0.47499999999999998</v>
      </c>
      <c r="D11" s="654">
        <v>22.19</v>
      </c>
      <c r="E11" s="653">
        <v>0.4612</v>
      </c>
      <c r="F11" s="448"/>
      <c r="G11" s="444"/>
      <c r="H11" s="786" t="s">
        <v>514</v>
      </c>
      <c r="I11" s="439"/>
      <c r="J11" s="287"/>
      <c r="K11" s="201"/>
      <c r="L11" s="438"/>
      <c r="M11" s="740">
        <f>IF($I11=" "," ",(ROUNDUP(SUM(($I11-L11*H29)*C11),0)))</f>
        <v>0</v>
      </c>
      <c r="N11" s="743">
        <f>IF($I11=" "," ",(ROUNDUP(SUM(M11*E11),0)))</f>
        <v>0</v>
      </c>
      <c r="O11" s="289">
        <f>SUM(N11*D11)</f>
        <v>0</v>
      </c>
      <c r="P11" s="290">
        <f>SUM(L27:L28)</f>
        <v>0</v>
      </c>
      <c r="Q11" s="432">
        <f>SUM(Q29)</f>
        <v>0</v>
      </c>
      <c r="R11" s="572"/>
      <c r="S11" s="573">
        <f t="shared" si="0"/>
        <v>0</v>
      </c>
      <c r="T11" s="642"/>
      <c r="U11" s="642"/>
      <c r="V11" s="642"/>
      <c r="W11" s="651"/>
      <c r="X11" s="651"/>
      <c r="Z11" s="72"/>
      <c r="AA11" s="429"/>
      <c r="AB11" s="429"/>
      <c r="AC11" s="429"/>
      <c r="AD11" s="72"/>
      <c r="AE11" s="328"/>
    </row>
    <row r="12" spans="1:31" ht="13.5" customHeight="1" thickBot="1" x14ac:dyDescent="0.25">
      <c r="A12" s="655"/>
      <c r="B12" s="653"/>
      <c r="C12" s="653"/>
      <c r="D12" s="654"/>
      <c r="E12" s="653"/>
      <c r="F12" s="448"/>
      <c r="G12" s="444"/>
      <c r="H12" s="696"/>
      <c r="I12" s="697">
        <f>SUM(M12/$C$11)</f>
        <v>0</v>
      </c>
      <c r="J12" s="698">
        <f>IF(J11="",SUM($I$11*'All School Data'!L396)," ")</f>
        <v>0</v>
      </c>
      <c r="K12" s="699">
        <f>IF(K11="",I11*'All School Data'!K546," ")</f>
        <v>0</v>
      </c>
      <c r="L12" s="699">
        <f>IF(L11="",SUM($I$11*0.32)," ")</f>
        <v>0</v>
      </c>
      <c r="M12" s="589"/>
      <c r="N12" s="741">
        <f>ROUNDUP(SUM(M12*$E$11),0)</f>
        <v>0</v>
      </c>
      <c r="O12" s="708">
        <f>SUM(N12*$D11)</f>
        <v>0</v>
      </c>
      <c r="P12" s="709"/>
      <c r="Q12" s="709"/>
      <c r="R12" s="710"/>
      <c r="S12" s="707">
        <f t="shared" si="0"/>
        <v>0</v>
      </c>
      <c r="T12" s="642"/>
      <c r="U12" s="642"/>
      <c r="V12" s="642"/>
      <c r="W12" s="651"/>
      <c r="X12" s="651"/>
      <c r="Z12" s="72"/>
      <c r="AA12" s="429"/>
      <c r="AB12" s="429"/>
      <c r="AC12" s="429"/>
      <c r="AD12" s="72"/>
      <c r="AE12" s="328"/>
    </row>
    <row r="13" spans="1:31" ht="13.5" customHeight="1" thickBot="1" x14ac:dyDescent="0.25">
      <c r="A13" s="655">
        <v>0.73399999999999999</v>
      </c>
      <c r="B13" s="653">
        <v>0.50080000000000002</v>
      </c>
      <c r="C13" s="653">
        <v>0.4758</v>
      </c>
      <c r="D13" s="654">
        <v>22.83</v>
      </c>
      <c r="E13" s="653">
        <v>0.55710000000000004</v>
      </c>
      <c r="F13" s="448"/>
      <c r="G13" s="444"/>
      <c r="H13" s="786" t="s">
        <v>513</v>
      </c>
      <c r="I13" s="439"/>
      <c r="J13" s="201"/>
      <c r="K13" s="201"/>
      <c r="L13" s="438"/>
      <c r="M13" s="740">
        <f>IF($I13=" "," ",ROUNDUP(SUM(($I13-L13*H36)*C13),0))</f>
        <v>0</v>
      </c>
      <c r="N13" s="743">
        <f>IF($I13=" "," ",ROUNDUP(SUM(M13*E13),0))</f>
        <v>0</v>
      </c>
      <c r="O13" s="289">
        <f>SUM(N13*D13)</f>
        <v>0</v>
      </c>
      <c r="P13" s="290">
        <f>SUM(L34:L35)</f>
        <v>0</v>
      </c>
      <c r="Q13" s="432">
        <f>SUM(Q36)</f>
        <v>0</v>
      </c>
      <c r="R13" s="491"/>
      <c r="S13" s="492">
        <f>ROUNDUP(SUM(($S$8+1)*O13),0)</f>
        <v>0</v>
      </c>
      <c r="T13" s="642"/>
      <c r="U13" s="642"/>
      <c r="V13" s="642"/>
      <c r="W13" s="651"/>
      <c r="X13" s="651"/>
      <c r="Z13" s="72"/>
      <c r="AA13" s="429"/>
      <c r="AB13" s="429"/>
      <c r="AC13" s="429"/>
      <c r="AD13" s="72"/>
      <c r="AE13" s="328"/>
    </row>
    <row r="14" spans="1:31" ht="13.5" customHeight="1" thickBot="1" x14ac:dyDescent="0.25">
      <c r="A14" s="638"/>
      <c r="B14" s="636"/>
      <c r="C14" s="653"/>
      <c r="D14" s="636"/>
      <c r="E14" s="636"/>
      <c r="F14" s="440"/>
      <c r="G14" s="444"/>
      <c r="H14" s="702"/>
      <c r="I14" s="703">
        <f>SUM(M14/$C$13)</f>
        <v>0</v>
      </c>
      <c r="J14" s="699">
        <f>IF(J13="",SUM($I$13*'All School Data'!$L$483)," ")</f>
        <v>0</v>
      </c>
      <c r="K14" s="699">
        <f>IF(K13="",I13*'All School Data'!K547," ")</f>
        <v>0</v>
      </c>
      <c r="L14" s="699">
        <f>IF(L13="",SUM(I13*0.85)," ")</f>
        <v>0</v>
      </c>
      <c r="M14" s="590"/>
      <c r="N14" s="742">
        <f>ROUNDUP(SUM(M14*$E$13),0)</f>
        <v>0</v>
      </c>
      <c r="O14" s="704">
        <f>SUM(N14*$D13)</f>
        <v>0</v>
      </c>
      <c r="P14" s="705"/>
      <c r="Q14" s="705"/>
      <c r="R14" s="706"/>
      <c r="S14" s="707">
        <f>ROUNDUP(SUM(($S$8+1)*O14),0)</f>
        <v>0</v>
      </c>
      <c r="T14" s="642"/>
      <c r="U14" s="642"/>
      <c r="V14" s="642"/>
      <c r="W14" s="651"/>
      <c r="X14" s="651"/>
      <c r="Z14" s="328"/>
      <c r="AA14" s="328"/>
      <c r="AB14" s="328"/>
      <c r="AC14" s="328"/>
      <c r="AD14" s="328"/>
      <c r="AE14" s="328"/>
    </row>
    <row r="15" spans="1:31" ht="13.5" customHeight="1" thickTop="1" thickBot="1" x14ac:dyDescent="0.25">
      <c r="A15" s="636"/>
      <c r="B15" s="636"/>
      <c r="C15" s="636"/>
      <c r="D15" s="636"/>
      <c r="E15" s="636"/>
      <c r="F15" s="440"/>
      <c r="G15" s="444"/>
      <c r="H15" s="451" t="s">
        <v>447</v>
      </c>
      <c r="I15" s="450">
        <f>SUM(I13,I11,I9)</f>
        <v>0</v>
      </c>
      <c r="J15" s="450">
        <f>SUM(J13,J11,J9)</f>
        <v>0</v>
      </c>
      <c r="K15" s="450">
        <f>SUM(K13,K11,K9)</f>
        <v>0</v>
      </c>
      <c r="L15" s="450">
        <f>SUM(L13,L11)</f>
        <v>0</v>
      </c>
      <c r="M15" s="450">
        <f>SUM(M9+M11+M13)</f>
        <v>0</v>
      </c>
      <c r="N15" s="450">
        <f>SUM(N9+N11+N13)</f>
        <v>0</v>
      </c>
      <c r="O15" s="293">
        <f>SUM(O9:O14)</f>
        <v>0</v>
      </c>
      <c r="P15" s="574">
        <f>SUM(P9:P14)</f>
        <v>0</v>
      </c>
      <c r="Q15" s="575">
        <f>SUM(Q9:Q14)</f>
        <v>0</v>
      </c>
      <c r="R15" s="576"/>
      <c r="S15" s="755">
        <f>SUM(S9:S14)</f>
        <v>0</v>
      </c>
      <c r="T15" s="642"/>
      <c r="U15" s="642"/>
      <c r="V15" s="642"/>
      <c r="W15" s="651"/>
      <c r="X15" s="651"/>
      <c r="Z15" s="328"/>
      <c r="AA15" s="328"/>
      <c r="AB15" s="328"/>
      <c r="AC15" s="328"/>
      <c r="AD15" s="328"/>
      <c r="AE15" s="328"/>
    </row>
    <row r="16" spans="1:31" ht="13.5" customHeight="1" thickBot="1" x14ac:dyDescent="0.25">
      <c r="A16" s="636"/>
      <c r="B16" s="636"/>
      <c r="C16" s="636"/>
      <c r="D16" s="636"/>
      <c r="E16" s="636"/>
      <c r="F16" s="591"/>
      <c r="G16" s="451"/>
      <c r="H16" s="591"/>
      <c r="I16" s="447"/>
      <c r="J16" s="447"/>
      <c r="K16" s="447"/>
      <c r="L16" s="577"/>
      <c r="M16" s="577"/>
      <c r="N16" s="577"/>
      <c r="O16" s="577"/>
      <c r="P16" s="577"/>
      <c r="Q16" s="577"/>
      <c r="R16" s="577"/>
      <c r="S16" s="450">
        <f>SUM(S15-O15)</f>
        <v>0</v>
      </c>
      <c r="T16" s="642"/>
      <c r="U16" s="642"/>
      <c r="V16" s="642"/>
      <c r="W16" s="651"/>
      <c r="X16" s="651"/>
      <c r="Z16" s="328"/>
      <c r="AA16" s="328"/>
      <c r="AB16" s="328"/>
      <c r="AC16" s="328"/>
      <c r="AD16" s="328"/>
      <c r="AE16" s="328"/>
    </row>
    <row r="17" spans="1:24" ht="13.5" customHeight="1" thickBot="1" x14ac:dyDescent="0.25">
      <c r="A17" s="636"/>
      <c r="B17" s="636"/>
      <c r="C17" s="636"/>
      <c r="D17" s="636"/>
      <c r="E17" s="636"/>
      <c r="F17" s="591"/>
      <c r="G17" s="577"/>
      <c r="H17" s="447"/>
      <c r="I17" s="500"/>
      <c r="J17" s="501"/>
      <c r="K17" s="501"/>
      <c r="L17" s="235" t="str">
        <f>IF($I$9=""," ","Grade K-10")</f>
        <v xml:space="preserve"> </v>
      </c>
      <c r="M17" s="502"/>
      <c r="N17" s="502"/>
      <c r="O17" s="502"/>
      <c r="P17" s="503"/>
      <c r="Q17" s="578"/>
      <c r="R17" s="577"/>
      <c r="S17" s="577"/>
      <c r="T17" s="642"/>
      <c r="U17" s="642"/>
      <c r="V17" s="642"/>
      <c r="W17" s="651"/>
      <c r="X17" s="651"/>
    </row>
    <row r="18" spans="1:24" ht="13.5" customHeight="1" thickBot="1" x14ac:dyDescent="0.25">
      <c r="A18" s="636"/>
      <c r="B18" s="636"/>
      <c r="C18" s="636"/>
      <c r="D18" s="636"/>
      <c r="E18" s="636"/>
      <c r="F18" s="447"/>
      <c r="G18" s="584"/>
      <c r="H18" s="447"/>
      <c r="I18" s="674"/>
      <c r="J18" s="636"/>
      <c r="K18" s="671" t="s">
        <v>178</v>
      </c>
      <c r="L18" s="672"/>
      <c r="M18" s="675"/>
      <c r="N18" s="676"/>
      <c r="O18" s="671" t="s">
        <v>183</v>
      </c>
      <c r="P18" s="677"/>
      <c r="Q18" s="577"/>
      <c r="R18" s="577"/>
      <c r="S18" s="577"/>
      <c r="T18" s="739"/>
      <c r="U18" s="642"/>
      <c r="V18" s="642"/>
      <c r="W18" s="651"/>
      <c r="X18" s="651"/>
    </row>
    <row r="19" spans="1:24" ht="13.5" customHeight="1" thickBot="1" x14ac:dyDescent="0.25">
      <c r="A19" s="636"/>
      <c r="B19" s="636"/>
      <c r="C19" s="636"/>
      <c r="D19" s="636"/>
      <c r="E19" s="636"/>
      <c r="F19" s="447"/>
      <c r="G19" s="577"/>
      <c r="H19" s="678" t="s">
        <v>15</v>
      </c>
      <c r="I19" s="659" t="s">
        <v>131</v>
      </c>
      <c r="J19" s="660" t="s">
        <v>179</v>
      </c>
      <c r="K19" s="659" t="s">
        <v>335</v>
      </c>
      <c r="L19" s="661" t="s">
        <v>242</v>
      </c>
      <c r="M19" s="662" t="s">
        <v>131</v>
      </c>
      <c r="N19" s="663" t="s">
        <v>179</v>
      </c>
      <c r="O19" s="662" t="s">
        <v>335</v>
      </c>
      <c r="P19" s="665" t="s">
        <v>245</v>
      </c>
      <c r="Q19" s="577"/>
      <c r="R19" s="577"/>
      <c r="S19" s="577"/>
      <c r="T19" s="642"/>
      <c r="U19" s="642"/>
      <c r="V19" s="642"/>
      <c r="W19" s="651"/>
      <c r="X19" s="651"/>
    </row>
    <row r="20" spans="1:24" ht="13.5" customHeight="1" thickBot="1" x14ac:dyDescent="0.25">
      <c r="A20" s="636"/>
      <c r="B20" s="636"/>
      <c r="C20" s="636"/>
      <c r="D20" s="636"/>
      <c r="E20" s="636"/>
      <c r="F20" s="447"/>
      <c r="G20" s="577"/>
      <c r="H20" s="508" t="s">
        <v>181</v>
      </c>
      <c r="I20" s="509">
        <f>IF($K$3="Urban Charter",($I$9*$B$9),"ERR")</f>
        <v>0</v>
      </c>
      <c r="J20" s="236">
        <f>J9</f>
        <v>0</v>
      </c>
      <c r="K20" s="255">
        <f>K9</f>
        <v>0</v>
      </c>
      <c r="L20" s="253">
        <f>SUM(I20:K20)</f>
        <v>0</v>
      </c>
      <c r="M20" s="237">
        <f>M9</f>
        <v>0</v>
      </c>
      <c r="N20" s="550"/>
      <c r="O20" s="666"/>
      <c r="P20" s="253">
        <f>SUM(M20:O20)</f>
        <v>0</v>
      </c>
      <c r="Q20" s="577"/>
      <c r="R20" s="577"/>
      <c r="S20" s="577"/>
      <c r="T20" s="642"/>
      <c r="U20" s="642"/>
      <c r="V20" s="642"/>
      <c r="W20" s="651"/>
      <c r="X20" s="651"/>
    </row>
    <row r="21" spans="1:24" ht="13.5" customHeight="1" thickBot="1" x14ac:dyDescent="0.25">
      <c r="A21" s="638"/>
      <c r="B21" s="636"/>
      <c r="C21" s="636"/>
      <c r="D21" s="636"/>
      <c r="E21" s="636"/>
      <c r="F21" s="447"/>
      <c r="G21" s="577"/>
      <c r="H21" s="510" t="s">
        <v>182</v>
      </c>
      <c r="I21" s="511">
        <f>IF($K$3="Urban Charter",($I$9*$B$9),"ERR")</f>
        <v>0</v>
      </c>
      <c r="J21" s="549"/>
      <c r="K21" s="667"/>
      <c r="L21" s="254">
        <f>SUM(I21:K21)</f>
        <v>0</v>
      </c>
      <c r="M21" s="238">
        <f>M9</f>
        <v>0</v>
      </c>
      <c r="N21" s="239">
        <f>J9</f>
        <v>0</v>
      </c>
      <c r="O21" s="667">
        <f>K9</f>
        <v>0</v>
      </c>
      <c r="P21" s="256">
        <f>SUM(M21:O21)</f>
        <v>0</v>
      </c>
      <c r="Q21" s="577"/>
      <c r="R21" s="577"/>
      <c r="S21" s="512" t="s">
        <v>14</v>
      </c>
      <c r="T21" s="642"/>
      <c r="U21" s="642"/>
      <c r="V21" s="642"/>
      <c r="W21" s="651"/>
      <c r="X21" s="651"/>
    </row>
    <row r="22" spans="1:24" s="197" customFormat="1" ht="13.5" customHeight="1" thickBot="1" x14ac:dyDescent="0.25">
      <c r="A22" s="638"/>
      <c r="B22" s="636"/>
      <c r="C22" s="636"/>
      <c r="D22" s="636"/>
      <c r="E22" s="636"/>
      <c r="F22" s="447"/>
      <c r="G22" s="577"/>
      <c r="H22" s="447"/>
      <c r="I22" s="592"/>
      <c r="J22" s="962" t="s">
        <v>476</v>
      </c>
      <c r="K22" s="963"/>
      <c r="L22" s="516">
        <f>SUM(L20:L21)</f>
        <v>0</v>
      </c>
      <c r="M22" s="579"/>
      <c r="N22" s="964" t="s">
        <v>477</v>
      </c>
      <c r="O22" s="965"/>
      <c r="P22" s="516">
        <f>SUM(P20:P21)</f>
        <v>0</v>
      </c>
      <c r="Q22" s="577"/>
      <c r="R22" s="577"/>
      <c r="S22" s="517">
        <f>SUM(L22+P22)</f>
        <v>0</v>
      </c>
      <c r="T22" s="642"/>
      <c r="U22" s="642"/>
      <c r="V22" s="642"/>
      <c r="W22" s="651"/>
      <c r="X22" s="651"/>
    </row>
    <row r="23" spans="1:24" s="197" customFormat="1" ht="13.5" customHeight="1" thickBot="1" x14ac:dyDescent="0.25">
      <c r="A23" s="638"/>
      <c r="B23" s="656"/>
      <c r="C23" s="657"/>
      <c r="D23" s="636"/>
      <c r="E23" s="636"/>
      <c r="F23" s="447"/>
      <c r="G23" s="577"/>
      <c r="H23" s="447"/>
      <c r="I23" s="592"/>
      <c r="J23" s="591"/>
      <c r="K23" s="591"/>
      <c r="L23" s="593"/>
      <c r="M23" s="579"/>
      <c r="N23" s="580"/>
      <c r="O23" s="580"/>
      <c r="P23" s="581"/>
      <c r="Q23" s="577"/>
      <c r="R23" s="577"/>
      <c r="S23" s="521"/>
      <c r="T23" s="642"/>
      <c r="U23" s="642"/>
      <c r="V23" s="642"/>
      <c r="W23" s="651"/>
      <c r="X23" s="651"/>
    </row>
    <row r="24" spans="1:24" ht="13.5" customHeight="1" thickBot="1" x14ac:dyDescent="0.25">
      <c r="A24" s="565"/>
      <c r="B24" s="566"/>
      <c r="C24" s="808"/>
      <c r="D24" s="567"/>
      <c r="E24" s="564"/>
      <c r="F24" s="447"/>
      <c r="G24" s="447"/>
      <c r="H24" s="594"/>
      <c r="I24" s="500"/>
      <c r="J24" s="522"/>
      <c r="K24" s="522"/>
      <c r="L24" s="235" t="str">
        <f>IF($I$11=""," ","Grade 11")</f>
        <v xml:space="preserve"> </v>
      </c>
      <c r="M24" s="522"/>
      <c r="N24" s="522"/>
      <c r="O24" s="522"/>
      <c r="P24" s="522"/>
      <c r="Q24" s="523"/>
      <c r="R24" s="577"/>
      <c r="S24" s="521"/>
      <c r="T24" s="642"/>
      <c r="U24" s="642"/>
      <c r="V24" s="642"/>
      <c r="W24" s="651"/>
      <c r="X24" s="651"/>
    </row>
    <row r="25" spans="1:24" ht="13.5" customHeight="1" thickBot="1" x14ac:dyDescent="0.25">
      <c r="A25" s="943" t="s">
        <v>331</v>
      </c>
      <c r="B25" s="943"/>
      <c r="C25" s="943"/>
      <c r="D25" s="943"/>
      <c r="E25" s="943"/>
      <c r="F25" s="447"/>
      <c r="G25" s="447"/>
      <c r="H25" s="668"/>
      <c r="I25" s="669"/>
      <c r="J25" s="670"/>
      <c r="K25" s="671" t="s">
        <v>178</v>
      </c>
      <c r="L25" s="672"/>
      <c r="M25" s="638"/>
      <c r="N25" s="670"/>
      <c r="O25" s="671" t="s">
        <v>183</v>
      </c>
      <c r="P25" s="672"/>
      <c r="Q25" s="673"/>
      <c r="R25" s="577"/>
      <c r="S25" s="521"/>
      <c r="T25" s="642"/>
      <c r="U25" s="642"/>
      <c r="V25" s="642"/>
      <c r="W25" s="651"/>
      <c r="X25" s="651"/>
    </row>
    <row r="26" spans="1:24" ht="13.5" customHeight="1" thickBot="1" x14ac:dyDescent="0.25">
      <c r="A26" s="565"/>
      <c r="B26" s="566"/>
      <c r="C26" s="808"/>
      <c r="D26" s="567"/>
      <c r="E26" s="564"/>
      <c r="F26" s="447"/>
      <c r="G26" s="658" t="s">
        <v>15</v>
      </c>
      <c r="H26" s="659" t="s">
        <v>131</v>
      </c>
      <c r="I26" s="660" t="s">
        <v>179</v>
      </c>
      <c r="J26" s="659" t="s">
        <v>335</v>
      </c>
      <c r="K26" s="658" t="str">
        <f>IF($L$11=" ",(" "),(IF($L$11=0,(" "),("Student Dvr"))))</f>
        <v xml:space="preserve"> </v>
      </c>
      <c r="L26" s="661" t="s">
        <v>242</v>
      </c>
      <c r="M26" s="662" t="s">
        <v>131</v>
      </c>
      <c r="N26" s="663" t="s">
        <v>179</v>
      </c>
      <c r="O26" s="662" t="s">
        <v>335</v>
      </c>
      <c r="P26" s="664" t="str">
        <f>IF($L$11=" ",(" "),(IF($L$11=0,(" "),("Student Dvr"))))</f>
        <v xml:space="preserve"> </v>
      </c>
      <c r="Q26" s="665" t="s">
        <v>242</v>
      </c>
      <c r="R26" s="577"/>
      <c r="S26" s="521"/>
      <c r="T26" s="642"/>
      <c r="U26" s="642"/>
      <c r="V26" s="642"/>
      <c r="W26" s="651"/>
      <c r="X26" s="651"/>
    </row>
    <row r="27" spans="1:24" ht="13.5" customHeight="1" x14ac:dyDescent="0.25">
      <c r="A27" s="821" t="s">
        <v>110</v>
      </c>
      <c r="B27" s="814" t="s">
        <v>414</v>
      </c>
      <c r="C27" s="815"/>
      <c r="D27" s="815"/>
      <c r="E27" s="815"/>
      <c r="F27" s="447"/>
      <c r="G27" s="508" t="s">
        <v>181</v>
      </c>
      <c r="H27" s="509">
        <f>IF($K$3="Urban Charter",(($I$11-L11*H29)*$B$11),"ERR")</f>
        <v>0</v>
      </c>
      <c r="I27" s="236">
        <f>J11</f>
        <v>0</v>
      </c>
      <c r="J27" s="255">
        <f>K11</f>
        <v>0</v>
      </c>
      <c r="K27" s="463">
        <f>ROUNDUP(L11-I29,0)</f>
        <v>0</v>
      </c>
      <c r="L27" s="253">
        <f>SUM(H27:K27)</f>
        <v>0</v>
      </c>
      <c r="M27" s="237">
        <f>M11</f>
        <v>0</v>
      </c>
      <c r="N27" s="550"/>
      <c r="O27" s="666"/>
      <c r="P27" s="666"/>
      <c r="Q27" s="253">
        <f>SUM(M27:P27)</f>
        <v>0</v>
      </c>
      <c r="R27" s="577"/>
      <c r="S27" s="521"/>
      <c r="T27" s="642"/>
      <c r="U27" s="642"/>
      <c r="V27" s="642"/>
      <c r="W27" s="651"/>
      <c r="X27" s="651"/>
    </row>
    <row r="28" spans="1:24" ht="13.5" customHeight="1" thickBot="1" x14ac:dyDescent="0.3">
      <c r="A28" s="821"/>
      <c r="B28" s="816" t="s">
        <v>416</v>
      </c>
      <c r="C28" s="815"/>
      <c r="D28" s="815"/>
      <c r="E28" s="815"/>
      <c r="F28" s="447"/>
      <c r="G28" s="510" t="s">
        <v>182</v>
      </c>
      <c r="H28" s="511">
        <f>IF($K$3="Urban Charter",H27,"ERR")</f>
        <v>0</v>
      </c>
      <c r="I28" s="600"/>
      <c r="J28" s="667"/>
      <c r="K28" s="667"/>
      <c r="L28" s="254">
        <f>SUM(H28:K28)</f>
        <v>0</v>
      </c>
      <c r="M28" s="238">
        <f>M11</f>
        <v>0</v>
      </c>
      <c r="N28" s="239">
        <f>J11</f>
        <v>0</v>
      </c>
      <c r="O28" s="667">
        <f>K11</f>
        <v>0</v>
      </c>
      <c r="P28" s="667">
        <f>L11</f>
        <v>0</v>
      </c>
      <c r="Q28" s="254">
        <f>SUM(M28:P28)</f>
        <v>0</v>
      </c>
      <c r="R28" s="577"/>
      <c r="S28" s="521"/>
      <c r="T28" s="642"/>
      <c r="U28" s="642"/>
      <c r="V28" s="642"/>
      <c r="W28" s="651"/>
      <c r="X28" s="651"/>
    </row>
    <row r="29" spans="1:24" ht="13.5" customHeight="1" thickBot="1" x14ac:dyDescent="0.3">
      <c r="A29" s="821"/>
      <c r="B29" s="816" t="s">
        <v>509</v>
      </c>
      <c r="C29" s="815"/>
      <c r="D29" s="815"/>
      <c r="E29" s="815"/>
      <c r="F29" s="447"/>
      <c r="G29" s="577"/>
      <c r="H29" s="480">
        <f>(0.8*1.05)</f>
        <v>0.84000000000000008</v>
      </c>
      <c r="I29" s="464">
        <f>SUM($L$11*0.2)</f>
        <v>0</v>
      </c>
      <c r="J29" s="991" t="s">
        <v>522</v>
      </c>
      <c r="K29" s="963"/>
      <c r="L29" s="516">
        <f>SUM(L27:L28)</f>
        <v>0</v>
      </c>
      <c r="M29" s="447"/>
      <c r="N29" s="582"/>
      <c r="O29" s="991" t="s">
        <v>521</v>
      </c>
      <c r="P29" s="963"/>
      <c r="Q29" s="516">
        <f>SUM(Q27:Q28)</f>
        <v>0</v>
      </c>
      <c r="R29" s="577"/>
      <c r="S29" s="524">
        <f>SUM(L29+Q29)</f>
        <v>0</v>
      </c>
      <c r="T29" s="642"/>
      <c r="U29" s="642"/>
      <c r="V29" s="642"/>
      <c r="W29" s="651"/>
      <c r="X29" s="651"/>
    </row>
    <row r="30" spans="1:24" ht="13.5" customHeight="1" thickBot="1" x14ac:dyDescent="0.3">
      <c r="A30" s="821"/>
      <c r="B30" s="816" t="s">
        <v>510</v>
      </c>
      <c r="C30" s="815"/>
      <c r="D30" s="815"/>
      <c r="E30" s="815"/>
      <c r="F30" s="447"/>
      <c r="G30" s="577"/>
      <c r="H30" s="447"/>
      <c r="I30" s="592"/>
      <c r="J30" s="447"/>
      <c r="K30" s="447"/>
      <c r="L30" s="447"/>
      <c r="M30" s="447"/>
      <c r="N30" s="577"/>
      <c r="O30" s="577"/>
      <c r="P30" s="577"/>
      <c r="Q30" s="577"/>
      <c r="R30" s="577"/>
      <c r="S30" s="521"/>
      <c r="T30" s="642"/>
      <c r="U30" s="642"/>
      <c r="V30" s="642"/>
      <c r="W30" s="651"/>
      <c r="X30" s="651"/>
    </row>
    <row r="31" spans="1:24" ht="13.5" customHeight="1" thickBot="1" x14ac:dyDescent="0.3">
      <c r="A31" s="821" t="s">
        <v>110</v>
      </c>
      <c r="B31" s="817" t="s">
        <v>415</v>
      </c>
      <c r="C31" s="818"/>
      <c r="D31" s="819"/>
      <c r="E31" s="820"/>
      <c r="F31" s="447"/>
      <c r="G31" s="584"/>
      <c r="H31" s="594"/>
      <c r="I31" s="500"/>
      <c r="J31" s="522"/>
      <c r="K31" s="522"/>
      <c r="L31" s="235" t="str">
        <f>IF($I$13=""," ","Grade 12")</f>
        <v xml:space="preserve"> </v>
      </c>
      <c r="M31" s="522"/>
      <c r="N31" s="522"/>
      <c r="O31" s="522"/>
      <c r="P31" s="522"/>
      <c r="Q31" s="523"/>
      <c r="R31" s="577"/>
      <c r="S31" s="521"/>
      <c r="T31" s="642"/>
      <c r="U31" s="642"/>
      <c r="V31" s="642"/>
      <c r="W31" s="651"/>
      <c r="X31" s="651"/>
    </row>
    <row r="32" spans="1:24" ht="13.5" customHeight="1" thickBot="1" x14ac:dyDescent="0.3">
      <c r="A32" s="822"/>
      <c r="B32" s="817" t="s">
        <v>413</v>
      </c>
      <c r="C32" s="818"/>
      <c r="D32" s="819"/>
      <c r="E32" s="820"/>
      <c r="F32" s="447"/>
      <c r="G32" s="577"/>
      <c r="H32" s="668"/>
      <c r="I32" s="669"/>
      <c r="J32" s="679" t="s">
        <v>178</v>
      </c>
      <c r="K32" s="669"/>
      <c r="L32" s="680"/>
      <c r="M32" s="638"/>
      <c r="N32" s="670"/>
      <c r="O32" s="679" t="s">
        <v>183</v>
      </c>
      <c r="P32" s="670"/>
      <c r="Q32" s="672"/>
      <c r="R32" s="577"/>
      <c r="S32" s="521"/>
      <c r="T32" s="642"/>
      <c r="U32" s="642"/>
      <c r="V32" s="642"/>
      <c r="W32" s="651"/>
      <c r="X32" s="651"/>
    </row>
    <row r="33" spans="1:24" ht="13.5" customHeight="1" thickBot="1" x14ac:dyDescent="0.3">
      <c r="A33" s="821" t="s">
        <v>110</v>
      </c>
      <c r="B33" s="817" t="s">
        <v>332</v>
      </c>
      <c r="C33" s="817"/>
      <c r="D33" s="817"/>
      <c r="E33" s="817"/>
      <c r="F33" s="447"/>
      <c r="G33" s="659" t="s">
        <v>15</v>
      </c>
      <c r="H33" s="659" t="s">
        <v>131</v>
      </c>
      <c r="I33" s="660" t="s">
        <v>179</v>
      </c>
      <c r="J33" s="659" t="s">
        <v>335</v>
      </c>
      <c r="K33" s="658" t="str">
        <f>IF($L$13=" ",(" "),(IF($L$13=0,(" "),("Student Dvr"))))</f>
        <v xml:space="preserve"> </v>
      </c>
      <c r="L33" s="658" t="s">
        <v>245</v>
      </c>
      <c r="M33" s="662" t="s">
        <v>131</v>
      </c>
      <c r="N33" s="663" t="s">
        <v>179</v>
      </c>
      <c r="O33" s="662" t="s">
        <v>335</v>
      </c>
      <c r="P33" s="664" t="str">
        <f>IF($L$13=" ",(" "),(IF($L$13=0,(" "),("Student Dvr"))))</f>
        <v xml:space="preserve"> </v>
      </c>
      <c r="Q33" s="664" t="s">
        <v>242</v>
      </c>
      <c r="R33" s="577"/>
      <c r="S33" s="521"/>
      <c r="T33" s="642"/>
      <c r="U33" s="642"/>
      <c r="V33" s="642"/>
      <c r="W33" s="651"/>
      <c r="X33" s="651"/>
    </row>
    <row r="34" spans="1:24" ht="13.5" customHeight="1" thickBot="1" x14ac:dyDescent="0.25">
      <c r="A34" s="563"/>
      <c r="B34" s="817" t="s">
        <v>333</v>
      </c>
      <c r="C34" s="817"/>
      <c r="D34" s="817"/>
      <c r="E34" s="817"/>
      <c r="F34" s="447"/>
      <c r="G34" s="508" t="s">
        <v>181</v>
      </c>
      <c r="H34" s="509">
        <f>IF($K$3="Urban Charter",(($I$13-L13*H36)*$B$13),"ERR")</f>
        <v>0</v>
      </c>
      <c r="I34" s="240">
        <f>J13</f>
        <v>0</v>
      </c>
      <c r="J34" s="236">
        <f>K13</f>
        <v>0</v>
      </c>
      <c r="K34" s="463">
        <f>ROUNDUP(L13-I36,0)</f>
        <v>0</v>
      </c>
      <c r="L34" s="253">
        <f>SUM(H34:K34)</f>
        <v>0</v>
      </c>
      <c r="M34" s="237">
        <f>M13</f>
        <v>0</v>
      </c>
      <c r="N34" s="550"/>
      <c r="O34" s="666"/>
      <c r="P34" s="666"/>
      <c r="Q34" s="254">
        <f>SUM(M34:P34)</f>
        <v>0</v>
      </c>
      <c r="R34" s="577"/>
      <c r="S34" s="521"/>
      <c r="T34" s="642"/>
      <c r="U34" s="642"/>
      <c r="V34" s="642"/>
      <c r="W34" s="651"/>
      <c r="X34" s="651"/>
    </row>
    <row r="35" spans="1:24" ht="13.5" customHeight="1" thickBot="1" x14ac:dyDescent="0.25">
      <c r="A35" s="563"/>
      <c r="B35" s="817" t="s">
        <v>417</v>
      </c>
      <c r="C35" s="817"/>
      <c r="D35" s="817"/>
      <c r="E35" s="817"/>
      <c r="F35" s="447"/>
      <c r="G35" s="526" t="s">
        <v>182</v>
      </c>
      <c r="H35" s="511">
        <f>IF($K$3="Urban Charter",H34,"ERR")</f>
        <v>0</v>
      </c>
      <c r="I35" s="551"/>
      <c r="J35" s="241"/>
      <c r="K35" s="241"/>
      <c r="L35" s="254">
        <f>SUM(H35:I35)</f>
        <v>0</v>
      </c>
      <c r="M35" s="238">
        <f>M13</f>
        <v>0</v>
      </c>
      <c r="N35" s="239">
        <f>J13</f>
        <v>0</v>
      </c>
      <c r="O35" s="681">
        <f>K13</f>
        <v>0</v>
      </c>
      <c r="P35" s="785">
        <f>L13</f>
        <v>0</v>
      </c>
      <c r="Q35" s="254">
        <f>SUM(M35:P35)</f>
        <v>0</v>
      </c>
      <c r="R35" s="577"/>
      <c r="S35" s="521"/>
      <c r="T35" s="642"/>
      <c r="U35" s="642"/>
      <c r="V35" s="642"/>
      <c r="W35" s="651"/>
      <c r="X35" s="651"/>
    </row>
    <row r="36" spans="1:24" ht="13.5" customHeight="1" thickBot="1" x14ac:dyDescent="0.25">
      <c r="A36" s="566"/>
      <c r="B36" s="566"/>
      <c r="C36" s="566"/>
      <c r="D36" s="566"/>
      <c r="E36" s="566"/>
      <c r="F36" s="447"/>
      <c r="G36" s="584"/>
      <c r="H36" s="480">
        <f>(0.8*1.05)</f>
        <v>0.84000000000000008</v>
      </c>
      <c r="I36" s="464">
        <f>SUM($L$13*0.2)</f>
        <v>0</v>
      </c>
      <c r="J36" s="991" t="s">
        <v>523</v>
      </c>
      <c r="K36" s="963"/>
      <c r="L36" s="516">
        <f>SUM(L34:L35)</f>
        <v>0</v>
      </c>
      <c r="M36" s="583"/>
      <c r="N36" s="582"/>
      <c r="O36" s="991" t="s">
        <v>524</v>
      </c>
      <c r="P36" s="963"/>
      <c r="Q36" s="516">
        <f>SUM(Q34:Q35)</f>
        <v>0</v>
      </c>
      <c r="R36" s="577"/>
      <c r="S36" s="524">
        <f>SUM(L36+Q36)</f>
        <v>0</v>
      </c>
      <c r="T36" s="642"/>
      <c r="U36" s="642"/>
      <c r="V36" s="642"/>
      <c r="W36" s="651"/>
      <c r="X36" s="651"/>
    </row>
    <row r="37" spans="1:24" ht="7.5" customHeight="1" thickBot="1" x14ac:dyDescent="0.25">
      <c r="A37" s="639"/>
      <c r="B37" s="635"/>
      <c r="C37" s="639"/>
      <c r="D37" s="635"/>
      <c r="E37" s="639"/>
      <c r="F37" s="447"/>
      <c r="G37" s="584"/>
      <c r="H37" s="579"/>
      <c r="I37" s="591"/>
      <c r="J37" s="585"/>
      <c r="K37" s="585"/>
      <c r="L37" s="586"/>
      <c r="M37" s="584"/>
      <c r="N37" s="580"/>
      <c r="O37" s="585"/>
      <c r="P37" s="585"/>
      <c r="Q37" s="586"/>
      <c r="R37" s="577"/>
      <c r="S37" s="521"/>
      <c r="T37" s="642"/>
      <c r="U37" s="642"/>
      <c r="V37" s="642"/>
      <c r="W37" s="651"/>
      <c r="X37" s="651"/>
    </row>
    <row r="38" spans="1:24" x14ac:dyDescent="0.2">
      <c r="A38" s="633"/>
      <c r="B38" s="634"/>
      <c r="C38" s="635"/>
      <c r="D38" s="636"/>
      <c r="E38" s="637"/>
      <c r="F38" s="591"/>
      <c r="G38" s="595"/>
      <c r="H38" s="596"/>
      <c r="I38" s="447"/>
      <c r="J38" s="967" t="s">
        <v>484</v>
      </c>
      <c r="K38" s="683" t="s">
        <v>264</v>
      </c>
      <c r="L38" s="539">
        <f>SUM(L20+L27+L34)</f>
        <v>0</v>
      </c>
      <c r="M38" s="584"/>
      <c r="N38" s="580"/>
      <c r="O38" s="967" t="s">
        <v>485</v>
      </c>
      <c r="P38" s="683" t="s">
        <v>264</v>
      </c>
      <c r="Q38" s="539">
        <f>SUM(P20+Q27+Q34)</f>
        <v>0</v>
      </c>
      <c r="R38" s="577"/>
      <c r="S38" s="521"/>
      <c r="T38" s="642"/>
      <c r="U38" s="642"/>
      <c r="V38" s="642"/>
      <c r="W38" s="651"/>
      <c r="X38" s="651"/>
    </row>
    <row r="39" spans="1:24" ht="13.5" thickBot="1" x14ac:dyDescent="0.25">
      <c r="A39" s="638"/>
      <c r="B39" s="639"/>
      <c r="C39" s="635"/>
      <c r="D39" s="636"/>
      <c r="E39" s="637"/>
      <c r="F39" s="591"/>
      <c r="G39" s="577"/>
      <c r="H39" s="596"/>
      <c r="I39" s="447"/>
      <c r="J39" s="968"/>
      <c r="K39" s="684" t="s">
        <v>265</v>
      </c>
      <c r="L39" s="541">
        <f>SUM(L21+L28+L35)</f>
        <v>0</v>
      </c>
      <c r="M39" s="584"/>
      <c r="N39" s="580"/>
      <c r="O39" s="968"/>
      <c r="P39" s="685" t="s">
        <v>265</v>
      </c>
      <c r="Q39" s="541">
        <f>SUM(P21+Q28+Q35)</f>
        <v>0</v>
      </c>
      <c r="R39" s="577"/>
      <c r="S39" s="542"/>
      <c r="T39" s="642"/>
      <c r="U39" s="642"/>
      <c r="V39" s="642"/>
      <c r="W39" s="651"/>
      <c r="X39" s="651"/>
    </row>
    <row r="40" spans="1:24" ht="14.25" thickTop="1" thickBot="1" x14ac:dyDescent="0.25">
      <c r="A40" s="638"/>
      <c r="B40" s="639"/>
      <c r="C40" s="640"/>
      <c r="D40" s="641"/>
      <c r="E40" s="636"/>
      <c r="F40" s="591"/>
      <c r="G40" s="597"/>
      <c r="H40" s="598"/>
      <c r="I40" s="599"/>
      <c r="J40" s="969"/>
      <c r="K40" s="682" t="s">
        <v>266</v>
      </c>
      <c r="L40" s="588">
        <f>SUM(L38:L39)</f>
        <v>0</v>
      </c>
      <c r="M40" s="584"/>
      <c r="N40" s="580"/>
      <c r="O40" s="969"/>
      <c r="P40" s="682" t="s">
        <v>266</v>
      </c>
      <c r="Q40" s="588">
        <f>SUM(Q38:Q39)</f>
        <v>0</v>
      </c>
      <c r="R40" s="577"/>
      <c r="S40" s="548">
        <f>SUM(S22+S29+S36)</f>
        <v>0</v>
      </c>
      <c r="T40" s="642"/>
      <c r="U40" s="642"/>
      <c r="V40" s="642"/>
      <c r="W40" s="651"/>
      <c r="X40" s="651"/>
    </row>
    <row r="41" spans="1:24" s="15" customFormat="1" ht="13.5" thickBot="1" x14ac:dyDescent="0.25">
      <c r="A41" s="642"/>
      <c r="B41" s="643"/>
      <c r="C41" s="643"/>
      <c r="D41" s="644"/>
      <c r="E41" s="645"/>
      <c r="F41" s="648"/>
      <c r="G41" s="642"/>
      <c r="H41" s="712"/>
      <c r="I41" s="643"/>
      <c r="J41" s="643"/>
      <c r="K41" s="648"/>
      <c r="L41" s="700"/>
      <c r="M41" s="642"/>
      <c r="N41" s="642"/>
      <c r="O41" s="642"/>
      <c r="P41" s="648"/>
      <c r="Q41" s="713"/>
      <c r="R41" s="642"/>
      <c r="S41" s="642"/>
      <c r="T41" s="642"/>
      <c r="U41" s="642"/>
      <c r="V41" s="642"/>
      <c r="W41" s="651"/>
      <c r="X41" s="651"/>
    </row>
    <row r="42" spans="1:24" x14ac:dyDescent="0.2">
      <c r="A42" s="646"/>
      <c r="B42" s="644"/>
      <c r="C42" s="643"/>
      <c r="D42" s="644"/>
      <c r="E42" s="645"/>
      <c r="F42" s="648"/>
      <c r="G42" s="693"/>
      <c r="H42" s="714"/>
      <c r="I42" s="715" t="s">
        <v>298</v>
      </c>
      <c r="J42" s="716"/>
      <c r="K42" s="648"/>
      <c r="L42" s="642"/>
      <c r="M42" s="717"/>
      <c r="N42" s="718"/>
      <c r="O42" s="717"/>
      <c r="P42" s="642"/>
      <c r="Q42" s="647"/>
      <c r="R42" s="642"/>
      <c r="S42" s="642"/>
      <c r="T42" s="642"/>
      <c r="U42" s="642"/>
      <c r="V42" s="642"/>
      <c r="W42" s="651"/>
      <c r="X42" s="651"/>
    </row>
    <row r="43" spans="1:24" x14ac:dyDescent="0.2">
      <c r="A43" s="647"/>
      <c r="B43" s="648"/>
      <c r="C43" s="648"/>
      <c r="D43" s="648"/>
      <c r="E43" s="648"/>
      <c r="F43" s="648"/>
      <c r="G43" s="719" t="s">
        <v>11</v>
      </c>
      <c r="H43" s="296">
        <v>0.15</v>
      </c>
      <c r="I43" s="724" t="s">
        <v>12</v>
      </c>
      <c r="J43" s="725" t="s">
        <v>13</v>
      </c>
      <c r="K43" s="726"/>
      <c r="L43" s="727" t="s">
        <v>386</v>
      </c>
      <c r="M43" s="728" t="s">
        <v>286</v>
      </c>
      <c r="N43" s="648"/>
      <c r="O43" s="648"/>
      <c r="P43" s="642"/>
      <c r="Q43" s="642"/>
      <c r="R43" s="642"/>
      <c r="S43" s="642"/>
      <c r="T43" s="642"/>
      <c r="U43" s="642"/>
      <c r="V43" s="642"/>
      <c r="W43" s="651"/>
      <c r="X43" s="651"/>
    </row>
    <row r="44" spans="1:24" ht="13.5" thickBot="1" x14ac:dyDescent="0.25">
      <c r="A44" s="649"/>
      <c r="B44" s="646"/>
      <c r="C44" s="648"/>
      <c r="D44" s="648"/>
      <c r="E44" s="648"/>
      <c r="F44" s="648"/>
      <c r="G44" s="720" t="s">
        <v>14</v>
      </c>
      <c r="H44" s="721" t="s">
        <v>297</v>
      </c>
      <c r="I44" s="722" t="s">
        <v>15</v>
      </c>
      <c r="J44" s="723" t="s">
        <v>15</v>
      </c>
      <c r="K44" s="729"/>
      <c r="L44" s="642"/>
      <c r="M44" s="730" t="s">
        <v>393</v>
      </c>
      <c r="N44" s="648"/>
      <c r="O44" s="648"/>
      <c r="P44" s="642"/>
      <c r="Q44" s="642"/>
      <c r="R44" s="642"/>
      <c r="S44" s="642"/>
      <c r="T44" s="642"/>
      <c r="U44" s="642"/>
      <c r="V44" s="642"/>
      <c r="W44" s="651"/>
      <c r="X44" s="651"/>
    </row>
    <row r="45" spans="1:24" ht="13.5" thickBot="1" x14ac:dyDescent="0.25">
      <c r="A45" s="642"/>
      <c r="B45" s="646"/>
      <c r="C45" s="648"/>
      <c r="D45" s="648"/>
      <c r="E45" s="648"/>
      <c r="F45" s="648"/>
      <c r="G45" s="297"/>
      <c r="H45" s="299">
        <f>SUM(G45*H43)</f>
        <v>0</v>
      </c>
      <c r="I45" s="300">
        <f>SUM($H45*I46)</f>
        <v>0</v>
      </c>
      <c r="J45" s="301">
        <f>SUM($H45*J46)</f>
        <v>0</v>
      </c>
      <c r="K45" s="729"/>
      <c r="L45" s="642"/>
      <c r="M45" s="737"/>
      <c r="N45" s="648"/>
      <c r="O45" s="648"/>
      <c r="P45" s="642"/>
      <c r="Q45" s="642"/>
      <c r="R45" s="642"/>
      <c r="S45" s="642"/>
      <c r="T45" s="642"/>
      <c r="U45" s="642"/>
      <c r="V45" s="642"/>
      <c r="W45" s="651"/>
      <c r="X45" s="651"/>
    </row>
    <row r="46" spans="1:24" x14ac:dyDescent="0.2">
      <c r="A46" s="642"/>
      <c r="B46" s="646"/>
      <c r="C46" s="648"/>
      <c r="D46" s="648"/>
      <c r="E46" s="648"/>
      <c r="F46" s="643"/>
      <c r="G46" s="642"/>
      <c r="H46" s="304" t="s">
        <v>323</v>
      </c>
      <c r="I46" s="305">
        <v>0.6</v>
      </c>
      <c r="J46" s="436">
        <f>SUM(1-I46)</f>
        <v>0.4</v>
      </c>
      <c r="K46" s="643"/>
      <c r="L46" s="646" t="s">
        <v>324</v>
      </c>
      <c r="M46" s="737"/>
      <c r="N46" s="718"/>
      <c r="O46" s="648"/>
      <c r="P46" s="642"/>
      <c r="Q46" s="642"/>
      <c r="R46" s="642"/>
      <c r="S46" s="642"/>
      <c r="T46" s="642"/>
      <c r="U46" s="642"/>
      <c r="V46" s="642"/>
      <c r="W46" s="651"/>
      <c r="X46" s="651"/>
    </row>
    <row r="47" spans="1:24" ht="13.5" thickBot="1" x14ac:dyDescent="0.25">
      <c r="A47" s="647"/>
      <c r="B47" s="648"/>
      <c r="C47" s="648"/>
      <c r="D47" s="648"/>
      <c r="E47" s="648"/>
      <c r="F47" s="643"/>
      <c r="G47" s="642"/>
      <c r="H47" s="731" t="s">
        <v>16</v>
      </c>
      <c r="I47" s="303">
        <f>SUM(I45/60)</f>
        <v>0</v>
      </c>
      <c r="J47" s="302">
        <f>SUM(J45/60)</f>
        <v>0</v>
      </c>
      <c r="K47" s="643"/>
      <c r="L47" s="648"/>
      <c r="M47" s="732"/>
      <c r="N47" s="738"/>
      <c r="O47" s="738"/>
      <c r="P47" s="647"/>
      <c r="Q47" s="642"/>
      <c r="R47" s="642"/>
      <c r="S47" s="642"/>
      <c r="T47" s="642"/>
      <c r="U47" s="642"/>
      <c r="V47" s="642"/>
      <c r="W47" s="651"/>
      <c r="X47" s="651"/>
    </row>
    <row r="48" spans="1:24" ht="3" customHeight="1" thickBot="1" x14ac:dyDescent="0.25">
      <c r="A48" s="647"/>
      <c r="B48" s="648"/>
      <c r="C48" s="648"/>
      <c r="D48" s="648"/>
      <c r="E48" s="648"/>
      <c r="F48" s="648"/>
      <c r="G48" s="245"/>
      <c r="H48" s="732"/>
      <c r="I48" s="216"/>
      <c r="J48" s="216"/>
      <c r="K48" s="648"/>
      <c r="L48" s="648"/>
      <c r="M48" s="732"/>
      <c r="N48" s="738"/>
      <c r="O48" s="738"/>
      <c r="P48" s="647"/>
      <c r="Q48" s="642"/>
      <c r="R48" s="642"/>
      <c r="S48" s="642"/>
      <c r="T48" s="642"/>
      <c r="U48" s="642"/>
      <c r="V48" s="642"/>
      <c r="W48" s="651"/>
      <c r="X48" s="651"/>
    </row>
    <row r="49" spans="1:24" ht="13.5" thickBot="1" x14ac:dyDescent="0.25">
      <c r="A49" s="650"/>
      <c r="B49" s="648"/>
      <c r="C49" s="648"/>
      <c r="D49" s="648"/>
      <c r="E49" s="648"/>
      <c r="F49" s="643"/>
      <c r="G49" s="484"/>
      <c r="H49" s="733"/>
      <c r="I49" s="487">
        <f>SUM($G49*I46)</f>
        <v>0</v>
      </c>
      <c r="J49" s="298">
        <f>SUM($G49*J46)</f>
        <v>0</v>
      </c>
      <c r="K49" s="643"/>
      <c r="L49" s="648"/>
      <c r="M49" s="717"/>
      <c r="N49" s="648"/>
      <c r="O49" s="648"/>
      <c r="P49" s="647"/>
      <c r="Q49" s="642"/>
      <c r="R49" s="642"/>
      <c r="S49" s="642"/>
      <c r="T49" s="642"/>
      <c r="U49" s="642"/>
      <c r="V49" s="651"/>
      <c r="W49" s="651"/>
      <c r="X49" s="651"/>
    </row>
    <row r="50" spans="1:24" ht="13.5" thickBot="1" x14ac:dyDescent="0.25">
      <c r="A50" s="651"/>
      <c r="B50" s="643"/>
      <c r="C50" s="643"/>
      <c r="D50" s="643"/>
      <c r="E50" s="643"/>
      <c r="F50" s="643"/>
      <c r="G50" s="642"/>
      <c r="H50" s="734" t="s">
        <v>16</v>
      </c>
      <c r="I50" s="485">
        <f>SUM(I49/60)</f>
        <v>0</v>
      </c>
      <c r="J50" s="486">
        <f>SUM(J49/60)</f>
        <v>0</v>
      </c>
      <c r="K50" s="643"/>
      <c r="L50" s="643"/>
      <c r="M50" s="642"/>
      <c r="N50" s="642"/>
      <c r="O50" s="642"/>
      <c r="P50" s="642"/>
      <c r="Q50" s="642"/>
      <c r="R50" s="642"/>
      <c r="S50" s="642"/>
      <c r="T50" s="642"/>
      <c r="U50" s="642"/>
      <c r="V50" s="651"/>
      <c r="W50" s="651"/>
      <c r="X50" s="651"/>
    </row>
    <row r="51" spans="1:24" x14ac:dyDescent="0.2">
      <c r="A51" s="650"/>
      <c r="B51" s="648"/>
      <c r="C51" s="648"/>
      <c r="D51" s="648"/>
      <c r="E51" s="648"/>
      <c r="F51" s="648"/>
      <c r="G51" s="648"/>
      <c r="H51" s="717"/>
      <c r="I51" s="648"/>
      <c r="J51" s="648"/>
      <c r="K51" s="648"/>
      <c r="L51" s="648"/>
      <c r="M51" s="647"/>
      <c r="N51" s="647"/>
      <c r="O51" s="642"/>
      <c r="P51" s="642"/>
      <c r="Q51" s="642"/>
      <c r="R51" s="642"/>
      <c r="S51" s="642"/>
      <c r="T51" s="642"/>
      <c r="U51" s="642"/>
      <c r="V51" s="651"/>
      <c r="W51" s="651"/>
      <c r="X51" s="651"/>
    </row>
    <row r="52" spans="1:24" x14ac:dyDescent="0.2">
      <c r="A52" s="650"/>
      <c r="B52" s="648"/>
      <c r="C52" s="648"/>
      <c r="D52" s="648"/>
      <c r="E52" s="648"/>
      <c r="F52" s="648"/>
      <c r="G52" s="647"/>
      <c r="H52" s="735"/>
      <c r="I52" s="736"/>
      <c r="J52" s="726"/>
      <c r="K52" s="726"/>
      <c r="L52" s="648"/>
      <c r="M52" s="647"/>
      <c r="N52" s="647"/>
      <c r="O52" s="642"/>
      <c r="P52" s="642"/>
      <c r="Q52" s="642"/>
      <c r="R52" s="642"/>
      <c r="S52" s="642"/>
      <c r="T52" s="642"/>
      <c r="U52" s="642"/>
      <c r="V52" s="651"/>
      <c r="W52" s="651"/>
      <c r="X52" s="651"/>
    </row>
    <row r="53" spans="1:24" x14ac:dyDescent="0.2">
      <c r="A53" s="650"/>
      <c r="B53" s="648"/>
      <c r="C53" s="648"/>
      <c r="D53" s="648"/>
      <c r="E53" s="648"/>
      <c r="F53" s="648"/>
      <c r="G53" s="647"/>
      <c r="H53" s="735"/>
      <c r="I53" s="648"/>
      <c r="J53" s="648"/>
      <c r="K53" s="729"/>
      <c r="L53" s="648"/>
      <c r="M53" s="647"/>
      <c r="N53" s="647"/>
      <c r="O53" s="642"/>
      <c r="P53" s="642"/>
      <c r="Q53" s="642"/>
      <c r="R53" s="642"/>
      <c r="S53" s="642"/>
      <c r="T53" s="642"/>
      <c r="U53" s="642"/>
      <c r="V53" s="651"/>
      <c r="W53" s="651"/>
      <c r="X53" s="651"/>
    </row>
    <row r="54" spans="1:24" x14ac:dyDescent="0.2">
      <c r="A54" s="650"/>
      <c r="B54" s="648"/>
      <c r="C54" s="648"/>
      <c r="D54" s="648"/>
      <c r="E54" s="648"/>
      <c r="F54" s="648"/>
      <c r="G54" s="647"/>
      <c r="H54" s="717"/>
      <c r="I54" s="648"/>
      <c r="J54" s="648"/>
      <c r="K54" s="729"/>
      <c r="L54" s="648"/>
      <c r="M54" s="647"/>
      <c r="N54" s="647"/>
      <c r="O54" s="642"/>
      <c r="P54" s="642"/>
      <c r="Q54" s="642"/>
      <c r="R54" s="642"/>
      <c r="S54" s="642"/>
      <c r="T54" s="642"/>
      <c r="U54" s="642"/>
      <c r="V54" s="651"/>
      <c r="W54" s="651"/>
      <c r="X54" s="651"/>
    </row>
    <row r="55" spans="1:24" x14ac:dyDescent="0.2">
      <c r="A55" s="650"/>
      <c r="B55" s="648"/>
      <c r="C55" s="648"/>
      <c r="D55" s="648"/>
      <c r="E55" s="648"/>
      <c r="F55" s="648"/>
      <c r="G55" s="647"/>
      <c r="H55" s="717"/>
      <c r="I55" s="648"/>
      <c r="J55" s="648"/>
      <c r="K55" s="648"/>
      <c r="L55" s="648"/>
      <c r="M55" s="647"/>
      <c r="N55" s="647"/>
      <c r="O55" s="642"/>
      <c r="P55" s="642"/>
      <c r="Q55" s="642"/>
      <c r="R55" s="642"/>
      <c r="S55" s="642"/>
      <c r="T55" s="642"/>
      <c r="U55" s="642"/>
      <c r="V55" s="651"/>
      <c r="W55" s="651"/>
      <c r="X55" s="651"/>
    </row>
    <row r="56" spans="1:24" x14ac:dyDescent="0.2">
      <c r="A56" s="650"/>
      <c r="B56" s="648"/>
      <c r="C56" s="648"/>
      <c r="D56" s="648"/>
      <c r="E56" s="648"/>
      <c r="F56" s="648"/>
      <c r="G56" s="647"/>
      <c r="H56" s="717"/>
      <c r="I56" s="648"/>
      <c r="J56" s="648"/>
      <c r="K56" s="648"/>
      <c r="L56" s="648"/>
      <c r="M56" s="647"/>
      <c r="N56" s="647"/>
      <c r="O56" s="642"/>
      <c r="P56" s="642"/>
      <c r="Q56" s="642"/>
      <c r="R56" s="642"/>
      <c r="S56" s="642"/>
      <c r="T56" s="642"/>
      <c r="U56" s="642"/>
      <c r="V56" s="651"/>
      <c r="W56" s="651"/>
      <c r="X56" s="651"/>
    </row>
    <row r="57" spans="1:24" x14ac:dyDescent="0.2">
      <c r="A57" s="650"/>
      <c r="B57" s="648"/>
      <c r="C57" s="648"/>
      <c r="D57" s="648"/>
      <c r="E57" s="648"/>
      <c r="F57" s="648"/>
      <c r="G57" s="647"/>
      <c r="H57" s="717"/>
      <c r="I57" s="648"/>
      <c r="J57" s="648"/>
      <c r="K57" s="648"/>
      <c r="L57" s="648"/>
      <c r="M57" s="647"/>
      <c r="N57" s="647"/>
      <c r="O57" s="642"/>
      <c r="P57" s="642"/>
      <c r="Q57" s="642"/>
      <c r="R57" s="642"/>
      <c r="S57" s="642"/>
      <c r="T57" s="642"/>
      <c r="U57" s="642"/>
      <c r="V57" s="651"/>
      <c r="W57" s="651"/>
      <c r="X57" s="651"/>
    </row>
    <row r="58" spans="1:24" x14ac:dyDescent="0.2">
      <c r="A58" s="650"/>
      <c r="B58" s="648"/>
      <c r="C58" s="648"/>
      <c r="D58" s="648"/>
      <c r="E58" s="648"/>
      <c r="F58" s="648"/>
      <c r="G58" s="647"/>
      <c r="H58" s="717"/>
      <c r="I58" s="648"/>
      <c r="J58" s="648"/>
      <c r="K58" s="648"/>
      <c r="L58" s="648"/>
      <c r="M58" s="647"/>
      <c r="N58" s="647"/>
      <c r="O58" s="642"/>
      <c r="P58" s="642"/>
      <c r="Q58" s="642"/>
      <c r="R58" s="642"/>
      <c r="S58" s="642"/>
      <c r="T58" s="642"/>
      <c r="U58" s="642"/>
      <c r="V58" s="651"/>
      <c r="W58" s="651"/>
      <c r="X58" s="651"/>
    </row>
    <row r="59" spans="1:24" x14ac:dyDescent="0.2">
      <c r="A59" s="651"/>
      <c r="B59" s="642"/>
      <c r="C59" s="642"/>
      <c r="D59" s="642"/>
      <c r="E59" s="643"/>
      <c r="F59" s="643"/>
      <c r="G59" s="642"/>
      <c r="H59" s="712"/>
      <c r="I59" s="643"/>
      <c r="J59" s="643"/>
      <c r="K59" s="648"/>
      <c r="L59" s="643"/>
      <c r="M59" s="642"/>
      <c r="N59" s="642"/>
      <c r="O59" s="642"/>
      <c r="P59" s="642"/>
      <c r="Q59" s="642"/>
      <c r="R59" s="642"/>
      <c r="S59" s="642"/>
      <c r="T59" s="642"/>
      <c r="U59" s="642"/>
      <c r="V59" s="651"/>
      <c r="W59" s="651"/>
      <c r="X59" s="651"/>
    </row>
    <row r="60" spans="1:24" x14ac:dyDescent="0.2">
      <c r="A60" s="651"/>
      <c r="B60" s="642"/>
      <c r="C60" s="642"/>
      <c r="D60" s="642"/>
      <c r="E60" s="643"/>
      <c r="F60" s="643"/>
      <c r="G60" s="642"/>
      <c r="H60" s="712"/>
      <c r="I60" s="643"/>
      <c r="J60" s="643"/>
      <c r="K60" s="648"/>
      <c r="L60" s="643"/>
      <c r="M60" s="642"/>
      <c r="N60" s="642"/>
      <c r="O60" s="642"/>
      <c r="P60" s="642"/>
      <c r="Q60" s="642"/>
      <c r="R60" s="642"/>
      <c r="S60" s="642"/>
      <c r="T60" s="642"/>
      <c r="U60" s="642"/>
      <c r="V60" s="651"/>
      <c r="W60" s="651"/>
      <c r="X60" s="651"/>
    </row>
    <row r="61" spans="1:24" x14ac:dyDescent="0.2">
      <c r="A61" s="651"/>
      <c r="B61" s="642"/>
      <c r="C61" s="642"/>
      <c r="D61" s="642"/>
      <c r="E61" s="643"/>
      <c r="F61" s="643"/>
      <c r="G61" s="642"/>
      <c r="H61" s="712"/>
      <c r="I61" s="643"/>
      <c r="J61" s="643"/>
      <c r="K61" s="648"/>
      <c r="L61" s="643"/>
      <c r="M61" s="642"/>
      <c r="N61" s="642"/>
      <c r="O61" s="642"/>
      <c r="P61" s="642"/>
      <c r="Q61" s="642"/>
      <c r="R61" s="642"/>
      <c r="S61" s="642"/>
      <c r="T61" s="642"/>
      <c r="U61" s="642"/>
      <c r="V61" s="651"/>
      <c r="W61" s="651"/>
      <c r="X61" s="651"/>
    </row>
    <row r="62" spans="1:24" x14ac:dyDescent="0.2">
      <c r="A62" s="651"/>
      <c r="B62" s="642"/>
      <c r="C62" s="642"/>
      <c r="D62" s="642"/>
      <c r="E62" s="643"/>
      <c r="F62" s="643"/>
      <c r="G62" s="642"/>
      <c r="H62" s="712"/>
      <c r="I62" s="643"/>
      <c r="J62" s="643"/>
      <c r="K62" s="648"/>
      <c r="L62" s="643"/>
      <c r="M62" s="642"/>
      <c r="N62" s="642"/>
      <c r="O62" s="642"/>
      <c r="P62" s="642"/>
      <c r="Q62" s="642"/>
      <c r="R62" s="642"/>
      <c r="S62" s="642"/>
      <c r="T62" s="642"/>
      <c r="U62" s="642"/>
      <c r="V62" s="651"/>
      <c r="W62" s="651"/>
      <c r="X62" s="651"/>
    </row>
    <row r="63" spans="1:24" x14ac:dyDescent="0.2">
      <c r="B63" s="249"/>
      <c r="C63" s="249"/>
      <c r="D63" s="249"/>
      <c r="E63" s="250"/>
      <c r="F63" s="250"/>
      <c r="G63" s="249"/>
      <c r="H63" s="248"/>
      <c r="I63" s="250"/>
      <c r="J63" s="250"/>
      <c r="K63" s="251"/>
      <c r="L63" s="250"/>
      <c r="M63" s="249"/>
      <c r="N63" s="249"/>
      <c r="O63" s="249"/>
      <c r="P63" s="249"/>
      <c r="Q63" s="249"/>
      <c r="R63" s="249"/>
      <c r="S63" s="249"/>
      <c r="T63" s="249"/>
      <c r="U63" s="249"/>
      <c r="V63" s="15"/>
      <c r="W63" s="15"/>
      <c r="X63" s="15"/>
    </row>
    <row r="64" spans="1:24" x14ac:dyDescent="0.2">
      <c r="B64" s="246"/>
      <c r="C64" s="246"/>
      <c r="D64" s="246"/>
      <c r="E64" s="252"/>
      <c r="F64" s="199"/>
      <c r="G64" s="246"/>
      <c r="I64" s="252"/>
      <c r="J64" s="252"/>
      <c r="K64" s="251"/>
      <c r="L64" s="252"/>
      <c r="M64" s="246"/>
      <c r="N64" s="246"/>
      <c r="O64" s="246"/>
      <c r="P64" s="246"/>
      <c r="Q64" s="246"/>
      <c r="R64" s="234"/>
      <c r="S64" s="246"/>
      <c r="T64" s="246"/>
      <c r="U64" s="246"/>
    </row>
    <row r="65" spans="2:21" x14ac:dyDescent="0.2">
      <c r="B65" s="246"/>
      <c r="C65" s="246"/>
      <c r="D65" s="246"/>
      <c r="E65" s="252"/>
      <c r="F65" s="199"/>
      <c r="G65" s="246"/>
      <c r="I65" s="252"/>
      <c r="J65" s="252"/>
      <c r="K65" s="251"/>
      <c r="L65" s="252"/>
      <c r="M65" s="246"/>
      <c r="N65" s="246"/>
      <c r="O65" s="246"/>
      <c r="P65" s="246"/>
      <c r="Q65" s="246"/>
      <c r="R65" s="234"/>
      <c r="S65" s="246"/>
      <c r="T65" s="246"/>
      <c r="U65" s="246"/>
    </row>
    <row r="66" spans="2:21" x14ac:dyDescent="0.2">
      <c r="B66" s="246"/>
      <c r="C66" s="246"/>
      <c r="D66" s="246"/>
      <c r="E66" s="252"/>
      <c r="F66" s="199"/>
      <c r="G66" s="246"/>
      <c r="I66" s="252"/>
      <c r="J66" s="252"/>
      <c r="K66" s="251"/>
      <c r="L66" s="252"/>
      <c r="M66" s="246"/>
      <c r="N66" s="246"/>
      <c r="O66" s="246"/>
      <c r="P66" s="246"/>
      <c r="Q66" s="246"/>
      <c r="R66" s="234"/>
      <c r="S66" s="246"/>
      <c r="T66" s="246"/>
      <c r="U66" s="246"/>
    </row>
    <row r="67" spans="2:21" x14ac:dyDescent="0.2">
      <c r="B67" s="246"/>
      <c r="C67" s="246"/>
      <c r="D67" s="246"/>
      <c r="E67" s="252"/>
      <c r="F67" s="199"/>
      <c r="G67" s="246"/>
      <c r="I67" s="252"/>
      <c r="J67" s="252"/>
      <c r="K67" s="251"/>
      <c r="L67" s="252"/>
      <c r="M67" s="246"/>
      <c r="N67" s="246"/>
      <c r="O67" s="246"/>
      <c r="P67" s="246"/>
      <c r="Q67" s="246"/>
      <c r="R67" s="234"/>
      <c r="S67" s="246"/>
      <c r="T67" s="246"/>
      <c r="U67" s="246"/>
    </row>
    <row r="68" spans="2:21" x14ac:dyDescent="0.2">
      <c r="B68" s="246"/>
      <c r="C68" s="246"/>
      <c r="D68" s="246"/>
      <c r="E68" s="252"/>
      <c r="F68" s="199"/>
      <c r="G68" s="246"/>
      <c r="I68" s="252"/>
      <c r="J68" s="252"/>
      <c r="K68" s="251"/>
      <c r="L68" s="252"/>
      <c r="M68" s="246"/>
      <c r="N68" s="246"/>
      <c r="O68" s="246"/>
      <c r="P68" s="246"/>
      <c r="Q68" s="246"/>
      <c r="R68" s="234"/>
      <c r="S68" s="246"/>
      <c r="T68" s="246"/>
      <c r="U68" s="246"/>
    </row>
    <row r="69" spans="2:21" x14ac:dyDescent="0.2">
      <c r="B69" s="252"/>
      <c r="C69" s="252"/>
      <c r="D69" s="252"/>
      <c r="E69" s="252"/>
      <c r="F69" s="199"/>
      <c r="G69" s="246"/>
      <c r="I69" s="252"/>
      <c r="J69" s="252"/>
      <c r="K69" s="251"/>
      <c r="L69" s="252"/>
      <c r="M69" s="246"/>
      <c r="N69" s="246"/>
      <c r="O69" s="246"/>
      <c r="P69" s="246"/>
      <c r="Q69" s="246"/>
      <c r="R69" s="234"/>
      <c r="S69" s="246"/>
      <c r="T69" s="246"/>
      <c r="U69" s="246"/>
    </row>
    <row r="70" spans="2:21" x14ac:dyDescent="0.2">
      <c r="B70" s="252"/>
      <c r="C70" s="252"/>
      <c r="D70" s="252"/>
      <c r="E70" s="252"/>
      <c r="F70" s="199"/>
      <c r="G70" s="246"/>
      <c r="I70" s="252"/>
      <c r="J70" s="252"/>
      <c r="K70" s="251"/>
      <c r="L70" s="252"/>
      <c r="M70" s="246"/>
      <c r="N70" s="246"/>
      <c r="O70" s="246"/>
      <c r="P70" s="246"/>
      <c r="Q70" s="246"/>
      <c r="R70" s="234"/>
      <c r="S70" s="246"/>
      <c r="T70" s="246"/>
      <c r="U70" s="246"/>
    </row>
    <row r="71" spans="2:21" x14ac:dyDescent="0.2">
      <c r="B71" s="252"/>
      <c r="C71" s="252"/>
      <c r="D71" s="252"/>
      <c r="E71" s="252"/>
      <c r="F71" s="199"/>
      <c r="G71" s="246"/>
      <c r="I71" s="252"/>
      <c r="J71" s="252"/>
      <c r="K71" s="251"/>
      <c r="L71" s="252"/>
      <c r="M71" s="246"/>
      <c r="N71" s="246"/>
      <c r="O71" s="246"/>
      <c r="P71" s="246"/>
      <c r="Q71" s="246"/>
      <c r="R71" s="234"/>
      <c r="S71" s="246"/>
      <c r="T71" s="246"/>
      <c r="U71" s="246"/>
    </row>
  </sheetData>
  <sheetProtection algorithmName="SHA-512" hashValue="aRK4kwoJ7qt8w/7N8iMyEvYcxnR38aKFRoQ6mtcMVNyHCKCqrenafdmKVlNblylEl3fGhvvow1GA8ppB5tKXlA==" saltValue="MndRAxV2kJ/ntij/ycnLOQ==" spinCount="100000" sheet="1" objects="1" scenarios="1"/>
  <mergeCells count="21">
    <mergeCell ref="A25:E25"/>
    <mergeCell ref="K2:N2"/>
    <mergeCell ref="J36:K36"/>
    <mergeCell ref="O36:P36"/>
    <mergeCell ref="H4:L4"/>
    <mergeCell ref="H5:H7"/>
    <mergeCell ref="I5:I7"/>
    <mergeCell ref="J5:J7"/>
    <mergeCell ref="K5:K7"/>
    <mergeCell ref="L5:L7"/>
    <mergeCell ref="P5:P7"/>
    <mergeCell ref="K3:L3"/>
    <mergeCell ref="J38:J40"/>
    <mergeCell ref="O38:O40"/>
    <mergeCell ref="R5:S7"/>
    <mergeCell ref="M4:S4"/>
    <mergeCell ref="J22:K22"/>
    <mergeCell ref="N22:O22"/>
    <mergeCell ref="J29:K29"/>
    <mergeCell ref="Q5:Q7"/>
    <mergeCell ref="O29:P29"/>
  </mergeCells>
  <printOptions horizontalCentered="1" verticalCentered="1"/>
  <pageMargins left="0.75" right="0.75" top="1" bottom="1" header="0.5" footer="0.5"/>
  <pageSetup scale="64" orientation="landscape" r:id="rId1"/>
  <headerFooter alignWithMargins="0">
    <oddHeader>&amp;C&amp;"Times New Roman,Bold"&amp;18MSTA School Traffic Calculations
&amp;12AM and PM Peak Traffic Estimates
(These numbers do not reflect peak hour traffic volumes)</oddHeader>
    <oddFooter>&amp;RCalculated &amp;D By:_______</oddFooter>
  </headerFooter>
  <ignoredErrors>
    <ignoredError sqref="N10:O10 O12 L20 O13" formula="1"/>
    <ignoredError sqref="P2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65"/>
  <sheetViews>
    <sheetView showGridLines="0" showRowColHeaders="0" zoomScale="110" zoomScaleNormal="110" workbookViewId="0">
      <selection activeCell="U27" sqref="U27"/>
    </sheetView>
  </sheetViews>
  <sheetFormatPr defaultRowHeight="12.75" x14ac:dyDescent="0.2"/>
  <sheetData>
    <row r="1" spans="1:23" x14ac:dyDescent="0.2">
      <c r="A1" s="849"/>
      <c r="B1" s="849"/>
      <c r="C1" s="849"/>
      <c r="D1" s="849"/>
      <c r="E1" s="849"/>
      <c r="F1" s="849"/>
      <c r="G1" s="849"/>
      <c r="H1" s="849"/>
      <c r="I1" s="849"/>
      <c r="J1" s="849"/>
      <c r="K1" s="849"/>
      <c r="L1" s="849"/>
      <c r="M1" s="849"/>
      <c r="N1" s="849"/>
      <c r="O1" s="849"/>
      <c r="P1" s="849"/>
      <c r="Q1" s="849"/>
      <c r="R1" s="849"/>
      <c r="S1" s="849"/>
      <c r="T1" s="849"/>
      <c r="U1" s="849"/>
      <c r="V1" s="849"/>
      <c r="W1" s="849"/>
    </row>
    <row r="2" spans="1:23" x14ac:dyDescent="0.2">
      <c r="A2" s="849"/>
      <c r="B2" s="851" t="s">
        <v>321</v>
      </c>
      <c r="C2" s="849"/>
      <c r="D2" s="849"/>
      <c r="E2" s="849"/>
      <c r="F2" s="849"/>
      <c r="G2" s="849"/>
      <c r="H2" s="849"/>
      <c r="I2" s="849"/>
      <c r="J2" s="849"/>
      <c r="K2" s="849"/>
      <c r="L2" s="849"/>
      <c r="M2" s="849"/>
      <c r="N2" s="849"/>
      <c r="O2" s="849"/>
      <c r="P2" s="849"/>
      <c r="Q2" s="849"/>
      <c r="R2" s="849"/>
      <c r="S2" s="849"/>
      <c r="T2" s="849"/>
      <c r="U2" s="849"/>
      <c r="V2" s="849"/>
      <c r="W2" s="849"/>
    </row>
    <row r="3" spans="1:23" x14ac:dyDescent="0.2">
      <c r="A3" s="849"/>
      <c r="B3" s="852" t="s">
        <v>486</v>
      </c>
      <c r="C3" s="853"/>
      <c r="D3" s="853"/>
      <c r="E3" s="853"/>
      <c r="F3" s="853"/>
      <c r="G3" s="853"/>
      <c r="H3" s="853"/>
      <c r="I3" s="853"/>
      <c r="J3" s="849"/>
      <c r="K3" s="849"/>
      <c r="L3" s="849"/>
      <c r="M3" s="849"/>
      <c r="N3" s="849"/>
      <c r="O3" s="849"/>
      <c r="P3" s="849"/>
      <c r="Q3" s="849"/>
      <c r="R3" s="849"/>
      <c r="S3" s="849"/>
      <c r="T3" s="849"/>
      <c r="U3" s="849"/>
      <c r="V3" s="849"/>
      <c r="W3" s="849"/>
    </row>
    <row r="4" spans="1:23" x14ac:dyDescent="0.2">
      <c r="A4" s="849"/>
      <c r="B4" s="850"/>
      <c r="C4" s="853"/>
      <c r="D4" s="853"/>
      <c r="E4" s="853"/>
      <c r="F4" s="853"/>
      <c r="G4" s="853"/>
      <c r="H4" s="853"/>
      <c r="I4" s="853"/>
      <c r="J4" s="849"/>
      <c r="K4" s="849"/>
      <c r="L4" s="849"/>
      <c r="M4" s="849"/>
      <c r="N4" s="849"/>
      <c r="O4" s="849"/>
      <c r="P4" s="849"/>
      <c r="Q4" s="849"/>
      <c r="R4" s="849"/>
      <c r="S4" s="849"/>
      <c r="T4" s="849"/>
      <c r="U4" s="849"/>
      <c r="V4" s="849"/>
      <c r="W4" s="849"/>
    </row>
    <row r="5" spans="1:23" x14ac:dyDescent="0.2">
      <c r="A5" s="849"/>
      <c r="B5" s="850"/>
      <c r="C5" s="853"/>
      <c r="D5" s="853"/>
      <c r="E5" s="853"/>
      <c r="F5" s="853"/>
      <c r="G5" s="853"/>
      <c r="H5" s="853"/>
      <c r="I5" s="853"/>
      <c r="J5" s="849"/>
      <c r="K5" s="849"/>
      <c r="L5" s="849"/>
      <c r="M5" s="849"/>
      <c r="N5" s="849"/>
      <c r="O5" s="849"/>
      <c r="P5" s="849"/>
      <c r="Q5" s="849"/>
      <c r="R5" s="849"/>
      <c r="S5" s="849"/>
      <c r="T5" s="849"/>
      <c r="U5" s="849"/>
      <c r="V5" s="849"/>
      <c r="W5" s="849"/>
    </row>
    <row r="6" spans="1:23" ht="18" customHeight="1" x14ac:dyDescent="0.2">
      <c r="A6" s="849"/>
      <c r="B6" s="849"/>
      <c r="C6" s="992" t="s">
        <v>599</v>
      </c>
      <c r="D6" s="992"/>
      <c r="E6" s="992"/>
      <c r="F6" s="992"/>
      <c r="G6" s="992"/>
      <c r="H6" s="992"/>
      <c r="I6" s="992"/>
      <c r="J6" s="992"/>
      <c r="K6" s="992"/>
      <c r="L6" s="992"/>
      <c r="M6" s="992"/>
      <c r="N6" s="992"/>
      <c r="O6" s="992"/>
      <c r="P6" s="992"/>
      <c r="Q6" s="992"/>
      <c r="R6" s="992"/>
      <c r="S6" s="992"/>
      <c r="T6" s="854"/>
      <c r="U6" s="849"/>
      <c r="V6" s="849"/>
      <c r="W6" s="849"/>
    </row>
    <row r="7" spans="1:23" ht="18" customHeight="1" x14ac:dyDescent="0.25">
      <c r="A7" s="849"/>
      <c r="B7" s="855"/>
      <c r="C7" s="992"/>
      <c r="D7" s="992"/>
      <c r="E7" s="992"/>
      <c r="F7" s="992"/>
      <c r="G7" s="992"/>
      <c r="H7" s="992"/>
      <c r="I7" s="992"/>
      <c r="J7" s="992"/>
      <c r="K7" s="992"/>
      <c r="L7" s="992"/>
      <c r="M7" s="992"/>
      <c r="N7" s="992"/>
      <c r="O7" s="992"/>
      <c r="P7" s="992"/>
      <c r="Q7" s="992"/>
      <c r="R7" s="992"/>
      <c r="S7" s="992"/>
      <c r="T7" s="854"/>
      <c r="U7" s="849"/>
      <c r="V7" s="849"/>
      <c r="W7" s="849"/>
    </row>
    <row r="8" spans="1:23" ht="15.75" x14ac:dyDescent="0.25">
      <c r="A8" s="849"/>
      <c r="B8" s="853"/>
      <c r="C8" s="856"/>
      <c r="D8" s="853"/>
      <c r="E8" s="853"/>
      <c r="F8" s="853"/>
      <c r="G8" s="853"/>
      <c r="H8" s="853"/>
      <c r="I8" s="853"/>
      <c r="J8" s="849"/>
      <c r="K8" s="849"/>
      <c r="L8" s="849"/>
      <c r="M8" s="849"/>
      <c r="N8" s="849"/>
      <c r="O8" s="849"/>
      <c r="P8" s="849"/>
      <c r="Q8" s="849"/>
      <c r="R8" s="849"/>
      <c r="S8" s="849"/>
      <c r="T8" s="849"/>
      <c r="U8" s="849"/>
      <c r="V8" s="849"/>
      <c r="W8" s="849"/>
    </row>
    <row r="9" spans="1:23" ht="15.75" x14ac:dyDescent="0.25">
      <c r="A9" s="849"/>
      <c r="B9" s="856" t="s">
        <v>597</v>
      </c>
      <c r="C9" s="849"/>
      <c r="D9" s="849"/>
      <c r="E9" s="849"/>
      <c r="F9" s="849"/>
      <c r="G9" s="849"/>
      <c r="H9" s="853"/>
      <c r="I9" s="853"/>
      <c r="J9" s="849"/>
      <c r="K9" s="849"/>
      <c r="L9" s="849"/>
      <c r="M9" s="849"/>
      <c r="N9" s="849"/>
      <c r="O9" s="849"/>
      <c r="P9" s="849"/>
      <c r="Q9" s="849"/>
      <c r="R9" s="849"/>
      <c r="S9" s="849"/>
      <c r="T9" s="849"/>
      <c r="U9" s="849"/>
      <c r="V9" s="849"/>
      <c r="W9" s="849"/>
    </row>
    <row r="10" spans="1:23" ht="15.75" x14ac:dyDescent="0.25">
      <c r="A10" s="849"/>
      <c r="B10" s="856" t="s">
        <v>598</v>
      </c>
      <c r="C10" s="849"/>
      <c r="D10" s="853"/>
      <c r="E10" s="853"/>
      <c r="F10" s="853"/>
      <c r="G10" s="849"/>
      <c r="H10" s="853"/>
      <c r="I10" s="853"/>
      <c r="J10" s="849"/>
      <c r="K10" s="849"/>
      <c r="L10" s="849"/>
      <c r="M10" s="849"/>
      <c r="N10" s="849"/>
      <c r="O10" s="849"/>
      <c r="P10" s="849"/>
      <c r="Q10" s="849"/>
      <c r="R10" s="849"/>
      <c r="S10" s="849"/>
      <c r="T10" s="849"/>
      <c r="U10" s="849"/>
      <c r="V10" s="849"/>
      <c r="W10" s="849"/>
    </row>
    <row r="11" spans="1:23" ht="15.75" x14ac:dyDescent="0.25">
      <c r="A11" s="849"/>
      <c r="B11" s="853"/>
      <c r="C11" s="853"/>
      <c r="D11" s="853"/>
      <c r="E11" s="853"/>
      <c r="F11" s="853"/>
      <c r="G11" s="857"/>
      <c r="H11" s="853"/>
      <c r="I11" s="853"/>
      <c r="J11" s="849"/>
      <c r="K11" s="849"/>
      <c r="L11" s="849"/>
      <c r="M11" s="849"/>
      <c r="N11" s="849"/>
      <c r="O11" s="849"/>
      <c r="P11" s="849"/>
      <c r="Q11" s="849"/>
      <c r="R11" s="849"/>
      <c r="S11" s="849"/>
      <c r="T11" s="849"/>
      <c r="U11" s="849"/>
      <c r="V11" s="849"/>
      <c r="W11" s="849"/>
    </row>
    <row r="12" spans="1:23" x14ac:dyDescent="0.2">
      <c r="A12" s="853"/>
      <c r="B12" s="849"/>
      <c r="C12" s="853"/>
      <c r="D12" s="853"/>
      <c r="E12" s="853"/>
      <c r="F12" s="853"/>
      <c r="G12" s="853"/>
      <c r="H12" s="853"/>
      <c r="I12" s="853"/>
      <c r="J12" s="849"/>
      <c r="K12" s="849"/>
      <c r="L12" s="849"/>
      <c r="M12" s="849"/>
      <c r="N12" s="849"/>
      <c r="O12" s="849"/>
      <c r="P12" s="849"/>
      <c r="Q12" s="849"/>
      <c r="R12" s="849"/>
      <c r="S12" s="849"/>
      <c r="T12" s="849"/>
      <c r="U12" s="849"/>
      <c r="V12" s="849"/>
      <c r="W12" s="849"/>
    </row>
    <row r="13" spans="1:23" x14ac:dyDescent="0.2">
      <c r="A13" s="849"/>
      <c r="B13" s="853"/>
      <c r="C13" s="853"/>
      <c r="D13" s="853"/>
      <c r="E13" s="853"/>
      <c r="F13" s="853"/>
      <c r="G13" s="853"/>
      <c r="H13" s="853"/>
      <c r="I13" s="853"/>
      <c r="J13" s="849"/>
      <c r="K13" s="849"/>
      <c r="L13" s="849"/>
      <c r="M13" s="849"/>
      <c r="N13" s="849"/>
      <c r="O13" s="849"/>
      <c r="P13" s="849"/>
      <c r="Q13" s="849"/>
      <c r="R13" s="849"/>
      <c r="S13" s="849"/>
      <c r="T13" s="849"/>
      <c r="U13" s="849"/>
      <c r="V13" s="849"/>
      <c r="W13" s="849"/>
    </row>
    <row r="14" spans="1:23" x14ac:dyDescent="0.2">
      <c r="A14" s="849"/>
      <c r="B14" s="853"/>
      <c r="C14" s="853"/>
      <c r="D14" s="853"/>
      <c r="E14" s="853"/>
      <c r="F14" s="853"/>
      <c r="G14" s="853"/>
      <c r="H14" s="853"/>
      <c r="I14" s="853"/>
      <c r="J14" s="849"/>
      <c r="K14" s="849"/>
      <c r="L14" s="849"/>
      <c r="M14" s="849"/>
      <c r="N14" s="849"/>
      <c r="O14" s="849"/>
      <c r="P14" s="849"/>
      <c r="Q14" s="849"/>
      <c r="R14" s="849"/>
      <c r="S14" s="849"/>
      <c r="T14" s="849"/>
      <c r="U14" s="849"/>
      <c r="V14" s="849"/>
      <c r="W14" s="849"/>
    </row>
    <row r="15" spans="1:23" x14ac:dyDescent="0.2">
      <c r="A15" s="849"/>
      <c r="B15" s="853"/>
      <c r="C15" s="853"/>
      <c r="D15" s="853"/>
      <c r="E15" s="853"/>
      <c r="F15" s="853"/>
      <c r="G15" s="853"/>
      <c r="H15" s="853"/>
      <c r="I15" s="853"/>
      <c r="J15" s="849"/>
      <c r="K15" s="849"/>
      <c r="L15" s="849"/>
      <c r="M15" s="849"/>
      <c r="N15" s="849"/>
      <c r="O15" s="849"/>
      <c r="P15" s="849"/>
      <c r="Q15" s="849"/>
      <c r="R15" s="849"/>
      <c r="S15" s="849"/>
      <c r="T15" s="849"/>
      <c r="U15" s="849"/>
      <c r="V15" s="849"/>
      <c r="W15" s="849"/>
    </row>
    <row r="16" spans="1:23" x14ac:dyDescent="0.2">
      <c r="A16" s="849"/>
      <c r="B16" s="853"/>
      <c r="C16" s="853"/>
      <c r="D16" s="853"/>
      <c r="E16" s="853"/>
      <c r="F16" s="853"/>
      <c r="G16" s="853"/>
      <c r="H16" s="853"/>
      <c r="I16" s="853"/>
      <c r="J16" s="849"/>
      <c r="K16" s="849"/>
      <c r="L16" s="849"/>
      <c r="M16" s="849"/>
      <c r="N16" s="849"/>
      <c r="O16" s="849"/>
      <c r="P16" s="849"/>
      <c r="Q16" s="849"/>
      <c r="R16" s="849"/>
      <c r="S16" s="849"/>
      <c r="T16" s="849"/>
      <c r="U16" s="849"/>
      <c r="V16" s="849"/>
      <c r="W16" s="849"/>
    </row>
    <row r="17" spans="1:23" x14ac:dyDescent="0.2">
      <c r="A17" s="849"/>
      <c r="B17" s="853"/>
      <c r="C17" s="853"/>
      <c r="D17" s="853"/>
      <c r="E17" s="853"/>
      <c r="F17" s="853"/>
      <c r="G17" s="853"/>
      <c r="H17" s="853"/>
      <c r="I17" s="853"/>
      <c r="J17" s="849"/>
      <c r="K17" s="849"/>
      <c r="L17" s="849"/>
      <c r="M17" s="849"/>
      <c r="N17" s="849"/>
      <c r="O17" s="849"/>
      <c r="P17" s="849"/>
      <c r="Q17" s="849"/>
      <c r="R17" s="849"/>
      <c r="S17" s="849"/>
      <c r="T17" s="849"/>
      <c r="U17" s="849"/>
      <c r="V17" s="849"/>
      <c r="W17" s="849"/>
    </row>
    <row r="18" spans="1:23" x14ac:dyDescent="0.2">
      <c r="A18" s="849"/>
      <c r="B18" s="853"/>
      <c r="C18" s="853"/>
      <c r="D18" s="853"/>
      <c r="E18" s="853"/>
      <c r="F18" s="853"/>
      <c r="G18" s="853"/>
      <c r="H18" s="853"/>
      <c r="I18" s="853"/>
      <c r="J18" s="849"/>
      <c r="K18" s="849"/>
      <c r="L18" s="849"/>
      <c r="M18" s="849"/>
      <c r="N18" s="849"/>
      <c r="O18" s="849"/>
      <c r="P18" s="849"/>
      <c r="Q18" s="849"/>
      <c r="R18" s="849"/>
      <c r="S18" s="849"/>
      <c r="T18" s="849"/>
      <c r="U18" s="849"/>
      <c r="V18" s="849"/>
      <c r="W18" s="849"/>
    </row>
    <row r="19" spans="1:23" x14ac:dyDescent="0.2">
      <c r="A19" s="849"/>
      <c r="B19" s="853"/>
      <c r="C19" s="853"/>
      <c r="D19" s="853"/>
      <c r="E19" s="853"/>
      <c r="F19" s="853"/>
      <c r="G19" s="853"/>
      <c r="H19" s="853"/>
      <c r="I19" s="853"/>
      <c r="J19" s="849"/>
      <c r="K19" s="849"/>
      <c r="L19" s="849"/>
      <c r="M19" s="849"/>
      <c r="N19" s="849"/>
      <c r="O19" s="849"/>
      <c r="P19" s="849"/>
      <c r="Q19" s="849"/>
      <c r="R19" s="849"/>
      <c r="S19" s="849"/>
      <c r="T19" s="849"/>
      <c r="U19" s="849"/>
      <c r="V19" s="849"/>
      <c r="W19" s="849"/>
    </row>
    <row r="20" spans="1:23" x14ac:dyDescent="0.2">
      <c r="A20" s="849"/>
      <c r="B20" s="853"/>
      <c r="C20" s="853"/>
      <c r="D20" s="853"/>
      <c r="E20" s="853"/>
      <c r="F20" s="853"/>
      <c r="G20" s="853"/>
      <c r="H20" s="853"/>
      <c r="I20" s="853"/>
      <c r="J20" s="849"/>
      <c r="K20" s="849"/>
      <c r="L20" s="849"/>
      <c r="M20" s="849"/>
      <c r="N20" s="849"/>
      <c r="O20" s="849"/>
      <c r="P20" s="849"/>
      <c r="Q20" s="849"/>
      <c r="R20" s="849"/>
      <c r="S20" s="849"/>
      <c r="T20" s="849"/>
      <c r="U20" s="849"/>
      <c r="V20" s="849"/>
      <c r="W20" s="849"/>
    </row>
    <row r="21" spans="1:23" x14ac:dyDescent="0.2">
      <c r="A21" s="849"/>
      <c r="B21" s="849"/>
      <c r="C21" s="849"/>
      <c r="D21" s="849"/>
      <c r="E21" s="849"/>
      <c r="F21" s="849"/>
      <c r="G21" s="849"/>
      <c r="H21" s="849"/>
      <c r="I21" s="849"/>
      <c r="J21" s="849"/>
      <c r="K21" s="849"/>
      <c r="L21" s="849"/>
      <c r="M21" s="849"/>
      <c r="N21" s="849"/>
      <c r="O21" s="849"/>
      <c r="P21" s="849"/>
      <c r="Q21" s="849"/>
      <c r="R21" s="849"/>
      <c r="S21" s="849"/>
      <c r="T21" s="849"/>
      <c r="U21" s="849"/>
      <c r="V21" s="849"/>
      <c r="W21" s="849"/>
    </row>
    <row r="22" spans="1:23" x14ac:dyDescent="0.2">
      <c r="A22" s="849"/>
      <c r="B22" s="849"/>
      <c r="C22" s="849"/>
      <c r="D22" s="849"/>
      <c r="E22" s="849"/>
      <c r="F22" s="849"/>
      <c r="G22" s="849"/>
      <c r="H22" s="849"/>
      <c r="I22" s="849"/>
      <c r="J22" s="849"/>
      <c r="K22" s="849"/>
      <c r="L22" s="849"/>
      <c r="M22" s="849"/>
      <c r="N22" s="849"/>
      <c r="O22" s="849"/>
      <c r="P22" s="849"/>
      <c r="Q22" s="849"/>
      <c r="R22" s="849"/>
      <c r="S22" s="849"/>
      <c r="T22" s="849"/>
      <c r="U22" s="849"/>
      <c r="V22" s="849"/>
      <c r="W22" s="849"/>
    </row>
    <row r="23" spans="1:23" x14ac:dyDescent="0.2">
      <c r="A23" s="849"/>
      <c r="B23" s="849"/>
      <c r="C23" s="849"/>
      <c r="D23" s="849"/>
      <c r="E23" s="849"/>
      <c r="F23" s="849"/>
      <c r="G23" s="849"/>
      <c r="H23" s="849"/>
      <c r="I23" s="849"/>
      <c r="J23" s="849"/>
      <c r="K23" s="849"/>
      <c r="L23" s="849"/>
      <c r="M23" s="849"/>
      <c r="N23" s="849"/>
      <c r="O23" s="849"/>
      <c r="P23" s="849"/>
      <c r="Q23" s="849"/>
      <c r="R23" s="849"/>
      <c r="S23" s="849"/>
      <c r="T23" s="849"/>
      <c r="U23" s="849"/>
      <c r="V23" s="849"/>
      <c r="W23" s="849"/>
    </row>
    <row r="24" spans="1:23" x14ac:dyDescent="0.2">
      <c r="A24" s="849"/>
      <c r="B24" s="849"/>
      <c r="C24" s="849"/>
      <c r="D24" s="849"/>
      <c r="E24" s="849"/>
      <c r="F24" s="849"/>
      <c r="G24" s="849"/>
      <c r="H24" s="849"/>
      <c r="I24" s="849"/>
      <c r="J24" s="849"/>
      <c r="K24" s="849"/>
      <c r="L24" s="849"/>
      <c r="M24" s="849"/>
      <c r="N24" s="849"/>
      <c r="O24" s="849"/>
      <c r="P24" s="849"/>
      <c r="Q24" s="849"/>
      <c r="R24" s="849"/>
      <c r="S24" s="849"/>
      <c r="T24" s="849"/>
      <c r="U24" s="849"/>
      <c r="V24" s="849"/>
      <c r="W24" s="849"/>
    </row>
    <row r="25" spans="1:23" x14ac:dyDescent="0.2">
      <c r="A25" s="849"/>
      <c r="B25" s="849"/>
      <c r="C25" s="849"/>
      <c r="D25" s="849"/>
      <c r="E25" s="849"/>
      <c r="F25" s="849"/>
      <c r="G25" s="849"/>
      <c r="H25" s="849"/>
      <c r="I25" s="849"/>
      <c r="J25" s="849"/>
      <c r="K25" s="849"/>
      <c r="L25" s="849"/>
      <c r="M25" s="849"/>
      <c r="N25" s="849"/>
      <c r="O25" s="849"/>
      <c r="P25" s="849"/>
      <c r="Q25" s="849"/>
      <c r="R25" s="849"/>
      <c r="S25" s="849"/>
      <c r="T25" s="849"/>
      <c r="U25" s="849"/>
      <c r="V25" s="849"/>
      <c r="W25" s="849"/>
    </row>
    <row r="26" spans="1:23" x14ac:dyDescent="0.2">
      <c r="A26" s="849"/>
      <c r="B26" s="849"/>
      <c r="C26" s="849"/>
      <c r="D26" s="849"/>
      <c r="E26" s="849"/>
      <c r="F26" s="849"/>
      <c r="G26" s="849"/>
      <c r="H26" s="849"/>
      <c r="I26" s="849"/>
      <c r="J26" s="849"/>
      <c r="K26" s="849"/>
      <c r="L26" s="849"/>
      <c r="M26" s="849"/>
      <c r="N26" s="849"/>
      <c r="O26" s="849"/>
      <c r="P26" s="849"/>
      <c r="Q26" s="849"/>
      <c r="R26" s="849"/>
      <c r="S26" s="849"/>
      <c r="T26" s="849"/>
      <c r="U26" s="849"/>
      <c r="V26" s="849"/>
      <c r="W26" s="849"/>
    </row>
    <row r="27" spans="1:23" x14ac:dyDescent="0.2">
      <c r="A27" s="849"/>
      <c r="B27" s="849"/>
      <c r="C27" s="849"/>
      <c r="D27" s="849"/>
      <c r="E27" s="849"/>
      <c r="F27" s="849"/>
      <c r="G27" s="849"/>
      <c r="H27" s="849"/>
      <c r="I27" s="849"/>
      <c r="J27" s="849"/>
      <c r="K27" s="849"/>
      <c r="L27" s="849"/>
      <c r="M27" s="849"/>
      <c r="N27" s="849"/>
      <c r="O27" s="849"/>
      <c r="P27" s="849"/>
      <c r="Q27" s="849"/>
      <c r="R27" s="849"/>
      <c r="S27" s="849"/>
      <c r="T27" s="849"/>
      <c r="U27" s="849"/>
      <c r="V27" s="849"/>
      <c r="W27" s="849"/>
    </row>
    <row r="28" spans="1:23" x14ac:dyDescent="0.2">
      <c r="A28" s="849"/>
      <c r="B28" s="849"/>
      <c r="C28" s="849"/>
      <c r="D28" s="849"/>
      <c r="E28" s="849"/>
      <c r="F28" s="849"/>
      <c r="G28" s="849"/>
      <c r="H28" s="849"/>
      <c r="I28" s="849"/>
      <c r="J28" s="849"/>
      <c r="K28" s="849"/>
      <c r="L28" s="849"/>
      <c r="M28" s="849"/>
      <c r="N28" s="849"/>
      <c r="O28" s="849"/>
      <c r="P28" s="849"/>
      <c r="Q28" s="849"/>
      <c r="R28" s="849"/>
      <c r="S28" s="849"/>
      <c r="T28" s="849"/>
      <c r="U28" s="849"/>
      <c r="V28" s="849"/>
      <c r="W28" s="849"/>
    </row>
    <row r="29" spans="1:23" x14ac:dyDescent="0.2">
      <c r="A29" s="849"/>
      <c r="B29" s="849"/>
      <c r="C29" s="849"/>
      <c r="D29" s="849"/>
      <c r="E29" s="849"/>
      <c r="F29" s="849"/>
      <c r="G29" s="849"/>
      <c r="H29" s="849"/>
      <c r="I29" s="849"/>
      <c r="J29" s="849"/>
      <c r="K29" s="849"/>
      <c r="L29" s="849"/>
      <c r="M29" s="849"/>
      <c r="N29" s="849"/>
      <c r="O29" s="849"/>
      <c r="P29" s="849"/>
      <c r="Q29" s="849"/>
      <c r="R29" s="849"/>
      <c r="S29" s="849"/>
      <c r="T29" s="849"/>
      <c r="U29" s="849"/>
      <c r="V29" s="849"/>
      <c r="W29" s="849"/>
    </row>
    <row r="30" spans="1:23" x14ac:dyDescent="0.2">
      <c r="A30" s="849"/>
      <c r="B30" s="849"/>
      <c r="C30" s="849"/>
      <c r="D30" s="849"/>
      <c r="E30" s="849"/>
      <c r="F30" s="849"/>
      <c r="G30" s="849"/>
      <c r="H30" s="849"/>
      <c r="I30" s="849"/>
      <c r="J30" s="849"/>
      <c r="K30" s="849"/>
      <c r="L30" s="849"/>
      <c r="M30" s="849"/>
      <c r="N30" s="849"/>
      <c r="O30" s="849"/>
      <c r="P30" s="849"/>
      <c r="Q30" s="849"/>
      <c r="R30" s="849"/>
      <c r="S30" s="849"/>
      <c r="T30" s="849"/>
      <c r="U30" s="849"/>
      <c r="V30" s="849"/>
      <c r="W30" s="849"/>
    </row>
    <row r="31" spans="1:23" x14ac:dyDescent="0.2">
      <c r="A31" s="849"/>
      <c r="B31" s="849"/>
      <c r="C31" s="849"/>
      <c r="D31" s="849"/>
      <c r="E31" s="849"/>
      <c r="F31" s="849"/>
      <c r="G31" s="849"/>
      <c r="H31" s="849"/>
      <c r="I31" s="849"/>
      <c r="J31" s="849"/>
      <c r="K31" s="849"/>
      <c r="L31" s="849"/>
      <c r="M31" s="849"/>
      <c r="N31" s="849"/>
      <c r="O31" s="849"/>
      <c r="P31" s="849"/>
      <c r="Q31" s="849"/>
      <c r="R31" s="849"/>
      <c r="S31" s="849"/>
      <c r="T31" s="849"/>
      <c r="U31" s="849"/>
      <c r="V31" s="849"/>
      <c r="W31" s="849"/>
    </row>
    <row r="32" spans="1:23" x14ac:dyDescent="0.2">
      <c r="A32" s="849"/>
      <c r="B32" s="849"/>
      <c r="C32" s="849"/>
      <c r="D32" s="849"/>
      <c r="E32" s="849"/>
      <c r="F32" s="849"/>
      <c r="G32" s="849"/>
      <c r="H32" s="849"/>
      <c r="I32" s="849"/>
      <c r="J32" s="849"/>
      <c r="K32" s="849"/>
      <c r="L32" s="849"/>
      <c r="M32" s="849"/>
      <c r="N32" s="849"/>
      <c r="O32" s="849"/>
      <c r="P32" s="849"/>
      <c r="Q32" s="849"/>
      <c r="R32" s="849"/>
      <c r="S32" s="849"/>
      <c r="T32" s="849"/>
      <c r="U32" s="849"/>
      <c r="V32" s="849"/>
      <c r="W32" s="849"/>
    </row>
    <row r="33" spans="1:23" x14ac:dyDescent="0.2">
      <c r="A33" s="849"/>
      <c r="B33" s="849"/>
      <c r="C33" s="849"/>
      <c r="D33" s="849"/>
      <c r="E33" s="849"/>
      <c r="F33" s="849"/>
      <c r="G33" s="849"/>
      <c r="H33" s="849"/>
      <c r="I33" s="849"/>
      <c r="J33" s="849"/>
      <c r="K33" s="849"/>
      <c r="L33" s="849"/>
      <c r="M33" s="849"/>
      <c r="N33" s="849"/>
      <c r="O33" s="849"/>
      <c r="P33" s="849"/>
      <c r="Q33" s="849"/>
      <c r="R33" s="849"/>
      <c r="S33" s="849"/>
      <c r="T33" s="849"/>
      <c r="U33" s="849"/>
      <c r="V33" s="849"/>
      <c r="W33" s="849"/>
    </row>
    <row r="34" spans="1:23" x14ac:dyDescent="0.2">
      <c r="A34" s="849"/>
      <c r="B34" s="849"/>
      <c r="C34" s="849"/>
      <c r="D34" s="849"/>
      <c r="E34" s="849"/>
      <c r="F34" s="849"/>
      <c r="G34" s="849"/>
      <c r="H34" s="849"/>
      <c r="I34" s="849"/>
      <c r="J34" s="849"/>
      <c r="K34" s="849"/>
      <c r="L34" s="849"/>
      <c r="M34" s="849"/>
      <c r="N34" s="849"/>
      <c r="O34" s="849"/>
      <c r="P34" s="849"/>
      <c r="Q34" s="849"/>
      <c r="R34" s="849"/>
      <c r="S34" s="849"/>
      <c r="T34" s="849"/>
      <c r="U34" s="849"/>
      <c r="V34" s="849"/>
      <c r="W34" s="849"/>
    </row>
    <row r="35" spans="1:23" x14ac:dyDescent="0.2">
      <c r="A35" s="849"/>
      <c r="B35" s="849"/>
      <c r="C35" s="849"/>
      <c r="D35" s="849"/>
      <c r="E35" s="849"/>
      <c r="F35" s="849"/>
      <c r="G35" s="849"/>
      <c r="H35" s="849"/>
      <c r="I35" s="849"/>
      <c r="J35" s="849"/>
      <c r="K35" s="849"/>
      <c r="L35" s="849"/>
      <c r="M35" s="849"/>
      <c r="N35" s="849"/>
      <c r="O35" s="849"/>
      <c r="P35" s="849"/>
      <c r="Q35" s="849"/>
      <c r="R35" s="849"/>
      <c r="S35" s="849"/>
      <c r="T35" s="849"/>
      <c r="U35" s="849"/>
      <c r="V35" s="849"/>
      <c r="W35" s="849"/>
    </row>
    <row r="36" spans="1:23" x14ac:dyDescent="0.2">
      <c r="A36" s="849"/>
      <c r="B36" s="849"/>
      <c r="C36" s="849"/>
      <c r="D36" s="849"/>
      <c r="E36" s="849"/>
      <c r="F36" s="849"/>
      <c r="G36" s="849"/>
      <c r="H36" s="849"/>
      <c r="I36" s="849"/>
      <c r="J36" s="849"/>
      <c r="K36" s="849"/>
      <c r="L36" s="849"/>
      <c r="M36" s="849"/>
      <c r="N36" s="849"/>
      <c r="O36" s="849"/>
      <c r="P36" s="849"/>
      <c r="Q36" s="849"/>
      <c r="R36" s="849"/>
      <c r="S36" s="849"/>
      <c r="T36" s="849"/>
      <c r="U36" s="849"/>
      <c r="V36" s="849"/>
      <c r="W36" s="849"/>
    </row>
    <row r="37" spans="1:23" x14ac:dyDescent="0.2">
      <c r="A37" s="849"/>
      <c r="B37" s="849"/>
      <c r="C37" s="849"/>
      <c r="D37" s="849"/>
      <c r="E37" s="849"/>
      <c r="F37" s="849"/>
      <c r="G37" s="849"/>
      <c r="H37" s="849"/>
      <c r="I37" s="849"/>
      <c r="J37" s="849"/>
      <c r="K37" s="849"/>
      <c r="L37" s="849"/>
      <c r="M37" s="849"/>
      <c r="N37" s="849"/>
      <c r="O37" s="849"/>
      <c r="P37" s="849"/>
      <c r="Q37" s="849"/>
      <c r="R37" s="849"/>
      <c r="S37" s="849"/>
      <c r="T37" s="849"/>
      <c r="U37" s="849"/>
      <c r="V37" s="849"/>
      <c r="W37" s="849"/>
    </row>
    <row r="38" spans="1:23" x14ac:dyDescent="0.2">
      <c r="A38" s="849"/>
      <c r="B38" s="849"/>
      <c r="C38" s="849"/>
      <c r="D38" s="849"/>
      <c r="E38" s="849"/>
      <c r="F38" s="849"/>
      <c r="G38" s="849"/>
      <c r="H38" s="849"/>
      <c r="I38" s="849"/>
      <c r="J38" s="849"/>
      <c r="K38" s="849"/>
      <c r="L38" s="849"/>
      <c r="M38" s="849"/>
      <c r="N38" s="849"/>
      <c r="O38" s="849"/>
      <c r="P38" s="849"/>
      <c r="Q38" s="849"/>
      <c r="R38" s="849"/>
      <c r="S38" s="849"/>
      <c r="T38" s="849"/>
      <c r="U38" s="849"/>
      <c r="V38" s="849"/>
      <c r="W38" s="849"/>
    </row>
    <row r="39" spans="1:23" x14ac:dyDescent="0.2">
      <c r="A39" s="849"/>
      <c r="B39" s="849"/>
      <c r="C39" s="849"/>
      <c r="D39" s="849"/>
      <c r="E39" s="849"/>
      <c r="F39" s="849"/>
      <c r="G39" s="849"/>
      <c r="H39" s="849"/>
      <c r="I39" s="849"/>
      <c r="J39" s="849"/>
      <c r="K39" s="849"/>
      <c r="L39" s="849"/>
      <c r="M39" s="849"/>
      <c r="N39" s="849"/>
      <c r="O39" s="849"/>
      <c r="P39" s="849"/>
      <c r="Q39" s="849"/>
      <c r="R39" s="849"/>
      <c r="S39" s="849"/>
      <c r="T39" s="849"/>
      <c r="U39" s="849"/>
      <c r="V39" s="849"/>
      <c r="W39" s="849"/>
    </row>
    <row r="40" spans="1:23" x14ac:dyDescent="0.2">
      <c r="A40" s="849"/>
      <c r="B40" s="849"/>
      <c r="C40" s="849"/>
      <c r="D40" s="849"/>
      <c r="E40" s="849"/>
      <c r="F40" s="849"/>
      <c r="G40" s="849"/>
      <c r="H40" s="849"/>
      <c r="I40" s="849"/>
      <c r="J40" s="849"/>
      <c r="K40" s="849"/>
      <c r="L40" s="849"/>
      <c r="M40" s="849"/>
      <c r="N40" s="849"/>
      <c r="O40" s="849"/>
      <c r="P40" s="849"/>
      <c r="Q40" s="849"/>
      <c r="R40" s="849"/>
      <c r="S40" s="849"/>
      <c r="T40" s="849"/>
      <c r="U40" s="849"/>
      <c r="V40" s="849"/>
      <c r="W40" s="849"/>
    </row>
    <row r="41" spans="1:23" x14ac:dyDescent="0.2">
      <c r="A41" s="849"/>
      <c r="B41" s="849"/>
      <c r="C41" s="849"/>
      <c r="D41" s="849"/>
      <c r="E41" s="849"/>
      <c r="F41" s="849"/>
      <c r="G41" s="849"/>
      <c r="H41" s="849"/>
      <c r="I41" s="849"/>
      <c r="J41" s="849"/>
      <c r="K41" s="849"/>
      <c r="L41" s="849"/>
      <c r="M41" s="849"/>
      <c r="N41" s="849"/>
      <c r="O41" s="849"/>
      <c r="P41" s="849"/>
      <c r="Q41" s="849"/>
      <c r="R41" s="849"/>
      <c r="S41" s="849"/>
      <c r="T41" s="849"/>
      <c r="U41" s="849"/>
      <c r="V41" s="849"/>
      <c r="W41" s="849"/>
    </row>
    <row r="42" spans="1:23" x14ac:dyDescent="0.2">
      <c r="A42" s="849"/>
      <c r="B42" s="849"/>
      <c r="C42" s="849"/>
      <c r="D42" s="849"/>
      <c r="E42" s="849"/>
      <c r="F42" s="849"/>
      <c r="G42" s="849"/>
      <c r="H42" s="849"/>
      <c r="I42" s="849"/>
      <c r="J42" s="849"/>
      <c r="K42" s="849"/>
      <c r="L42" s="849"/>
      <c r="M42" s="849"/>
      <c r="N42" s="849"/>
      <c r="O42" s="849"/>
      <c r="P42" s="849"/>
      <c r="Q42" s="849"/>
      <c r="R42" s="849"/>
      <c r="S42" s="849"/>
      <c r="T42" s="849"/>
      <c r="U42" s="849"/>
      <c r="V42" s="849"/>
      <c r="W42" s="849"/>
    </row>
    <row r="43" spans="1:23" x14ac:dyDescent="0.2">
      <c r="A43" s="849"/>
      <c r="B43" s="849"/>
      <c r="C43" s="849"/>
      <c r="D43" s="849"/>
      <c r="E43" s="849"/>
      <c r="F43" s="849"/>
      <c r="G43" s="849"/>
      <c r="H43" s="849"/>
      <c r="I43" s="849"/>
      <c r="J43" s="849"/>
      <c r="K43" s="849"/>
      <c r="L43" s="849"/>
      <c r="M43" s="849"/>
      <c r="N43" s="849"/>
      <c r="O43" s="849"/>
      <c r="P43" s="849"/>
      <c r="Q43" s="849"/>
      <c r="R43" s="849"/>
      <c r="S43" s="849"/>
      <c r="T43" s="849"/>
      <c r="U43" s="849"/>
      <c r="V43" s="849"/>
      <c r="W43" s="849"/>
    </row>
    <row r="44" spans="1:23" x14ac:dyDescent="0.2">
      <c r="A44" s="849"/>
      <c r="B44" s="849"/>
      <c r="C44" s="849"/>
      <c r="D44" s="849"/>
      <c r="E44" s="849"/>
      <c r="F44" s="849"/>
      <c r="G44" s="849"/>
      <c r="H44" s="849"/>
      <c r="I44" s="849"/>
      <c r="J44" s="849"/>
      <c r="K44" s="849"/>
      <c r="L44" s="849"/>
      <c r="M44" s="849"/>
      <c r="N44" s="849"/>
      <c r="O44" s="849"/>
      <c r="P44" s="849"/>
      <c r="Q44" s="849"/>
      <c r="R44" s="849"/>
      <c r="S44" s="849"/>
      <c r="T44" s="849"/>
      <c r="U44" s="849"/>
      <c r="V44" s="849"/>
      <c r="W44" s="849"/>
    </row>
    <row r="45" spans="1:23" x14ac:dyDescent="0.2">
      <c r="A45" s="849"/>
      <c r="B45" s="849"/>
      <c r="C45" s="849"/>
      <c r="D45" s="849"/>
      <c r="E45" s="849"/>
      <c r="F45" s="849"/>
      <c r="G45" s="849"/>
      <c r="H45" s="849"/>
      <c r="I45" s="849"/>
      <c r="J45" s="849"/>
      <c r="K45" s="849"/>
      <c r="L45" s="849"/>
      <c r="M45" s="849"/>
      <c r="N45" s="849"/>
      <c r="O45" s="849"/>
      <c r="P45" s="849"/>
      <c r="Q45" s="849"/>
      <c r="R45" s="849"/>
      <c r="S45" s="849"/>
      <c r="T45" s="849"/>
      <c r="U45" s="849"/>
      <c r="V45" s="849"/>
      <c r="W45" s="849"/>
    </row>
    <row r="46" spans="1:23" x14ac:dyDescent="0.2">
      <c r="A46" s="849"/>
      <c r="B46" s="849"/>
      <c r="C46" s="849"/>
      <c r="D46" s="849"/>
      <c r="E46" s="849"/>
      <c r="F46" s="849"/>
      <c r="G46" s="849"/>
      <c r="H46" s="849"/>
      <c r="I46" s="849"/>
      <c r="J46" s="849"/>
      <c r="K46" s="849"/>
      <c r="L46" s="849"/>
      <c r="M46" s="849"/>
      <c r="N46" s="849"/>
      <c r="O46" s="849"/>
      <c r="P46" s="849"/>
      <c r="Q46" s="849"/>
      <c r="R46" s="849"/>
      <c r="S46" s="849"/>
      <c r="T46" s="849"/>
      <c r="U46" s="849"/>
      <c r="V46" s="849"/>
      <c r="W46" s="849"/>
    </row>
    <row r="47" spans="1:23" x14ac:dyDescent="0.2">
      <c r="A47" s="849"/>
      <c r="B47" s="849"/>
      <c r="C47" s="849"/>
      <c r="D47" s="849"/>
      <c r="E47" s="849"/>
      <c r="F47" s="849"/>
      <c r="G47" s="849"/>
      <c r="H47" s="849"/>
      <c r="I47" s="849"/>
      <c r="J47" s="849"/>
      <c r="K47" s="849"/>
      <c r="L47" s="849"/>
      <c r="M47" s="849"/>
      <c r="N47" s="849"/>
      <c r="O47" s="849"/>
      <c r="P47" s="849"/>
      <c r="Q47" s="849"/>
      <c r="R47" s="849"/>
      <c r="S47" s="849"/>
      <c r="T47" s="849"/>
      <c r="U47" s="849"/>
      <c r="V47" s="849"/>
      <c r="W47" s="849"/>
    </row>
    <row r="48" spans="1:23" x14ac:dyDescent="0.2">
      <c r="A48" s="849"/>
      <c r="B48" s="849"/>
      <c r="C48" s="849"/>
      <c r="D48" s="849"/>
      <c r="E48" s="849"/>
      <c r="F48" s="849"/>
      <c r="G48" s="849"/>
      <c r="H48" s="849"/>
      <c r="I48" s="849"/>
      <c r="J48" s="849"/>
      <c r="K48" s="849"/>
      <c r="L48" s="849"/>
      <c r="M48" s="849"/>
      <c r="N48" s="849"/>
      <c r="O48" s="849"/>
      <c r="P48" s="849"/>
      <c r="Q48" s="849"/>
      <c r="R48" s="849"/>
      <c r="S48" s="849"/>
      <c r="T48" s="849"/>
      <c r="U48" s="849"/>
      <c r="V48" s="849"/>
      <c r="W48" s="849"/>
    </row>
    <row r="49" spans="1:23" x14ac:dyDescent="0.2">
      <c r="A49" s="849"/>
      <c r="B49" s="849"/>
      <c r="C49" s="849"/>
      <c r="D49" s="849"/>
      <c r="E49" s="849"/>
      <c r="F49" s="849"/>
      <c r="G49" s="849"/>
      <c r="H49" s="849"/>
      <c r="I49" s="849"/>
      <c r="J49" s="849"/>
      <c r="K49" s="849"/>
      <c r="L49" s="849"/>
      <c r="M49" s="849"/>
      <c r="N49" s="849"/>
      <c r="O49" s="849"/>
      <c r="P49" s="849"/>
      <c r="Q49" s="849"/>
      <c r="R49" s="849"/>
      <c r="S49" s="849"/>
      <c r="T49" s="849"/>
      <c r="U49" s="849"/>
      <c r="V49" s="849"/>
      <c r="W49" s="849"/>
    </row>
    <row r="50" spans="1:23" x14ac:dyDescent="0.2">
      <c r="A50" s="849"/>
      <c r="B50" s="849"/>
      <c r="C50" s="849"/>
      <c r="D50" s="849"/>
      <c r="E50" s="849"/>
      <c r="F50" s="849"/>
      <c r="G50" s="849"/>
      <c r="H50" s="849"/>
      <c r="I50" s="849"/>
      <c r="J50" s="849"/>
      <c r="K50" s="849"/>
      <c r="L50" s="849"/>
      <c r="M50" s="849"/>
      <c r="N50" s="849"/>
      <c r="O50" s="849"/>
      <c r="P50" s="849"/>
      <c r="Q50" s="849"/>
      <c r="R50" s="849"/>
      <c r="S50" s="849"/>
      <c r="T50" s="849"/>
      <c r="U50" s="849"/>
      <c r="V50" s="849"/>
      <c r="W50" s="849"/>
    </row>
    <row r="51" spans="1:23" x14ac:dyDescent="0.2">
      <c r="A51" s="849"/>
      <c r="B51" s="849"/>
      <c r="C51" s="849"/>
      <c r="D51" s="849"/>
      <c r="E51" s="849"/>
      <c r="F51" s="849"/>
      <c r="G51" s="849"/>
      <c r="H51" s="849"/>
      <c r="I51" s="849"/>
      <c r="J51" s="849"/>
      <c r="K51" s="849"/>
      <c r="L51" s="849"/>
      <c r="M51" s="849"/>
      <c r="N51" s="849"/>
      <c r="O51" s="849"/>
      <c r="P51" s="849"/>
      <c r="Q51" s="849"/>
      <c r="R51" s="849"/>
      <c r="S51" s="849"/>
      <c r="T51" s="849"/>
      <c r="U51" s="849"/>
      <c r="V51" s="849"/>
      <c r="W51" s="849"/>
    </row>
    <row r="52" spans="1:23" x14ac:dyDescent="0.2">
      <c r="A52" s="849"/>
      <c r="B52" s="849"/>
      <c r="C52" s="849"/>
      <c r="D52" s="849"/>
      <c r="E52" s="849"/>
      <c r="F52" s="849"/>
      <c r="G52" s="849"/>
      <c r="H52" s="849"/>
      <c r="I52" s="849"/>
      <c r="J52" s="849"/>
      <c r="K52" s="849"/>
      <c r="L52" s="849"/>
      <c r="M52" s="849"/>
      <c r="N52" s="849"/>
      <c r="O52" s="849"/>
      <c r="P52" s="849"/>
      <c r="Q52" s="849"/>
      <c r="R52" s="849"/>
      <c r="S52" s="849"/>
      <c r="T52" s="849"/>
      <c r="U52" s="849"/>
      <c r="V52" s="849"/>
      <c r="W52" s="849"/>
    </row>
    <row r="53" spans="1:23" x14ac:dyDescent="0.2">
      <c r="A53" s="849"/>
      <c r="B53" s="849"/>
      <c r="C53" s="849"/>
      <c r="D53" s="849"/>
      <c r="E53" s="849"/>
      <c r="F53" s="849"/>
      <c r="G53" s="849"/>
      <c r="H53" s="849"/>
      <c r="I53" s="849"/>
      <c r="J53" s="849"/>
      <c r="K53" s="849"/>
      <c r="L53" s="849"/>
      <c r="M53" s="849"/>
      <c r="N53" s="849"/>
      <c r="O53" s="849"/>
      <c r="P53" s="849"/>
      <c r="Q53" s="849"/>
      <c r="R53" s="849"/>
      <c r="S53" s="849"/>
      <c r="T53" s="849"/>
      <c r="U53" s="849"/>
      <c r="V53" s="849"/>
      <c r="W53" s="849"/>
    </row>
    <row r="54" spans="1:23" x14ac:dyDescent="0.2">
      <c r="A54" s="849"/>
      <c r="B54" s="849"/>
      <c r="C54" s="849"/>
      <c r="D54" s="849"/>
      <c r="E54" s="849"/>
      <c r="F54" s="849"/>
      <c r="G54" s="849"/>
      <c r="H54" s="849"/>
      <c r="I54" s="849"/>
      <c r="J54" s="849"/>
      <c r="K54" s="849"/>
      <c r="L54" s="849"/>
      <c r="M54" s="849"/>
      <c r="N54" s="849"/>
      <c r="O54" s="849"/>
      <c r="P54" s="849"/>
      <c r="Q54" s="849"/>
      <c r="R54" s="849"/>
      <c r="S54" s="849"/>
      <c r="T54" s="849"/>
      <c r="U54" s="849"/>
      <c r="V54" s="849"/>
      <c r="W54" s="849"/>
    </row>
    <row r="55" spans="1:23" x14ac:dyDescent="0.2">
      <c r="A55" s="849"/>
      <c r="B55" s="849"/>
      <c r="C55" s="849"/>
      <c r="D55" s="849"/>
      <c r="E55" s="849"/>
      <c r="F55" s="849"/>
      <c r="G55" s="849"/>
      <c r="H55" s="849"/>
      <c r="I55" s="849"/>
      <c r="J55" s="849"/>
      <c r="K55" s="849"/>
      <c r="L55" s="849"/>
      <c r="M55" s="849"/>
      <c r="N55" s="849"/>
      <c r="O55" s="849"/>
      <c r="P55" s="849"/>
      <c r="Q55" s="849"/>
      <c r="R55" s="849"/>
      <c r="S55" s="849"/>
      <c r="T55" s="849"/>
      <c r="U55" s="849"/>
      <c r="V55" s="849"/>
      <c r="W55" s="849"/>
    </row>
    <row r="56" spans="1:23" x14ac:dyDescent="0.2">
      <c r="A56" s="849"/>
      <c r="B56" s="849"/>
      <c r="C56" s="849"/>
      <c r="D56" s="849"/>
      <c r="E56" s="849"/>
      <c r="F56" s="849"/>
      <c r="G56" s="849"/>
      <c r="H56" s="849"/>
      <c r="I56" s="849"/>
      <c r="J56" s="849"/>
      <c r="K56" s="849"/>
      <c r="L56" s="849"/>
      <c r="M56" s="849"/>
      <c r="N56" s="849"/>
      <c r="O56" s="849"/>
      <c r="P56" s="849"/>
      <c r="Q56" s="849"/>
      <c r="R56" s="849"/>
      <c r="S56" s="849"/>
      <c r="T56" s="849"/>
      <c r="U56" s="849"/>
      <c r="V56" s="849"/>
      <c r="W56" s="849"/>
    </row>
    <row r="57" spans="1:23" x14ac:dyDescent="0.2">
      <c r="A57" s="849"/>
      <c r="B57" s="849"/>
      <c r="C57" s="849"/>
      <c r="D57" s="849"/>
      <c r="E57" s="849"/>
      <c r="F57" s="849"/>
      <c r="G57" s="849"/>
      <c r="H57" s="849"/>
      <c r="I57" s="849"/>
      <c r="J57" s="849"/>
      <c r="K57" s="849"/>
      <c r="L57" s="849"/>
      <c r="M57" s="849"/>
      <c r="N57" s="849"/>
      <c r="O57" s="849"/>
      <c r="P57" s="849"/>
      <c r="Q57" s="849"/>
      <c r="R57" s="849"/>
      <c r="S57" s="849"/>
      <c r="T57" s="849"/>
      <c r="U57" s="849"/>
      <c r="V57" s="849"/>
      <c r="W57" s="849"/>
    </row>
    <row r="58" spans="1:23" x14ac:dyDescent="0.2">
      <c r="A58" s="849"/>
      <c r="B58" s="849"/>
      <c r="C58" s="849"/>
      <c r="D58" s="849"/>
      <c r="E58" s="849"/>
      <c r="F58" s="849"/>
      <c r="G58" s="849"/>
      <c r="H58" s="849"/>
      <c r="I58" s="849"/>
      <c r="J58" s="849"/>
      <c r="K58" s="849"/>
      <c r="L58" s="849"/>
      <c r="M58" s="849"/>
      <c r="N58" s="849"/>
      <c r="O58" s="849"/>
      <c r="P58" s="849"/>
      <c r="Q58" s="849"/>
      <c r="R58" s="849"/>
      <c r="S58" s="849"/>
      <c r="T58" s="849"/>
      <c r="U58" s="849"/>
      <c r="V58" s="849"/>
      <c r="W58" s="849"/>
    </row>
    <row r="59" spans="1:23" x14ac:dyDescent="0.2">
      <c r="A59" s="849"/>
      <c r="B59" s="849"/>
      <c r="C59" s="849"/>
      <c r="D59" s="849"/>
      <c r="E59" s="849"/>
      <c r="F59" s="849"/>
      <c r="G59" s="849"/>
      <c r="H59" s="849"/>
      <c r="I59" s="849"/>
      <c r="J59" s="849"/>
      <c r="K59" s="849"/>
      <c r="L59" s="849"/>
      <c r="M59" s="849"/>
      <c r="N59" s="849"/>
      <c r="O59" s="849"/>
      <c r="P59" s="849"/>
      <c r="Q59" s="849"/>
      <c r="R59" s="849"/>
      <c r="S59" s="849"/>
      <c r="T59" s="849"/>
      <c r="U59" s="849"/>
      <c r="V59" s="849"/>
      <c r="W59" s="849"/>
    </row>
    <row r="60" spans="1:23" x14ac:dyDescent="0.2">
      <c r="A60" s="849"/>
      <c r="B60" s="849"/>
      <c r="C60" s="849"/>
      <c r="D60" s="849"/>
      <c r="E60" s="849"/>
      <c r="F60" s="849"/>
      <c r="G60" s="849"/>
      <c r="H60" s="849"/>
      <c r="I60" s="849"/>
      <c r="J60" s="849"/>
      <c r="K60" s="849"/>
      <c r="L60" s="849"/>
      <c r="M60" s="849"/>
      <c r="N60" s="849"/>
      <c r="O60" s="849"/>
      <c r="P60" s="849"/>
      <c r="Q60" s="849"/>
      <c r="R60" s="849"/>
      <c r="S60" s="849"/>
      <c r="T60" s="849"/>
      <c r="U60" s="849"/>
      <c r="V60" s="849"/>
      <c r="W60" s="849"/>
    </row>
    <row r="61" spans="1:23" x14ac:dyDescent="0.2">
      <c r="A61" s="849"/>
      <c r="B61" s="849"/>
      <c r="C61" s="849"/>
      <c r="D61" s="849"/>
      <c r="E61" s="849"/>
      <c r="F61" s="849"/>
      <c r="G61" s="849"/>
      <c r="H61" s="849"/>
      <c r="I61" s="849"/>
      <c r="J61" s="849"/>
      <c r="K61" s="849"/>
      <c r="L61" s="849"/>
      <c r="M61" s="849"/>
      <c r="N61" s="849"/>
      <c r="O61" s="849"/>
      <c r="P61" s="849"/>
      <c r="Q61" s="849"/>
      <c r="R61" s="849"/>
      <c r="S61" s="849"/>
      <c r="T61" s="849"/>
      <c r="U61" s="849"/>
      <c r="V61" s="849"/>
      <c r="W61" s="849"/>
    </row>
    <row r="62" spans="1:23" x14ac:dyDescent="0.2">
      <c r="A62" s="849"/>
      <c r="B62" s="849"/>
      <c r="C62" s="849"/>
      <c r="D62" s="849"/>
      <c r="E62" s="849"/>
      <c r="F62" s="849"/>
      <c r="G62" s="849"/>
      <c r="H62" s="849"/>
      <c r="I62" s="849"/>
      <c r="J62" s="849"/>
      <c r="K62" s="849"/>
      <c r="L62" s="849"/>
      <c r="M62" s="849"/>
      <c r="N62" s="849"/>
      <c r="O62" s="849"/>
      <c r="P62" s="849"/>
      <c r="Q62" s="849"/>
      <c r="R62" s="849"/>
      <c r="S62" s="849"/>
      <c r="T62" s="849"/>
      <c r="U62" s="849"/>
      <c r="V62" s="849"/>
      <c r="W62" s="849"/>
    </row>
    <row r="63" spans="1:23" x14ac:dyDescent="0.2">
      <c r="A63" s="849"/>
      <c r="B63" s="849"/>
      <c r="C63" s="849"/>
      <c r="D63" s="849"/>
      <c r="E63" s="849"/>
      <c r="F63" s="849"/>
      <c r="G63" s="849"/>
      <c r="H63" s="849"/>
      <c r="I63" s="849"/>
      <c r="J63" s="849"/>
      <c r="K63" s="849"/>
      <c r="L63" s="849"/>
      <c r="M63" s="849"/>
      <c r="N63" s="849"/>
      <c r="O63" s="849"/>
      <c r="P63" s="849"/>
      <c r="Q63" s="849"/>
      <c r="R63" s="849"/>
      <c r="S63" s="849"/>
      <c r="T63" s="849"/>
      <c r="U63" s="849"/>
      <c r="V63" s="849"/>
      <c r="W63" s="849"/>
    </row>
    <row r="64" spans="1:23" x14ac:dyDescent="0.2">
      <c r="A64" s="849"/>
      <c r="B64" s="849"/>
      <c r="C64" s="849"/>
      <c r="D64" s="849"/>
      <c r="E64" s="849"/>
      <c r="F64" s="849"/>
      <c r="G64" s="849"/>
      <c r="H64" s="849"/>
      <c r="I64" s="849"/>
      <c r="J64" s="849"/>
      <c r="K64" s="849"/>
      <c r="L64" s="849"/>
      <c r="M64" s="849"/>
      <c r="N64" s="849"/>
      <c r="O64" s="849"/>
      <c r="P64" s="849"/>
      <c r="Q64" s="849"/>
      <c r="R64" s="849"/>
      <c r="S64" s="849"/>
      <c r="T64" s="849"/>
      <c r="U64" s="849"/>
      <c r="V64" s="849"/>
      <c r="W64" s="849"/>
    </row>
    <row r="65" spans="1:23" x14ac:dyDescent="0.2">
      <c r="A65" s="849"/>
      <c r="B65" s="849"/>
      <c r="C65" s="849"/>
      <c r="D65" s="849"/>
      <c r="E65" s="849"/>
      <c r="F65" s="849"/>
      <c r="G65" s="849"/>
      <c r="H65" s="849"/>
      <c r="I65" s="849"/>
      <c r="J65" s="849"/>
      <c r="K65" s="849"/>
      <c r="L65" s="849"/>
      <c r="M65" s="849"/>
      <c r="N65" s="849"/>
      <c r="O65" s="849"/>
      <c r="P65" s="849"/>
      <c r="Q65" s="849"/>
      <c r="R65" s="849"/>
      <c r="S65" s="849"/>
      <c r="T65" s="849"/>
      <c r="U65" s="849"/>
      <c r="V65" s="849"/>
      <c r="W65" s="849"/>
    </row>
  </sheetData>
  <sheetProtection algorithmName="SHA-512" hashValue="YKC0p91UoxpKLzykeJ4m7Tjc4Znr1a4XvwFGKtEn+VKkSaIKaYuukzje9+BqCcd3Ff2TqRYi+eTd8Tbf1BkTeQ==" saltValue="aB7zStlnKcGqwc8RZwU5Zg==" spinCount="100000" sheet="1" objects="1" scenarios="1"/>
  <mergeCells count="1">
    <mergeCell ref="C6:S7"/>
  </mergeCells>
  <phoneticPr fontId="29" type="noConversion"/>
  <hyperlinks>
    <hyperlink ref="B3" r:id="rId1" xr:uid="{00000000-0004-0000-0700-000000000000}"/>
  </hyperlinks>
  <printOptions horizontalCentered="1"/>
  <pageMargins left="0.75" right="0.75" top="1" bottom="1" header="0.5" footer="0.5"/>
  <pageSetup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DC69-5B9E-478E-A926-A5C696DD1B81}">
  <dimension ref="A1:Y651"/>
  <sheetViews>
    <sheetView showGridLines="0" showRowColHeaders="0" zoomScale="120" zoomScaleNormal="120" workbookViewId="0">
      <selection activeCell="V26" sqref="V26"/>
    </sheetView>
  </sheetViews>
  <sheetFormatPr defaultRowHeight="12.75" x14ac:dyDescent="0.2"/>
  <sheetData>
    <row r="1" spans="1:25" x14ac:dyDescent="0.2">
      <c r="A1" s="849"/>
      <c r="B1" s="849"/>
      <c r="C1" s="849"/>
      <c r="D1" s="849"/>
      <c r="E1" s="849"/>
      <c r="F1" s="849"/>
      <c r="G1" s="849"/>
      <c r="H1" s="849"/>
      <c r="I1" s="849"/>
      <c r="J1" s="849"/>
      <c r="K1" s="849"/>
      <c r="L1" s="849"/>
      <c r="M1" s="849"/>
      <c r="N1" s="849"/>
      <c r="O1" s="849"/>
      <c r="P1" s="849"/>
      <c r="Q1" s="849"/>
      <c r="R1" s="849"/>
      <c r="S1" s="849"/>
      <c r="T1" s="849"/>
      <c r="U1" s="849"/>
      <c r="V1" s="849"/>
      <c r="W1" s="849"/>
      <c r="X1" s="849"/>
      <c r="Y1" s="849"/>
    </row>
    <row r="2" spans="1:25" x14ac:dyDescent="0.2">
      <c r="A2" s="849"/>
      <c r="B2" s="849" t="s">
        <v>596</v>
      </c>
      <c r="C2" s="849"/>
      <c r="D2" s="849"/>
      <c r="E2" s="849"/>
      <c r="F2" s="849"/>
      <c r="G2" s="849"/>
      <c r="H2" s="849"/>
      <c r="I2" s="849"/>
      <c r="J2" s="849"/>
      <c r="K2" s="849"/>
      <c r="L2" s="849"/>
      <c r="M2" s="849"/>
      <c r="N2" s="849"/>
      <c r="O2" s="849"/>
      <c r="P2" s="849"/>
      <c r="Q2" s="849"/>
      <c r="R2" s="849"/>
      <c r="S2" s="849"/>
      <c r="T2" s="849"/>
      <c r="U2" s="849"/>
      <c r="V2" s="849"/>
      <c r="W2" s="849"/>
      <c r="X2" s="849"/>
      <c r="Y2" s="849"/>
    </row>
    <row r="3" spans="1:25" x14ac:dyDescent="0.2">
      <c r="A3" s="849"/>
      <c r="B3" s="850" t="s">
        <v>595</v>
      </c>
      <c r="C3" s="849"/>
      <c r="D3" s="849"/>
      <c r="E3" s="849"/>
      <c r="F3" s="849"/>
      <c r="G3" s="849"/>
      <c r="H3" s="849"/>
      <c r="I3" s="849"/>
      <c r="J3" s="849"/>
      <c r="K3" s="849"/>
      <c r="L3" s="849"/>
      <c r="M3" s="849"/>
      <c r="N3" s="849"/>
      <c r="O3" s="849"/>
      <c r="P3" s="849"/>
      <c r="Q3" s="849"/>
      <c r="R3" s="849"/>
      <c r="S3" s="849"/>
      <c r="T3" s="849"/>
      <c r="U3" s="849"/>
      <c r="V3" s="849"/>
      <c r="W3" s="849"/>
      <c r="X3" s="849"/>
      <c r="Y3" s="849"/>
    </row>
    <row r="4" spans="1:25" x14ac:dyDescent="0.2">
      <c r="A4" s="849"/>
      <c r="B4" s="849"/>
      <c r="C4" s="849"/>
      <c r="D4" s="849"/>
      <c r="E4" s="849"/>
      <c r="F4" s="849"/>
      <c r="G4" s="849"/>
      <c r="H4" s="849"/>
      <c r="I4" s="849"/>
      <c r="J4" s="849"/>
      <c r="K4" s="849"/>
      <c r="L4" s="849"/>
      <c r="M4" s="849"/>
      <c r="N4" s="849"/>
      <c r="O4" s="849"/>
      <c r="P4" s="849"/>
      <c r="Q4" s="849"/>
      <c r="R4" s="849"/>
      <c r="S4" s="849"/>
      <c r="T4" s="849"/>
      <c r="U4" s="849"/>
      <c r="V4" s="849"/>
      <c r="W4" s="849"/>
      <c r="X4" s="849"/>
      <c r="Y4" s="849"/>
    </row>
    <row r="5" spans="1:25" x14ac:dyDescent="0.2">
      <c r="A5" s="849"/>
      <c r="B5" s="850"/>
      <c r="C5" s="849"/>
      <c r="D5" s="849"/>
      <c r="E5" s="849"/>
      <c r="F5" s="849"/>
      <c r="G5" s="849"/>
      <c r="H5" s="849"/>
      <c r="I5" s="849"/>
      <c r="J5" s="849"/>
      <c r="K5" s="849"/>
      <c r="L5" s="849"/>
      <c r="M5" s="849"/>
      <c r="N5" s="849"/>
      <c r="O5" s="849"/>
      <c r="P5" s="849"/>
      <c r="Q5" s="849"/>
      <c r="R5" s="849"/>
      <c r="S5" s="849"/>
      <c r="T5" s="849"/>
      <c r="U5" s="849"/>
      <c r="V5" s="849"/>
      <c r="W5" s="849"/>
      <c r="X5" s="849"/>
      <c r="Y5" s="849"/>
    </row>
    <row r="6" spans="1:25" x14ac:dyDescent="0.2">
      <c r="A6" s="849"/>
      <c r="B6" s="849"/>
      <c r="C6" s="849"/>
      <c r="D6" s="849"/>
      <c r="E6" s="849"/>
      <c r="F6" s="849"/>
      <c r="G6" s="849"/>
      <c r="H6" s="849"/>
      <c r="I6" s="849"/>
      <c r="J6" s="849"/>
      <c r="K6" s="849"/>
      <c r="L6" s="849"/>
      <c r="M6" s="849"/>
      <c r="N6" s="849"/>
      <c r="O6" s="849"/>
      <c r="P6" s="849"/>
      <c r="Q6" s="849"/>
      <c r="R6" s="849"/>
      <c r="S6" s="849"/>
      <c r="T6" s="849"/>
      <c r="U6" s="849"/>
      <c r="V6" s="849"/>
      <c r="W6" s="849"/>
      <c r="X6" s="849"/>
      <c r="Y6" s="849"/>
    </row>
    <row r="7" spans="1:25" x14ac:dyDescent="0.2">
      <c r="A7" s="849"/>
      <c r="B7" s="849"/>
      <c r="C7" s="849"/>
      <c r="D7" s="849"/>
      <c r="E7" s="849"/>
      <c r="F7" s="849"/>
      <c r="G7" s="849"/>
      <c r="H7" s="849"/>
      <c r="I7" s="849"/>
      <c r="J7" s="849"/>
      <c r="K7" s="849"/>
      <c r="L7" s="849"/>
      <c r="M7" s="849"/>
      <c r="N7" s="849"/>
      <c r="O7" s="849"/>
      <c r="P7" s="849"/>
      <c r="Q7" s="849"/>
      <c r="R7" s="849"/>
      <c r="S7" s="849"/>
      <c r="T7" s="849"/>
      <c r="U7" s="849"/>
      <c r="V7" s="849"/>
      <c r="W7" s="849"/>
      <c r="X7" s="849"/>
      <c r="Y7" s="849"/>
    </row>
    <row r="8" spans="1:25" x14ac:dyDescent="0.2">
      <c r="A8" s="849"/>
      <c r="B8" s="849"/>
      <c r="C8" s="849"/>
      <c r="D8" s="849"/>
      <c r="E8" s="849"/>
      <c r="F8" s="849"/>
      <c r="G8" s="849"/>
      <c r="H8" s="849"/>
      <c r="I8" s="849"/>
      <c r="J8" s="849"/>
      <c r="K8" s="849"/>
      <c r="L8" s="849"/>
      <c r="M8" s="849"/>
      <c r="N8" s="849"/>
      <c r="O8" s="849"/>
      <c r="P8" s="849"/>
      <c r="Q8" s="849"/>
      <c r="R8" s="849"/>
      <c r="S8" s="849"/>
      <c r="T8" s="849"/>
      <c r="U8" s="849"/>
      <c r="V8" s="849"/>
      <c r="W8" s="849"/>
      <c r="X8" s="849"/>
      <c r="Y8" s="849"/>
    </row>
    <row r="9" spans="1:25" x14ac:dyDescent="0.2">
      <c r="A9" s="849"/>
      <c r="B9" s="849"/>
      <c r="C9" s="849"/>
      <c r="D9" s="849"/>
      <c r="E9" s="849"/>
      <c r="F9" s="849"/>
      <c r="G9" s="849"/>
      <c r="H9" s="849"/>
      <c r="I9" s="849"/>
      <c r="J9" s="849"/>
      <c r="K9" s="849"/>
      <c r="L9" s="849"/>
      <c r="M9" s="849"/>
      <c r="N9" s="849"/>
      <c r="O9" s="849"/>
      <c r="P9" s="849"/>
      <c r="Q9" s="849"/>
      <c r="R9" s="849"/>
      <c r="S9" s="849"/>
      <c r="T9" s="849"/>
      <c r="U9" s="849"/>
      <c r="V9" s="849"/>
      <c r="W9" s="849"/>
      <c r="X9" s="849"/>
      <c r="Y9" s="849"/>
    </row>
    <row r="10" spans="1:25" x14ac:dyDescent="0.2">
      <c r="A10" s="849"/>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49"/>
    </row>
    <row r="11" spans="1:25" x14ac:dyDescent="0.2">
      <c r="A11" s="849"/>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49"/>
    </row>
    <row r="12" spans="1:25" x14ac:dyDescent="0.2">
      <c r="A12" s="849"/>
      <c r="B12" s="849"/>
      <c r="C12" s="849"/>
      <c r="D12" s="849"/>
      <c r="E12" s="849"/>
      <c r="F12" s="849"/>
      <c r="G12" s="849"/>
      <c r="H12" s="849"/>
      <c r="I12" s="849"/>
      <c r="J12" s="849"/>
      <c r="K12" s="849"/>
      <c r="L12" s="849"/>
      <c r="M12" s="849"/>
      <c r="N12" s="849"/>
      <c r="O12" s="849"/>
      <c r="P12" s="849"/>
      <c r="Q12" s="849"/>
      <c r="R12" s="849"/>
      <c r="S12" s="849"/>
      <c r="T12" s="849"/>
      <c r="U12" s="849"/>
      <c r="V12" s="849"/>
      <c r="W12" s="849"/>
      <c r="X12" s="849"/>
      <c r="Y12" s="849"/>
    </row>
    <row r="13" spans="1:25" x14ac:dyDescent="0.2">
      <c r="A13" s="849"/>
      <c r="B13" s="849"/>
      <c r="C13" s="849"/>
      <c r="D13" s="849"/>
      <c r="E13" s="849"/>
      <c r="F13" s="849"/>
      <c r="G13" s="849"/>
      <c r="H13" s="849"/>
      <c r="I13" s="849"/>
      <c r="J13" s="849"/>
      <c r="K13" s="849"/>
      <c r="L13" s="849"/>
      <c r="M13" s="849"/>
      <c r="N13" s="849"/>
      <c r="O13" s="849"/>
      <c r="P13" s="849"/>
      <c r="Q13" s="849"/>
      <c r="R13" s="849"/>
      <c r="S13" s="849"/>
      <c r="T13" s="849"/>
      <c r="U13" s="849"/>
      <c r="V13" s="849"/>
      <c r="W13" s="849"/>
      <c r="X13" s="849"/>
      <c r="Y13" s="849"/>
    </row>
    <row r="14" spans="1:25" x14ac:dyDescent="0.2">
      <c r="A14" s="849"/>
      <c r="B14" s="849"/>
      <c r="C14" s="849"/>
      <c r="D14" s="849"/>
      <c r="E14" s="849"/>
      <c r="F14" s="849"/>
      <c r="G14" s="849"/>
      <c r="H14" s="849"/>
      <c r="I14" s="849"/>
      <c r="J14" s="849"/>
      <c r="K14" s="849"/>
      <c r="L14" s="849"/>
      <c r="M14" s="849"/>
      <c r="N14" s="849"/>
      <c r="O14" s="849"/>
      <c r="P14" s="849"/>
      <c r="Q14" s="849"/>
      <c r="R14" s="849"/>
      <c r="S14" s="849"/>
      <c r="T14" s="849"/>
      <c r="U14" s="849"/>
      <c r="V14" s="849"/>
      <c r="W14" s="849"/>
      <c r="X14" s="849"/>
      <c r="Y14" s="849"/>
    </row>
    <row r="15" spans="1:25" x14ac:dyDescent="0.2">
      <c r="A15" s="849"/>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row>
    <row r="16" spans="1:25" x14ac:dyDescent="0.2">
      <c r="A16" s="849"/>
      <c r="B16" s="849"/>
      <c r="C16" s="849"/>
      <c r="D16" s="849"/>
      <c r="E16" s="849"/>
      <c r="F16" s="849"/>
      <c r="G16" s="849"/>
      <c r="H16" s="849"/>
      <c r="I16" s="849"/>
      <c r="J16" s="849"/>
      <c r="K16" s="849"/>
      <c r="L16" s="849"/>
      <c r="M16" s="849"/>
      <c r="N16" s="849"/>
      <c r="O16" s="849"/>
      <c r="P16" s="849"/>
      <c r="Q16" s="849"/>
      <c r="R16" s="849"/>
      <c r="S16" s="849"/>
      <c r="T16" s="849"/>
      <c r="U16" s="849"/>
      <c r="V16" s="849"/>
      <c r="W16" s="849"/>
      <c r="X16" s="849"/>
      <c r="Y16" s="849"/>
    </row>
    <row r="17" spans="1:25" x14ac:dyDescent="0.2">
      <c r="A17" s="849"/>
      <c r="B17" s="849"/>
      <c r="C17" s="849"/>
      <c r="D17" s="849"/>
      <c r="E17" s="849"/>
      <c r="F17" s="849"/>
      <c r="G17" s="849"/>
      <c r="H17" s="849"/>
      <c r="I17" s="849"/>
      <c r="J17" s="849"/>
      <c r="K17" s="849"/>
      <c r="L17" s="849"/>
      <c r="M17" s="849"/>
      <c r="N17" s="849"/>
      <c r="O17" s="849"/>
      <c r="P17" s="849"/>
      <c r="Q17" s="849"/>
      <c r="R17" s="849"/>
      <c r="S17" s="849"/>
      <c r="T17" s="849"/>
      <c r="U17" s="849"/>
      <c r="V17" s="849"/>
      <c r="W17" s="849"/>
      <c r="X17" s="849"/>
      <c r="Y17" s="849"/>
    </row>
    <row r="18" spans="1:25" x14ac:dyDescent="0.2">
      <c r="A18" s="849"/>
      <c r="B18" s="849"/>
      <c r="C18" s="849"/>
      <c r="D18" s="849"/>
      <c r="E18" s="849"/>
      <c r="F18" s="849"/>
      <c r="G18" s="849"/>
      <c r="H18" s="849"/>
      <c r="I18" s="849"/>
      <c r="J18" s="849"/>
      <c r="K18" s="849"/>
      <c r="L18" s="849"/>
      <c r="M18" s="849"/>
      <c r="N18" s="849"/>
      <c r="O18" s="849"/>
      <c r="P18" s="849"/>
      <c r="Q18" s="849"/>
      <c r="R18" s="849"/>
      <c r="S18" s="849"/>
      <c r="T18" s="849"/>
      <c r="U18" s="849"/>
      <c r="V18" s="849"/>
      <c r="W18" s="849"/>
      <c r="X18" s="849"/>
      <c r="Y18" s="849"/>
    </row>
    <row r="19" spans="1:25" x14ac:dyDescent="0.2">
      <c r="A19" s="849"/>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row>
    <row r="20" spans="1:25" x14ac:dyDescent="0.2">
      <c r="A20" s="849"/>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row>
    <row r="21" spans="1:25" x14ac:dyDescent="0.2">
      <c r="A21" s="849"/>
      <c r="B21" s="849"/>
      <c r="C21" s="849"/>
      <c r="D21" s="849"/>
      <c r="E21" s="849"/>
      <c r="F21" s="849"/>
      <c r="G21" s="849"/>
      <c r="H21" s="849"/>
      <c r="I21" s="849"/>
      <c r="J21" s="849"/>
      <c r="K21" s="849"/>
      <c r="L21" s="849"/>
      <c r="M21" s="849"/>
      <c r="N21" s="849"/>
      <c r="O21" s="849"/>
      <c r="P21" s="849"/>
      <c r="Q21" s="849"/>
      <c r="R21" s="849"/>
      <c r="S21" s="849"/>
      <c r="T21" s="849"/>
      <c r="U21" s="849"/>
      <c r="V21" s="849"/>
      <c r="W21" s="849"/>
      <c r="X21" s="849"/>
      <c r="Y21" s="849"/>
    </row>
    <row r="22" spans="1:25" x14ac:dyDescent="0.2">
      <c r="A22" s="849"/>
      <c r="B22" s="849"/>
      <c r="C22" s="849"/>
      <c r="D22" s="849"/>
      <c r="E22" s="849"/>
      <c r="F22" s="849"/>
      <c r="G22" s="849"/>
      <c r="H22" s="849"/>
      <c r="I22" s="849"/>
      <c r="J22" s="849"/>
      <c r="K22" s="849"/>
      <c r="L22" s="849"/>
      <c r="M22" s="849"/>
      <c r="N22" s="849"/>
      <c r="O22" s="849"/>
      <c r="P22" s="849"/>
      <c r="Q22" s="849"/>
      <c r="R22" s="849"/>
      <c r="S22" s="849"/>
      <c r="T22" s="849"/>
      <c r="U22" s="849"/>
      <c r="V22" s="849"/>
      <c r="W22" s="849"/>
      <c r="X22" s="849"/>
      <c r="Y22" s="849"/>
    </row>
    <row r="23" spans="1:25" x14ac:dyDescent="0.2">
      <c r="A23" s="849"/>
      <c r="B23" s="849"/>
      <c r="C23" s="849"/>
      <c r="D23" s="849"/>
      <c r="E23" s="849"/>
      <c r="F23" s="849"/>
      <c r="G23" s="849"/>
      <c r="H23" s="849"/>
      <c r="I23" s="849"/>
      <c r="J23" s="849"/>
      <c r="K23" s="849"/>
      <c r="L23" s="849"/>
      <c r="M23" s="849"/>
      <c r="N23" s="849"/>
      <c r="O23" s="849"/>
      <c r="P23" s="849"/>
      <c r="Q23" s="849"/>
      <c r="R23" s="849"/>
      <c r="S23" s="849"/>
      <c r="T23" s="849"/>
      <c r="U23" s="849"/>
      <c r="V23" s="849"/>
      <c r="W23" s="849"/>
      <c r="X23" s="849"/>
      <c r="Y23" s="849"/>
    </row>
    <row r="24" spans="1:25" x14ac:dyDescent="0.2">
      <c r="A24" s="849"/>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row>
    <row r="25" spans="1:25" x14ac:dyDescent="0.2">
      <c r="A25" s="849"/>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row>
    <row r="26" spans="1:25" x14ac:dyDescent="0.2">
      <c r="A26" s="849"/>
      <c r="B26" s="849"/>
      <c r="C26" s="849"/>
      <c r="D26" s="849"/>
      <c r="E26" s="849"/>
      <c r="F26" s="849"/>
      <c r="G26" s="849"/>
      <c r="H26" s="849"/>
      <c r="I26" s="849"/>
      <c r="J26" s="849"/>
      <c r="K26" s="849"/>
      <c r="L26" s="849"/>
      <c r="M26" s="849"/>
      <c r="N26" s="849"/>
      <c r="O26" s="849"/>
      <c r="P26" s="849"/>
      <c r="Q26" s="849"/>
      <c r="R26" s="849"/>
      <c r="S26" s="849"/>
      <c r="T26" s="849"/>
      <c r="U26" s="849"/>
      <c r="V26" s="849"/>
      <c r="W26" s="849"/>
      <c r="X26" s="849"/>
      <c r="Y26" s="849"/>
    </row>
    <row r="27" spans="1:25" x14ac:dyDescent="0.2">
      <c r="A27" s="849"/>
      <c r="B27" s="849"/>
      <c r="C27" s="849"/>
      <c r="D27" s="849"/>
      <c r="E27" s="849"/>
      <c r="F27" s="849"/>
      <c r="G27" s="849"/>
      <c r="H27" s="849"/>
      <c r="I27" s="849"/>
      <c r="J27" s="849"/>
      <c r="K27" s="849"/>
      <c r="L27" s="849"/>
      <c r="M27" s="849"/>
      <c r="N27" s="849"/>
      <c r="O27" s="849"/>
      <c r="P27" s="849"/>
      <c r="Q27" s="849"/>
      <c r="R27" s="849"/>
      <c r="S27" s="849"/>
      <c r="T27" s="849"/>
      <c r="U27" s="849"/>
      <c r="V27" s="849"/>
      <c r="W27" s="849"/>
      <c r="X27" s="849"/>
      <c r="Y27" s="849"/>
    </row>
    <row r="28" spans="1:25" x14ac:dyDescent="0.2">
      <c r="A28" s="849"/>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row>
    <row r="29" spans="1:25" x14ac:dyDescent="0.2">
      <c r="A29" s="849"/>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49"/>
    </row>
    <row r="30" spans="1:25" x14ac:dyDescent="0.2">
      <c r="A30" s="849"/>
      <c r="B30" s="849"/>
      <c r="C30" s="849"/>
      <c r="D30" s="849"/>
      <c r="E30" s="849"/>
      <c r="F30" s="849"/>
      <c r="G30" s="849"/>
      <c r="H30" s="849"/>
      <c r="I30" s="849"/>
      <c r="J30" s="849"/>
      <c r="K30" s="849"/>
      <c r="L30" s="849"/>
      <c r="M30" s="849"/>
      <c r="N30" s="849"/>
      <c r="O30" s="849"/>
      <c r="P30" s="849"/>
      <c r="Q30" s="849"/>
      <c r="R30" s="849"/>
      <c r="S30" s="849"/>
      <c r="T30" s="849"/>
      <c r="U30" s="849"/>
      <c r="V30" s="849"/>
      <c r="W30" s="849"/>
      <c r="X30" s="849"/>
      <c r="Y30" s="849"/>
    </row>
    <row r="31" spans="1:25" x14ac:dyDescent="0.2">
      <c r="A31" s="849"/>
      <c r="B31" s="849"/>
      <c r="C31" s="849"/>
      <c r="D31" s="849"/>
      <c r="E31" s="849"/>
      <c r="F31" s="849"/>
      <c r="G31" s="849"/>
      <c r="H31" s="849"/>
      <c r="I31" s="849"/>
      <c r="J31" s="849"/>
      <c r="K31" s="849"/>
      <c r="L31" s="849"/>
      <c r="M31" s="849"/>
      <c r="N31" s="849"/>
      <c r="O31" s="849"/>
      <c r="P31" s="849"/>
      <c r="Q31" s="849"/>
      <c r="R31" s="849"/>
      <c r="S31" s="849"/>
      <c r="T31" s="849"/>
      <c r="U31" s="849"/>
      <c r="V31" s="849"/>
      <c r="W31" s="849"/>
      <c r="X31" s="849"/>
      <c r="Y31" s="849"/>
    </row>
    <row r="32" spans="1:25" x14ac:dyDescent="0.2">
      <c r="A32" s="849"/>
      <c r="B32" s="849"/>
      <c r="C32" s="849"/>
      <c r="D32" s="849"/>
      <c r="E32" s="849"/>
      <c r="F32" s="849"/>
      <c r="G32" s="849"/>
      <c r="H32" s="849"/>
      <c r="I32" s="849"/>
      <c r="J32" s="849"/>
      <c r="K32" s="849"/>
      <c r="L32" s="849"/>
      <c r="M32" s="849"/>
      <c r="N32" s="849"/>
      <c r="O32" s="849"/>
      <c r="P32" s="849"/>
      <c r="Q32" s="849"/>
      <c r="R32" s="849"/>
      <c r="S32" s="849"/>
      <c r="T32" s="849"/>
      <c r="U32" s="849"/>
      <c r="V32" s="849"/>
      <c r="W32" s="849"/>
      <c r="X32" s="849"/>
      <c r="Y32" s="849"/>
    </row>
    <row r="33" spans="1:25" x14ac:dyDescent="0.2">
      <c r="A33" s="849"/>
      <c r="B33" s="849"/>
      <c r="C33" s="849"/>
      <c r="D33" s="849"/>
      <c r="E33" s="849"/>
      <c r="F33" s="849"/>
      <c r="G33" s="849"/>
      <c r="H33" s="849"/>
      <c r="I33" s="849"/>
      <c r="J33" s="849"/>
      <c r="K33" s="849"/>
      <c r="L33" s="849"/>
      <c r="M33" s="849"/>
      <c r="N33" s="849"/>
      <c r="O33" s="849"/>
      <c r="P33" s="849"/>
      <c r="Q33" s="849"/>
      <c r="R33" s="849"/>
      <c r="S33" s="849"/>
      <c r="T33" s="849"/>
      <c r="U33" s="849"/>
      <c r="V33" s="849"/>
      <c r="W33" s="849"/>
      <c r="X33" s="849"/>
      <c r="Y33" s="849"/>
    </row>
    <row r="34" spans="1:25" x14ac:dyDescent="0.2">
      <c r="A34" s="849"/>
      <c r="B34" s="849"/>
      <c r="C34" s="849"/>
      <c r="D34" s="849"/>
      <c r="E34" s="849"/>
      <c r="F34" s="849"/>
      <c r="G34" s="849"/>
      <c r="H34" s="849"/>
      <c r="I34" s="849"/>
      <c r="J34" s="849"/>
      <c r="K34" s="849"/>
      <c r="L34" s="849"/>
      <c r="M34" s="849"/>
      <c r="N34" s="849"/>
      <c r="O34" s="849"/>
      <c r="P34" s="849"/>
      <c r="Q34" s="849"/>
      <c r="R34" s="849"/>
      <c r="S34" s="849"/>
      <c r="T34" s="849"/>
      <c r="U34" s="849"/>
      <c r="V34" s="849"/>
      <c r="W34" s="849"/>
      <c r="X34" s="849"/>
      <c r="Y34" s="849"/>
    </row>
    <row r="35" spans="1:25" x14ac:dyDescent="0.2">
      <c r="A35" s="849"/>
      <c r="B35" s="849"/>
      <c r="C35" s="849"/>
      <c r="D35" s="849"/>
      <c r="E35" s="849"/>
      <c r="F35" s="849"/>
      <c r="G35" s="849"/>
      <c r="H35" s="849"/>
      <c r="I35" s="849"/>
      <c r="J35" s="849"/>
      <c r="K35" s="849"/>
      <c r="L35" s="849"/>
      <c r="M35" s="849"/>
      <c r="N35" s="849"/>
      <c r="O35" s="849"/>
      <c r="P35" s="849"/>
      <c r="Q35" s="849"/>
      <c r="R35" s="849"/>
      <c r="S35" s="849"/>
      <c r="T35" s="849"/>
      <c r="U35" s="849"/>
      <c r="V35" s="849"/>
      <c r="W35" s="849"/>
      <c r="X35" s="849"/>
      <c r="Y35" s="849"/>
    </row>
    <row r="36" spans="1:25" x14ac:dyDescent="0.2">
      <c r="A36" s="849"/>
      <c r="B36" s="849"/>
      <c r="C36" s="849"/>
      <c r="D36" s="849"/>
      <c r="E36" s="849"/>
      <c r="F36" s="849"/>
      <c r="G36" s="849"/>
      <c r="H36" s="849"/>
      <c r="I36" s="849"/>
      <c r="J36" s="849"/>
      <c r="K36" s="849"/>
      <c r="L36" s="849"/>
      <c r="M36" s="849"/>
      <c r="N36" s="849"/>
      <c r="O36" s="849"/>
      <c r="P36" s="849"/>
      <c r="Q36" s="849"/>
      <c r="R36" s="849"/>
      <c r="S36" s="849"/>
      <c r="T36" s="849"/>
      <c r="U36" s="849"/>
      <c r="V36" s="849"/>
      <c r="W36" s="849"/>
      <c r="X36" s="849"/>
      <c r="Y36" s="849"/>
    </row>
    <row r="37" spans="1:25" x14ac:dyDescent="0.2">
      <c r="A37" s="849"/>
      <c r="B37" s="849"/>
      <c r="C37" s="849"/>
      <c r="D37" s="849"/>
      <c r="E37" s="849"/>
      <c r="F37" s="849"/>
      <c r="G37" s="849"/>
      <c r="H37" s="849"/>
      <c r="I37" s="849"/>
      <c r="J37" s="849"/>
      <c r="K37" s="849"/>
      <c r="L37" s="849"/>
      <c r="M37" s="849"/>
      <c r="N37" s="849"/>
      <c r="O37" s="849"/>
      <c r="P37" s="849"/>
      <c r="Q37" s="849"/>
      <c r="R37" s="849"/>
      <c r="S37" s="849"/>
      <c r="T37" s="849"/>
      <c r="U37" s="849"/>
      <c r="V37" s="849"/>
      <c r="W37" s="849"/>
      <c r="X37" s="849"/>
      <c r="Y37" s="849"/>
    </row>
    <row r="38" spans="1:25" x14ac:dyDescent="0.2">
      <c r="A38" s="849"/>
      <c r="B38" s="849"/>
      <c r="C38" s="849"/>
      <c r="D38" s="849"/>
      <c r="E38" s="849"/>
      <c r="F38" s="849"/>
      <c r="G38" s="849"/>
      <c r="H38" s="849"/>
      <c r="I38" s="849"/>
      <c r="J38" s="849"/>
      <c r="K38" s="849"/>
      <c r="L38" s="849"/>
      <c r="M38" s="849"/>
      <c r="N38" s="849"/>
      <c r="O38" s="849"/>
      <c r="P38" s="849"/>
      <c r="Q38" s="849"/>
      <c r="R38" s="849"/>
      <c r="S38" s="849"/>
      <c r="T38" s="849"/>
      <c r="U38" s="849"/>
      <c r="V38" s="849"/>
      <c r="W38" s="849"/>
      <c r="X38" s="849"/>
      <c r="Y38" s="849"/>
    </row>
    <row r="39" spans="1:25" x14ac:dyDescent="0.2">
      <c r="A39" s="849"/>
      <c r="B39" s="849"/>
      <c r="C39" s="849"/>
      <c r="D39" s="849"/>
      <c r="E39" s="849"/>
      <c r="F39" s="849"/>
      <c r="G39" s="849"/>
      <c r="H39" s="849"/>
      <c r="I39" s="849"/>
      <c r="J39" s="849"/>
      <c r="K39" s="849"/>
      <c r="L39" s="849"/>
      <c r="M39" s="849"/>
      <c r="N39" s="849"/>
      <c r="O39" s="849"/>
      <c r="P39" s="849"/>
      <c r="Q39" s="849"/>
      <c r="R39" s="849"/>
      <c r="S39" s="849"/>
      <c r="T39" s="849"/>
      <c r="U39" s="849"/>
      <c r="V39" s="849"/>
      <c r="W39" s="849"/>
      <c r="X39" s="849"/>
      <c r="Y39" s="849"/>
    </row>
    <row r="40" spans="1:25" x14ac:dyDescent="0.2">
      <c r="A40" s="849"/>
      <c r="B40" s="849"/>
      <c r="C40" s="849"/>
      <c r="D40" s="849"/>
      <c r="E40" s="849"/>
      <c r="F40" s="849"/>
      <c r="G40" s="849"/>
      <c r="H40" s="849"/>
      <c r="I40" s="849"/>
      <c r="J40" s="849"/>
      <c r="K40" s="849"/>
      <c r="L40" s="849"/>
      <c r="M40" s="849"/>
      <c r="N40" s="849"/>
      <c r="O40" s="849"/>
      <c r="P40" s="849"/>
      <c r="Q40" s="849"/>
      <c r="R40" s="849"/>
      <c r="S40" s="849"/>
      <c r="T40" s="849"/>
      <c r="U40" s="849"/>
      <c r="V40" s="849"/>
      <c r="W40" s="849"/>
      <c r="X40" s="849"/>
      <c r="Y40" s="849"/>
    </row>
    <row r="41" spans="1:25" x14ac:dyDescent="0.2">
      <c r="A41" s="849"/>
      <c r="B41" s="849"/>
      <c r="C41" s="849"/>
      <c r="D41" s="849"/>
      <c r="E41" s="849"/>
      <c r="F41" s="849"/>
      <c r="G41" s="849"/>
      <c r="H41" s="849"/>
      <c r="I41" s="849"/>
      <c r="J41" s="849"/>
      <c r="K41" s="849"/>
      <c r="L41" s="849"/>
      <c r="M41" s="849"/>
      <c r="N41" s="849"/>
      <c r="O41" s="849"/>
      <c r="P41" s="849"/>
      <c r="Q41" s="849"/>
      <c r="R41" s="849"/>
      <c r="S41" s="849"/>
      <c r="T41" s="849"/>
      <c r="U41" s="849"/>
      <c r="V41" s="849"/>
      <c r="W41" s="849"/>
      <c r="X41" s="849"/>
      <c r="Y41" s="849"/>
    </row>
    <row r="42" spans="1:25" x14ac:dyDescent="0.2">
      <c r="A42" s="849"/>
      <c r="B42" s="849"/>
      <c r="C42" s="849"/>
      <c r="D42" s="849"/>
      <c r="E42" s="849"/>
      <c r="F42" s="849"/>
      <c r="G42" s="849"/>
      <c r="H42" s="849"/>
      <c r="I42" s="849"/>
      <c r="J42" s="849"/>
      <c r="K42" s="849"/>
      <c r="L42" s="849"/>
      <c r="M42" s="849"/>
      <c r="N42" s="849"/>
      <c r="O42" s="849"/>
      <c r="P42" s="849"/>
      <c r="Q42" s="849"/>
      <c r="R42" s="849"/>
      <c r="S42" s="849"/>
      <c r="T42" s="849"/>
      <c r="U42" s="849"/>
      <c r="V42" s="849"/>
      <c r="W42" s="849"/>
      <c r="X42" s="849"/>
      <c r="Y42" s="849"/>
    </row>
    <row r="43" spans="1:25" x14ac:dyDescent="0.2">
      <c r="A43" s="849"/>
      <c r="B43" s="849"/>
      <c r="C43" s="849"/>
      <c r="D43" s="849"/>
      <c r="E43" s="849"/>
      <c r="F43" s="849"/>
      <c r="G43" s="849"/>
      <c r="H43" s="849"/>
      <c r="I43" s="849"/>
      <c r="J43" s="849"/>
      <c r="K43" s="849"/>
      <c r="L43" s="849"/>
      <c r="M43" s="849"/>
      <c r="N43" s="849"/>
      <c r="O43" s="849"/>
      <c r="P43" s="849"/>
      <c r="Q43" s="849"/>
      <c r="R43" s="849"/>
      <c r="S43" s="849"/>
      <c r="T43" s="849"/>
      <c r="U43" s="849"/>
      <c r="V43" s="849"/>
      <c r="W43" s="849"/>
      <c r="X43" s="849"/>
      <c r="Y43" s="849"/>
    </row>
    <row r="44" spans="1:25" x14ac:dyDescent="0.2">
      <c r="A44" s="849"/>
      <c r="B44" s="849"/>
      <c r="C44" s="849"/>
      <c r="D44" s="849"/>
      <c r="E44" s="849"/>
      <c r="F44" s="849"/>
      <c r="G44" s="849"/>
      <c r="H44" s="849"/>
      <c r="I44" s="849"/>
      <c r="J44" s="849"/>
      <c r="K44" s="849"/>
      <c r="L44" s="849"/>
      <c r="M44" s="849"/>
      <c r="N44" s="849"/>
      <c r="O44" s="849"/>
      <c r="P44" s="849"/>
      <c r="Q44" s="849"/>
      <c r="R44" s="849"/>
      <c r="S44" s="849"/>
      <c r="T44" s="849"/>
      <c r="U44" s="849"/>
      <c r="V44" s="849"/>
      <c r="W44" s="849"/>
      <c r="X44" s="849"/>
      <c r="Y44" s="849"/>
    </row>
    <row r="45" spans="1:25" x14ac:dyDescent="0.2">
      <c r="A45" s="849"/>
      <c r="B45" s="849"/>
      <c r="C45" s="849"/>
      <c r="D45" s="849"/>
      <c r="E45" s="849"/>
      <c r="F45" s="849"/>
      <c r="G45" s="849"/>
      <c r="H45" s="849"/>
      <c r="I45" s="849"/>
      <c r="J45" s="849"/>
      <c r="K45" s="849"/>
      <c r="L45" s="849"/>
      <c r="M45" s="849"/>
      <c r="N45" s="849"/>
      <c r="O45" s="849"/>
      <c r="P45" s="849"/>
      <c r="Q45" s="849"/>
      <c r="R45" s="849"/>
      <c r="S45" s="849"/>
      <c r="T45" s="849"/>
      <c r="U45" s="849"/>
      <c r="V45" s="849"/>
      <c r="W45" s="849"/>
      <c r="X45" s="849"/>
      <c r="Y45" s="849"/>
    </row>
    <row r="46" spans="1:25" x14ac:dyDescent="0.2">
      <c r="A46" s="849"/>
      <c r="B46" s="849"/>
      <c r="C46" s="849"/>
      <c r="D46" s="849"/>
      <c r="E46" s="849"/>
      <c r="F46" s="849"/>
      <c r="G46" s="849"/>
      <c r="H46" s="849"/>
      <c r="I46" s="849"/>
      <c r="J46" s="849"/>
      <c r="K46" s="849"/>
      <c r="L46" s="849"/>
      <c r="M46" s="849"/>
      <c r="N46" s="849"/>
      <c r="O46" s="849"/>
      <c r="P46" s="849"/>
      <c r="Q46" s="849"/>
      <c r="R46" s="849"/>
      <c r="S46" s="849"/>
      <c r="T46" s="849"/>
      <c r="U46" s="849"/>
      <c r="V46" s="849"/>
      <c r="W46" s="849"/>
      <c r="X46" s="849"/>
      <c r="Y46" s="849"/>
    </row>
    <row r="47" spans="1:25" x14ac:dyDescent="0.2">
      <c r="A47" s="849"/>
      <c r="B47" s="849"/>
      <c r="C47" s="849"/>
      <c r="D47" s="849"/>
      <c r="E47" s="849"/>
      <c r="F47" s="849"/>
      <c r="G47" s="849"/>
      <c r="H47" s="849"/>
      <c r="I47" s="849"/>
      <c r="J47" s="849"/>
      <c r="K47" s="849"/>
      <c r="L47" s="849"/>
      <c r="M47" s="849"/>
      <c r="N47" s="849"/>
      <c r="O47" s="849"/>
      <c r="P47" s="849"/>
      <c r="Q47" s="849"/>
      <c r="R47" s="849"/>
      <c r="S47" s="849"/>
      <c r="T47" s="849"/>
      <c r="U47" s="849"/>
      <c r="V47" s="849"/>
      <c r="W47" s="849"/>
      <c r="X47" s="849"/>
      <c r="Y47" s="849"/>
    </row>
    <row r="48" spans="1:25" x14ac:dyDescent="0.2">
      <c r="A48" s="849"/>
      <c r="B48" s="849"/>
      <c r="C48" s="849"/>
      <c r="D48" s="849"/>
      <c r="E48" s="849"/>
      <c r="F48" s="849"/>
      <c r="G48" s="849"/>
      <c r="H48" s="849"/>
      <c r="I48" s="849"/>
      <c r="J48" s="849"/>
      <c r="K48" s="849"/>
      <c r="L48" s="849"/>
      <c r="M48" s="849"/>
      <c r="N48" s="849"/>
      <c r="O48" s="849"/>
      <c r="P48" s="849"/>
      <c r="Q48" s="849"/>
      <c r="R48" s="849"/>
      <c r="S48" s="849"/>
      <c r="T48" s="849"/>
      <c r="U48" s="849"/>
      <c r="V48" s="849"/>
      <c r="W48" s="849"/>
      <c r="X48" s="849"/>
      <c r="Y48" s="849"/>
    </row>
    <row r="49" spans="1:25" x14ac:dyDescent="0.2">
      <c r="A49" s="849"/>
      <c r="B49" s="849"/>
      <c r="C49" s="849"/>
      <c r="D49" s="849"/>
      <c r="E49" s="849"/>
      <c r="F49" s="849"/>
      <c r="G49" s="849"/>
      <c r="H49" s="849"/>
      <c r="I49" s="849"/>
      <c r="J49" s="849"/>
      <c r="K49" s="849"/>
      <c r="L49" s="849"/>
      <c r="M49" s="849"/>
      <c r="N49" s="849"/>
      <c r="O49" s="849"/>
      <c r="P49" s="849"/>
      <c r="Q49" s="849"/>
      <c r="R49" s="849"/>
      <c r="S49" s="849"/>
      <c r="T49" s="849"/>
      <c r="U49" s="849"/>
      <c r="V49" s="849"/>
      <c r="W49" s="849"/>
      <c r="X49" s="849"/>
      <c r="Y49" s="849"/>
    </row>
    <row r="50" spans="1:25" x14ac:dyDescent="0.2">
      <c r="A50" s="849"/>
      <c r="B50" s="849"/>
      <c r="C50" s="849"/>
      <c r="D50" s="849"/>
      <c r="E50" s="849"/>
      <c r="F50" s="849"/>
      <c r="G50" s="849"/>
      <c r="H50" s="849"/>
      <c r="I50" s="849"/>
      <c r="J50" s="849"/>
      <c r="K50" s="849"/>
      <c r="L50" s="849"/>
      <c r="M50" s="849"/>
      <c r="N50" s="849"/>
      <c r="O50" s="849"/>
      <c r="P50" s="849"/>
      <c r="Q50" s="849"/>
      <c r="R50" s="849"/>
      <c r="S50" s="849"/>
      <c r="T50" s="849"/>
      <c r="U50" s="849"/>
      <c r="V50" s="849"/>
      <c r="W50" s="849"/>
      <c r="X50" s="849"/>
      <c r="Y50" s="849"/>
    </row>
    <row r="51" spans="1:25" x14ac:dyDescent="0.2">
      <c r="A51" s="849"/>
      <c r="B51" s="849"/>
      <c r="C51" s="849"/>
      <c r="D51" s="849"/>
      <c r="E51" s="849"/>
      <c r="F51" s="849"/>
      <c r="G51" s="849"/>
      <c r="H51" s="849"/>
      <c r="I51" s="849"/>
      <c r="J51" s="849"/>
      <c r="K51" s="849"/>
      <c r="L51" s="849"/>
      <c r="M51" s="849"/>
      <c r="N51" s="849"/>
      <c r="O51" s="849"/>
      <c r="P51" s="849"/>
      <c r="Q51" s="849"/>
      <c r="R51" s="849"/>
      <c r="S51" s="849"/>
      <c r="T51" s="849"/>
      <c r="U51" s="849"/>
      <c r="V51" s="849"/>
      <c r="W51" s="849"/>
      <c r="X51" s="849"/>
      <c r="Y51" s="849"/>
    </row>
    <row r="52" spans="1:25" x14ac:dyDescent="0.2">
      <c r="A52" s="849"/>
      <c r="B52" s="849"/>
      <c r="C52" s="849"/>
      <c r="D52" s="849"/>
      <c r="E52" s="849"/>
      <c r="F52" s="849"/>
      <c r="G52" s="849"/>
      <c r="H52" s="849"/>
      <c r="I52" s="849"/>
      <c r="J52" s="849"/>
      <c r="K52" s="849"/>
      <c r="L52" s="849"/>
      <c r="M52" s="849"/>
      <c r="N52" s="849"/>
      <c r="O52" s="849"/>
      <c r="P52" s="849"/>
      <c r="Q52" s="849"/>
      <c r="R52" s="849"/>
      <c r="S52" s="849"/>
      <c r="T52" s="849"/>
      <c r="U52" s="849"/>
      <c r="V52" s="849"/>
      <c r="W52" s="849"/>
      <c r="X52" s="849"/>
      <c r="Y52" s="849"/>
    </row>
    <row r="53" spans="1:25" x14ac:dyDescent="0.2">
      <c r="A53" s="849"/>
      <c r="B53" s="849"/>
      <c r="C53" s="849"/>
      <c r="D53" s="849"/>
      <c r="E53" s="849"/>
      <c r="F53" s="849"/>
      <c r="G53" s="849"/>
      <c r="H53" s="849"/>
      <c r="I53" s="849"/>
      <c r="J53" s="849"/>
      <c r="K53" s="849"/>
      <c r="L53" s="849"/>
      <c r="M53" s="849"/>
      <c r="N53" s="849"/>
      <c r="O53" s="849"/>
      <c r="P53" s="849"/>
      <c r="Q53" s="849"/>
      <c r="R53" s="849"/>
      <c r="S53" s="849"/>
      <c r="T53" s="849"/>
      <c r="U53" s="849"/>
      <c r="V53" s="849"/>
      <c r="W53" s="849"/>
      <c r="X53" s="849"/>
      <c r="Y53" s="849"/>
    </row>
    <row r="54" spans="1:25" x14ac:dyDescent="0.2">
      <c r="A54" s="849"/>
      <c r="B54" s="849"/>
      <c r="C54" s="849"/>
      <c r="D54" s="849"/>
      <c r="E54" s="849"/>
      <c r="F54" s="849"/>
      <c r="G54" s="849"/>
      <c r="H54" s="849"/>
      <c r="I54" s="849"/>
      <c r="J54" s="849"/>
      <c r="K54" s="849"/>
      <c r="L54" s="849"/>
      <c r="M54" s="849"/>
      <c r="N54" s="849"/>
      <c r="O54" s="849"/>
      <c r="P54" s="849"/>
      <c r="Q54" s="849"/>
      <c r="R54" s="849"/>
      <c r="S54" s="849"/>
      <c r="T54" s="849"/>
      <c r="U54" s="849"/>
      <c r="V54" s="849"/>
      <c r="W54" s="849"/>
      <c r="X54" s="849"/>
      <c r="Y54" s="849"/>
    </row>
    <row r="55" spans="1:25" x14ac:dyDescent="0.2">
      <c r="A55" s="849"/>
      <c r="B55" s="849"/>
      <c r="C55" s="849"/>
      <c r="D55" s="849"/>
      <c r="E55" s="849"/>
      <c r="F55" s="849"/>
      <c r="G55" s="849"/>
      <c r="H55" s="849"/>
      <c r="I55" s="849"/>
      <c r="J55" s="849"/>
      <c r="K55" s="849"/>
      <c r="L55" s="849"/>
      <c r="M55" s="849"/>
      <c r="N55" s="849"/>
      <c r="O55" s="849"/>
      <c r="P55" s="849"/>
      <c r="Q55" s="849"/>
      <c r="R55" s="849"/>
      <c r="S55" s="849"/>
      <c r="T55" s="849"/>
      <c r="U55" s="849"/>
      <c r="V55" s="849"/>
      <c r="W55" s="849"/>
      <c r="X55" s="849"/>
      <c r="Y55" s="849"/>
    </row>
    <row r="56" spans="1:25" x14ac:dyDescent="0.2">
      <c r="A56" s="849"/>
      <c r="B56" s="849"/>
      <c r="C56" s="849"/>
      <c r="D56" s="849"/>
      <c r="E56" s="849"/>
      <c r="F56" s="849"/>
      <c r="G56" s="849"/>
      <c r="H56" s="849"/>
      <c r="I56" s="849"/>
      <c r="J56" s="849"/>
      <c r="K56" s="849"/>
      <c r="L56" s="849"/>
      <c r="M56" s="849"/>
      <c r="N56" s="849"/>
      <c r="O56" s="849"/>
      <c r="P56" s="849"/>
      <c r="Q56" s="849"/>
      <c r="R56" s="849"/>
      <c r="S56" s="849"/>
      <c r="T56" s="849"/>
      <c r="U56" s="849"/>
      <c r="V56" s="849"/>
      <c r="W56" s="849"/>
      <c r="X56" s="849"/>
      <c r="Y56" s="849"/>
    </row>
    <row r="57" spans="1:25" x14ac:dyDescent="0.2">
      <c r="A57" s="849"/>
      <c r="B57" s="849"/>
      <c r="C57" s="849"/>
      <c r="D57" s="849"/>
      <c r="E57" s="849"/>
      <c r="F57" s="849"/>
      <c r="G57" s="849"/>
      <c r="H57" s="849"/>
      <c r="I57" s="849"/>
      <c r="J57" s="849"/>
      <c r="K57" s="849"/>
      <c r="L57" s="849"/>
      <c r="M57" s="849"/>
      <c r="N57" s="849"/>
      <c r="O57" s="849"/>
      <c r="P57" s="849"/>
      <c r="Q57" s="849"/>
      <c r="R57" s="849"/>
      <c r="S57" s="849"/>
      <c r="T57" s="849"/>
      <c r="U57" s="849"/>
      <c r="V57" s="849"/>
      <c r="W57" s="849"/>
      <c r="X57" s="849"/>
      <c r="Y57" s="849"/>
    </row>
    <row r="58" spans="1:25" x14ac:dyDescent="0.2">
      <c r="A58" s="849"/>
      <c r="B58" s="849"/>
      <c r="C58" s="849"/>
      <c r="D58" s="849"/>
      <c r="E58" s="849"/>
      <c r="F58" s="849"/>
      <c r="G58" s="849"/>
      <c r="H58" s="849"/>
      <c r="I58" s="849"/>
      <c r="J58" s="849"/>
      <c r="K58" s="849"/>
      <c r="L58" s="849"/>
      <c r="M58" s="849"/>
      <c r="N58" s="849"/>
      <c r="O58" s="849"/>
      <c r="P58" s="849"/>
      <c r="Q58" s="849"/>
      <c r="R58" s="849"/>
      <c r="S58" s="849"/>
      <c r="T58" s="849"/>
      <c r="U58" s="849"/>
      <c r="V58" s="849"/>
      <c r="W58" s="849"/>
      <c r="X58" s="849"/>
      <c r="Y58" s="849"/>
    </row>
    <row r="59" spans="1:25" x14ac:dyDescent="0.2">
      <c r="A59" s="849"/>
      <c r="B59" s="849"/>
      <c r="C59" s="849"/>
      <c r="D59" s="849"/>
      <c r="E59" s="849"/>
      <c r="F59" s="849"/>
      <c r="G59" s="849"/>
      <c r="H59" s="849"/>
      <c r="I59" s="849"/>
      <c r="J59" s="849"/>
      <c r="K59" s="849"/>
      <c r="L59" s="849"/>
      <c r="M59" s="849"/>
      <c r="N59" s="849"/>
      <c r="O59" s="849"/>
      <c r="P59" s="849"/>
      <c r="Q59" s="849"/>
      <c r="R59" s="849"/>
      <c r="S59" s="849"/>
      <c r="T59" s="849"/>
      <c r="U59" s="849"/>
      <c r="V59" s="849"/>
      <c r="W59" s="849"/>
      <c r="X59" s="849"/>
      <c r="Y59" s="849"/>
    </row>
    <row r="60" spans="1:25" x14ac:dyDescent="0.2">
      <c r="A60" s="849"/>
      <c r="B60" s="849"/>
      <c r="C60" s="849"/>
      <c r="D60" s="849"/>
      <c r="E60" s="849"/>
      <c r="F60" s="849"/>
      <c r="G60" s="849"/>
      <c r="H60" s="849"/>
      <c r="I60" s="849"/>
      <c r="J60" s="849"/>
      <c r="K60" s="849"/>
      <c r="L60" s="849"/>
      <c r="M60" s="849"/>
      <c r="N60" s="849"/>
      <c r="O60" s="849"/>
      <c r="P60" s="849"/>
      <c r="Q60" s="849"/>
      <c r="R60" s="849"/>
      <c r="S60" s="849"/>
      <c r="T60" s="849"/>
      <c r="U60" s="849"/>
      <c r="V60" s="849"/>
      <c r="W60" s="849"/>
      <c r="X60" s="849"/>
      <c r="Y60" s="849"/>
    </row>
    <row r="61" spans="1:25" x14ac:dyDescent="0.2">
      <c r="A61" s="849"/>
      <c r="B61" s="849"/>
      <c r="C61" s="849"/>
      <c r="D61" s="849"/>
      <c r="E61" s="849"/>
      <c r="F61" s="849"/>
      <c r="G61" s="849"/>
      <c r="H61" s="849"/>
      <c r="I61" s="849"/>
      <c r="J61" s="849"/>
      <c r="K61" s="849"/>
      <c r="L61" s="849"/>
      <c r="M61" s="849"/>
      <c r="N61" s="849"/>
      <c r="O61" s="849"/>
      <c r="P61" s="849"/>
      <c r="Q61" s="849"/>
      <c r="R61" s="849"/>
      <c r="S61" s="849"/>
      <c r="T61" s="849"/>
      <c r="U61" s="849"/>
      <c r="V61" s="849"/>
      <c r="W61" s="849"/>
      <c r="X61" s="849"/>
      <c r="Y61" s="849"/>
    </row>
    <row r="62" spans="1:25" x14ac:dyDescent="0.2">
      <c r="A62" s="849"/>
      <c r="B62" s="849"/>
      <c r="C62" s="849"/>
      <c r="D62" s="849"/>
      <c r="E62" s="849"/>
      <c r="F62" s="849"/>
      <c r="G62" s="849"/>
      <c r="H62" s="849"/>
      <c r="I62" s="849"/>
      <c r="J62" s="849"/>
      <c r="K62" s="849"/>
      <c r="L62" s="849"/>
      <c r="M62" s="849"/>
      <c r="N62" s="849"/>
      <c r="O62" s="849"/>
      <c r="P62" s="849"/>
      <c r="Q62" s="849"/>
      <c r="R62" s="849"/>
      <c r="S62" s="849"/>
      <c r="T62" s="849"/>
      <c r="U62" s="849"/>
      <c r="V62" s="849"/>
      <c r="W62" s="849"/>
      <c r="X62" s="849"/>
      <c r="Y62" s="849"/>
    </row>
    <row r="63" spans="1:25" x14ac:dyDescent="0.2">
      <c r="A63" s="849"/>
      <c r="B63" s="849"/>
      <c r="C63" s="849"/>
      <c r="D63" s="849"/>
      <c r="E63" s="849"/>
      <c r="F63" s="849"/>
      <c r="G63" s="849"/>
      <c r="H63" s="849"/>
      <c r="I63" s="849"/>
      <c r="J63" s="849"/>
      <c r="K63" s="849"/>
      <c r="L63" s="849"/>
      <c r="M63" s="849"/>
      <c r="N63" s="849"/>
      <c r="O63" s="849"/>
      <c r="P63" s="849"/>
      <c r="Q63" s="849"/>
      <c r="R63" s="849"/>
      <c r="S63" s="849"/>
      <c r="T63" s="849"/>
      <c r="U63" s="849"/>
      <c r="V63" s="849"/>
      <c r="W63" s="849"/>
      <c r="X63" s="849"/>
      <c r="Y63" s="849"/>
    </row>
    <row r="64" spans="1:25" x14ac:dyDescent="0.2">
      <c r="A64" s="849"/>
      <c r="B64" s="849"/>
      <c r="C64" s="849"/>
      <c r="D64" s="849"/>
      <c r="E64" s="849"/>
      <c r="F64" s="849"/>
      <c r="G64" s="849"/>
      <c r="H64" s="849"/>
      <c r="I64" s="849"/>
      <c r="J64" s="849"/>
      <c r="K64" s="849"/>
      <c r="L64" s="849"/>
      <c r="M64" s="849"/>
      <c r="N64" s="849"/>
      <c r="O64" s="849"/>
      <c r="P64" s="849"/>
      <c r="Q64" s="849"/>
      <c r="R64" s="849"/>
      <c r="S64" s="849"/>
      <c r="T64" s="849"/>
      <c r="U64" s="849"/>
      <c r="V64" s="849"/>
      <c r="W64" s="849"/>
      <c r="X64" s="849"/>
      <c r="Y64" s="849"/>
    </row>
    <row r="65" spans="1:25" x14ac:dyDescent="0.2">
      <c r="A65" s="849"/>
      <c r="B65" s="849"/>
      <c r="C65" s="849"/>
      <c r="D65" s="849"/>
      <c r="E65" s="849"/>
      <c r="F65" s="849"/>
      <c r="G65" s="849"/>
      <c r="H65" s="849"/>
      <c r="I65" s="849"/>
      <c r="J65" s="849"/>
      <c r="K65" s="849"/>
      <c r="L65" s="849"/>
      <c r="M65" s="849"/>
      <c r="N65" s="849"/>
      <c r="O65" s="849"/>
      <c r="P65" s="849"/>
      <c r="Q65" s="849"/>
      <c r="R65" s="849"/>
      <c r="S65" s="849"/>
      <c r="T65" s="849"/>
      <c r="U65" s="849"/>
      <c r="V65" s="849"/>
      <c r="W65" s="849"/>
      <c r="X65" s="849"/>
      <c r="Y65" s="849"/>
    </row>
    <row r="66" spans="1:25" x14ac:dyDescent="0.2">
      <c r="A66" s="849"/>
      <c r="B66" s="849"/>
      <c r="C66" s="849"/>
      <c r="D66" s="849"/>
      <c r="E66" s="849"/>
      <c r="F66" s="849"/>
      <c r="G66" s="849"/>
      <c r="H66" s="849"/>
      <c r="I66" s="849"/>
      <c r="J66" s="849"/>
      <c r="K66" s="849"/>
      <c r="L66" s="849"/>
      <c r="M66" s="849"/>
      <c r="N66" s="849"/>
      <c r="O66" s="849"/>
      <c r="P66" s="849"/>
      <c r="Q66" s="849"/>
      <c r="R66" s="849"/>
      <c r="S66" s="849"/>
      <c r="T66" s="849"/>
      <c r="U66" s="849"/>
      <c r="V66" s="849"/>
      <c r="W66" s="849"/>
      <c r="X66" s="849"/>
      <c r="Y66" s="849"/>
    </row>
    <row r="67" spans="1:25" x14ac:dyDescent="0.2">
      <c r="A67" s="849"/>
      <c r="B67" s="849"/>
      <c r="C67" s="849"/>
      <c r="D67" s="849"/>
      <c r="E67" s="849"/>
      <c r="F67" s="849"/>
      <c r="G67" s="849"/>
      <c r="H67" s="849"/>
      <c r="I67" s="849"/>
      <c r="J67" s="849"/>
      <c r="K67" s="849"/>
      <c r="L67" s="849"/>
      <c r="M67" s="849"/>
      <c r="N67" s="849"/>
      <c r="O67" s="849"/>
      <c r="P67" s="849"/>
      <c r="Q67" s="849"/>
      <c r="R67" s="849"/>
      <c r="S67" s="849"/>
      <c r="T67" s="849"/>
      <c r="U67" s="849"/>
      <c r="V67" s="849"/>
      <c r="W67" s="849"/>
      <c r="X67" s="849"/>
      <c r="Y67" s="849"/>
    </row>
    <row r="68" spans="1:25" x14ac:dyDescent="0.2">
      <c r="A68" s="849"/>
      <c r="B68" s="849"/>
      <c r="C68" s="849"/>
      <c r="D68" s="849"/>
      <c r="E68" s="849"/>
      <c r="F68" s="849"/>
      <c r="G68" s="849"/>
      <c r="H68" s="849"/>
      <c r="I68" s="849"/>
      <c r="J68" s="849"/>
      <c r="K68" s="849"/>
      <c r="L68" s="849"/>
      <c r="M68" s="849"/>
      <c r="N68" s="849"/>
      <c r="O68" s="849"/>
      <c r="P68" s="849"/>
      <c r="Q68" s="849"/>
      <c r="R68" s="849"/>
      <c r="S68" s="849"/>
      <c r="T68" s="849"/>
      <c r="U68" s="849"/>
      <c r="V68" s="849"/>
      <c r="W68" s="849"/>
      <c r="X68" s="849"/>
      <c r="Y68" s="849"/>
    </row>
    <row r="69" spans="1:25" x14ac:dyDescent="0.2">
      <c r="A69" s="849"/>
      <c r="B69" s="849"/>
      <c r="C69" s="849"/>
      <c r="D69" s="849"/>
      <c r="E69" s="849"/>
      <c r="F69" s="849"/>
      <c r="G69" s="849"/>
      <c r="H69" s="849"/>
      <c r="I69" s="849"/>
      <c r="J69" s="849"/>
      <c r="K69" s="849"/>
      <c r="L69" s="849"/>
      <c r="M69" s="849"/>
      <c r="N69" s="849"/>
      <c r="O69" s="849"/>
      <c r="P69" s="849"/>
      <c r="Q69" s="849"/>
      <c r="R69" s="849"/>
      <c r="S69" s="849"/>
      <c r="T69" s="849"/>
      <c r="U69" s="849"/>
      <c r="V69" s="849"/>
      <c r="W69" s="849"/>
      <c r="X69" s="849"/>
      <c r="Y69" s="849"/>
    </row>
    <row r="70" spans="1:25" x14ac:dyDescent="0.2">
      <c r="A70" s="849"/>
      <c r="B70" s="849"/>
      <c r="C70" s="849"/>
      <c r="D70" s="849"/>
      <c r="E70" s="849"/>
      <c r="F70" s="849"/>
      <c r="G70" s="849"/>
      <c r="H70" s="849"/>
      <c r="I70" s="849"/>
      <c r="J70" s="849"/>
      <c r="K70" s="849"/>
      <c r="L70" s="849"/>
      <c r="M70" s="849"/>
      <c r="N70" s="849"/>
      <c r="O70" s="849"/>
      <c r="P70" s="849"/>
      <c r="Q70" s="849"/>
      <c r="R70" s="849"/>
      <c r="S70" s="849"/>
      <c r="T70" s="849"/>
      <c r="U70" s="849"/>
      <c r="V70" s="849"/>
      <c r="W70" s="849"/>
      <c r="X70" s="849"/>
      <c r="Y70" s="849"/>
    </row>
    <row r="71" spans="1:25" x14ac:dyDescent="0.2">
      <c r="A71" s="849"/>
      <c r="B71" s="849"/>
      <c r="C71" s="849"/>
      <c r="D71" s="849"/>
      <c r="E71" s="849"/>
      <c r="F71" s="849"/>
      <c r="G71" s="849"/>
      <c r="H71" s="849"/>
      <c r="I71" s="849"/>
      <c r="J71" s="849"/>
      <c r="K71" s="849"/>
      <c r="L71" s="849"/>
      <c r="M71" s="849"/>
      <c r="N71" s="849"/>
      <c r="O71" s="849"/>
      <c r="P71" s="849"/>
      <c r="Q71" s="849"/>
      <c r="R71" s="849"/>
      <c r="S71" s="849"/>
      <c r="T71" s="849"/>
      <c r="U71" s="849"/>
      <c r="V71" s="849"/>
      <c r="W71" s="849"/>
      <c r="X71" s="849"/>
      <c r="Y71" s="849"/>
    </row>
    <row r="72" spans="1:25" x14ac:dyDescent="0.2">
      <c r="A72" s="849"/>
      <c r="B72" s="849"/>
      <c r="C72" s="849"/>
      <c r="D72" s="849"/>
      <c r="E72" s="849"/>
      <c r="F72" s="849"/>
      <c r="G72" s="849"/>
      <c r="H72" s="849"/>
      <c r="I72" s="849"/>
      <c r="J72" s="849"/>
      <c r="K72" s="849"/>
      <c r="L72" s="849"/>
      <c r="M72" s="849"/>
      <c r="N72" s="849"/>
      <c r="O72" s="849"/>
      <c r="P72" s="849"/>
      <c r="Q72" s="849"/>
      <c r="R72" s="849"/>
      <c r="S72" s="849"/>
      <c r="T72" s="849"/>
      <c r="U72" s="849"/>
      <c r="V72" s="849"/>
      <c r="W72" s="849"/>
      <c r="X72" s="849"/>
      <c r="Y72" s="849"/>
    </row>
    <row r="73" spans="1:25" x14ac:dyDescent="0.2">
      <c r="A73" s="849"/>
      <c r="B73" s="849"/>
      <c r="C73" s="849"/>
      <c r="D73" s="849"/>
      <c r="E73" s="849"/>
      <c r="F73" s="849"/>
      <c r="G73" s="849"/>
      <c r="H73" s="849"/>
      <c r="I73" s="849"/>
      <c r="J73" s="849"/>
      <c r="K73" s="849"/>
      <c r="L73" s="849"/>
      <c r="M73" s="849"/>
      <c r="N73" s="849"/>
      <c r="O73" s="849"/>
      <c r="P73" s="849"/>
      <c r="Q73" s="849"/>
      <c r="R73" s="849"/>
      <c r="S73" s="849"/>
      <c r="T73" s="849"/>
      <c r="U73" s="849"/>
      <c r="V73" s="849"/>
      <c r="W73" s="849"/>
      <c r="X73" s="849"/>
      <c r="Y73" s="849"/>
    </row>
    <row r="74" spans="1:25" x14ac:dyDescent="0.2">
      <c r="A74" s="849"/>
      <c r="B74" s="849"/>
      <c r="C74" s="849"/>
      <c r="D74" s="849"/>
      <c r="E74" s="849"/>
      <c r="F74" s="849"/>
      <c r="G74" s="849"/>
      <c r="H74" s="849"/>
      <c r="I74" s="849"/>
      <c r="J74" s="849"/>
      <c r="K74" s="849"/>
      <c r="L74" s="849"/>
      <c r="M74" s="849"/>
      <c r="N74" s="849"/>
      <c r="O74" s="849"/>
      <c r="P74" s="849"/>
      <c r="Q74" s="849"/>
      <c r="R74" s="849"/>
      <c r="S74" s="849"/>
      <c r="T74" s="849"/>
      <c r="U74" s="849"/>
      <c r="V74" s="849"/>
      <c r="W74" s="849"/>
      <c r="X74" s="849"/>
      <c r="Y74" s="849"/>
    </row>
    <row r="75" spans="1:25" x14ac:dyDescent="0.2">
      <c r="A75" s="849"/>
      <c r="B75" s="849"/>
      <c r="C75" s="849"/>
      <c r="D75" s="849"/>
      <c r="E75" s="849"/>
      <c r="F75" s="849"/>
      <c r="G75" s="849"/>
      <c r="H75" s="849"/>
      <c r="I75" s="849"/>
      <c r="J75" s="849"/>
      <c r="K75" s="849"/>
      <c r="L75" s="849"/>
      <c r="M75" s="849"/>
      <c r="N75" s="849"/>
      <c r="O75" s="849"/>
      <c r="P75" s="849"/>
      <c r="Q75" s="849"/>
      <c r="R75" s="849"/>
      <c r="S75" s="849"/>
      <c r="T75" s="849"/>
      <c r="U75" s="849"/>
      <c r="V75" s="849"/>
      <c r="W75" s="849"/>
      <c r="X75" s="849"/>
      <c r="Y75" s="849"/>
    </row>
    <row r="76" spans="1:25" x14ac:dyDescent="0.2">
      <c r="A76" s="849"/>
      <c r="B76" s="849"/>
      <c r="C76" s="849"/>
      <c r="D76" s="849"/>
      <c r="E76" s="849"/>
      <c r="F76" s="849"/>
      <c r="G76" s="849"/>
      <c r="H76" s="849"/>
      <c r="I76" s="849"/>
      <c r="J76" s="849"/>
      <c r="K76" s="849"/>
      <c r="L76" s="849"/>
      <c r="M76" s="849"/>
      <c r="N76" s="849"/>
      <c r="O76" s="849"/>
      <c r="P76" s="849"/>
      <c r="Q76" s="849"/>
      <c r="R76" s="849"/>
      <c r="S76" s="849"/>
      <c r="T76" s="849"/>
      <c r="U76" s="849"/>
      <c r="V76" s="849"/>
      <c r="W76" s="849"/>
      <c r="X76" s="849"/>
      <c r="Y76" s="849"/>
    </row>
    <row r="77" spans="1:25" x14ac:dyDescent="0.2">
      <c r="A77" s="849"/>
      <c r="B77" s="849"/>
      <c r="C77" s="849"/>
      <c r="D77" s="849"/>
      <c r="E77" s="849"/>
      <c r="F77" s="849"/>
      <c r="G77" s="849"/>
      <c r="H77" s="849"/>
      <c r="I77" s="849"/>
      <c r="J77" s="849"/>
      <c r="K77" s="849"/>
      <c r="L77" s="849"/>
      <c r="M77" s="849"/>
      <c r="N77" s="849"/>
      <c r="O77" s="849"/>
      <c r="P77" s="849"/>
      <c r="Q77" s="849"/>
      <c r="R77" s="849"/>
      <c r="S77" s="849"/>
      <c r="T77" s="849"/>
      <c r="U77" s="849"/>
      <c r="V77" s="849"/>
      <c r="W77" s="849"/>
      <c r="X77" s="849"/>
      <c r="Y77" s="849"/>
    </row>
    <row r="78" spans="1:25" x14ac:dyDescent="0.2">
      <c r="B78" s="849"/>
      <c r="C78" s="849"/>
      <c r="D78" s="849"/>
      <c r="E78" s="849"/>
      <c r="F78" s="849"/>
      <c r="G78" s="849"/>
      <c r="H78" s="849"/>
      <c r="I78" s="849"/>
      <c r="J78" s="849"/>
      <c r="K78" s="849"/>
      <c r="L78" s="849"/>
      <c r="M78" s="849"/>
      <c r="N78" s="849"/>
      <c r="O78" s="849"/>
      <c r="P78" s="849"/>
      <c r="Q78" s="849"/>
      <c r="R78" s="849"/>
      <c r="S78" s="849"/>
      <c r="T78" s="849"/>
      <c r="U78" s="849"/>
      <c r="V78" s="849"/>
      <c r="W78" s="849"/>
      <c r="X78" s="849"/>
      <c r="Y78" s="849"/>
    </row>
    <row r="79" spans="1:25" x14ac:dyDescent="0.2">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row>
    <row r="80" spans="1:25" x14ac:dyDescent="0.2">
      <c r="A80" s="849"/>
      <c r="B80" s="849"/>
      <c r="C80" s="849"/>
      <c r="D80" s="849"/>
      <c r="E80" s="849"/>
      <c r="F80" s="849"/>
      <c r="G80" s="849"/>
      <c r="H80" s="849"/>
      <c r="I80" s="849"/>
      <c r="J80" s="849"/>
      <c r="K80" s="849"/>
      <c r="L80" s="849"/>
      <c r="M80" s="849"/>
      <c r="N80" s="849"/>
      <c r="O80" s="849"/>
      <c r="P80" s="849"/>
      <c r="Q80" s="849"/>
      <c r="R80" s="849"/>
      <c r="S80" s="849"/>
      <c r="T80" s="849"/>
      <c r="U80" s="849"/>
      <c r="V80" s="849"/>
      <c r="W80" s="849"/>
      <c r="X80" s="849"/>
      <c r="Y80" s="849"/>
    </row>
    <row r="81" spans="1:25" x14ac:dyDescent="0.2">
      <c r="A81" s="849"/>
      <c r="B81" s="849"/>
      <c r="C81" s="849"/>
      <c r="D81" s="849"/>
      <c r="E81" s="849"/>
      <c r="F81" s="849"/>
      <c r="G81" s="849"/>
      <c r="H81" s="849"/>
      <c r="I81" s="849"/>
      <c r="J81" s="849"/>
      <c r="K81" s="849"/>
      <c r="L81" s="849"/>
      <c r="M81" s="849"/>
      <c r="N81" s="849"/>
      <c r="O81" s="849"/>
      <c r="P81" s="849"/>
      <c r="Q81" s="849"/>
      <c r="R81" s="849"/>
      <c r="S81" s="849"/>
      <c r="T81" s="849"/>
      <c r="U81" s="849"/>
      <c r="V81" s="849"/>
      <c r="W81" s="849"/>
      <c r="X81" s="849"/>
      <c r="Y81" s="849"/>
    </row>
    <row r="82" spans="1:25" x14ac:dyDescent="0.2">
      <c r="A82" s="849"/>
      <c r="B82" s="849"/>
      <c r="C82" s="849"/>
      <c r="D82" s="849"/>
      <c r="E82" s="849"/>
      <c r="F82" s="849"/>
      <c r="G82" s="849"/>
      <c r="H82" s="849"/>
      <c r="I82" s="849"/>
      <c r="J82" s="849"/>
      <c r="K82" s="849"/>
      <c r="L82" s="849"/>
      <c r="M82" s="849"/>
      <c r="N82" s="849"/>
      <c r="O82" s="849"/>
      <c r="P82" s="849"/>
      <c r="Q82" s="849"/>
      <c r="R82" s="849"/>
      <c r="S82" s="849"/>
      <c r="T82" s="849"/>
      <c r="U82" s="849"/>
      <c r="V82" s="849"/>
      <c r="W82" s="849"/>
      <c r="X82" s="849"/>
      <c r="Y82" s="849"/>
    </row>
    <row r="83" spans="1:25" x14ac:dyDescent="0.2">
      <c r="A83" s="849"/>
      <c r="B83" s="849"/>
      <c r="C83" s="849"/>
      <c r="D83" s="849"/>
      <c r="E83" s="849"/>
      <c r="F83" s="849"/>
      <c r="G83" s="849"/>
      <c r="H83" s="849"/>
      <c r="I83" s="849"/>
      <c r="J83" s="849"/>
      <c r="K83" s="849"/>
      <c r="L83" s="849"/>
      <c r="M83" s="849"/>
      <c r="N83" s="849"/>
      <c r="O83" s="849"/>
      <c r="P83" s="849"/>
      <c r="Q83" s="849"/>
      <c r="R83" s="849"/>
      <c r="S83" s="849"/>
      <c r="T83" s="849"/>
      <c r="U83" s="849"/>
      <c r="V83" s="849"/>
      <c r="W83" s="849"/>
      <c r="X83" s="849"/>
      <c r="Y83" s="849"/>
    </row>
    <row r="84" spans="1:25" x14ac:dyDescent="0.2">
      <c r="A84" s="849"/>
      <c r="B84" s="849"/>
      <c r="C84" s="849"/>
      <c r="D84" s="849"/>
      <c r="E84" s="849"/>
      <c r="F84" s="849"/>
      <c r="G84" s="849"/>
      <c r="H84" s="849"/>
      <c r="I84" s="849"/>
      <c r="J84" s="849"/>
      <c r="K84" s="849"/>
      <c r="L84" s="849"/>
      <c r="M84" s="849"/>
      <c r="N84" s="849"/>
      <c r="O84" s="849"/>
      <c r="P84" s="849"/>
      <c r="Q84" s="849"/>
      <c r="R84" s="849"/>
      <c r="S84" s="849"/>
      <c r="T84" s="849"/>
      <c r="U84" s="849"/>
      <c r="V84" s="849"/>
      <c r="W84" s="849"/>
      <c r="X84" s="849"/>
      <c r="Y84" s="849"/>
    </row>
    <row r="85" spans="1:25" x14ac:dyDescent="0.2">
      <c r="A85" s="849"/>
      <c r="B85" s="849"/>
      <c r="C85" s="849"/>
      <c r="D85" s="849"/>
      <c r="E85" s="849"/>
      <c r="F85" s="849"/>
      <c r="G85" s="849"/>
      <c r="H85" s="849"/>
      <c r="I85" s="849"/>
      <c r="J85" s="849"/>
      <c r="K85" s="849"/>
      <c r="L85" s="849"/>
      <c r="M85" s="849"/>
      <c r="N85" s="849"/>
      <c r="O85" s="849"/>
      <c r="P85" s="849"/>
      <c r="Q85" s="849"/>
      <c r="R85" s="849"/>
      <c r="S85" s="849"/>
      <c r="T85" s="849"/>
      <c r="U85" s="849"/>
      <c r="V85" s="849"/>
      <c r="W85" s="849"/>
      <c r="X85" s="849"/>
      <c r="Y85" s="849"/>
    </row>
    <row r="86" spans="1:25" x14ac:dyDescent="0.2">
      <c r="A86" s="849"/>
      <c r="B86" s="849"/>
      <c r="C86" s="849"/>
      <c r="D86" s="849"/>
      <c r="E86" s="849"/>
      <c r="F86" s="849"/>
      <c r="G86" s="849"/>
      <c r="H86" s="849"/>
      <c r="I86" s="849"/>
      <c r="J86" s="849"/>
      <c r="K86" s="849"/>
      <c r="L86" s="849"/>
      <c r="M86" s="849"/>
      <c r="N86" s="849"/>
      <c r="O86" s="849"/>
      <c r="P86" s="849"/>
      <c r="Q86" s="849"/>
      <c r="R86" s="849"/>
      <c r="S86" s="849"/>
      <c r="T86" s="849"/>
      <c r="U86" s="849"/>
      <c r="V86" s="849"/>
      <c r="W86" s="849"/>
      <c r="X86" s="849"/>
      <c r="Y86" s="849"/>
    </row>
    <row r="87" spans="1:25" x14ac:dyDescent="0.2">
      <c r="A87" s="849"/>
      <c r="B87" s="849"/>
      <c r="C87" s="849"/>
      <c r="D87" s="849"/>
      <c r="E87" s="849"/>
      <c r="F87" s="849"/>
      <c r="G87" s="849"/>
      <c r="H87" s="849"/>
      <c r="I87" s="849"/>
      <c r="J87" s="849"/>
      <c r="K87" s="849"/>
      <c r="L87" s="849"/>
      <c r="M87" s="849"/>
      <c r="N87" s="849"/>
      <c r="O87" s="849"/>
      <c r="P87" s="849"/>
      <c r="Q87" s="849"/>
      <c r="R87" s="849"/>
      <c r="S87" s="849"/>
      <c r="T87" s="849"/>
      <c r="U87" s="849"/>
      <c r="V87" s="849"/>
      <c r="W87" s="849"/>
      <c r="X87" s="849"/>
      <c r="Y87" s="849"/>
    </row>
    <row r="88" spans="1:25" x14ac:dyDescent="0.2">
      <c r="A88" s="849"/>
      <c r="B88" s="849"/>
      <c r="C88" s="849"/>
      <c r="D88" s="849"/>
      <c r="E88" s="849"/>
      <c r="F88" s="849"/>
      <c r="G88" s="849"/>
      <c r="H88" s="849"/>
      <c r="I88" s="849"/>
      <c r="J88" s="849"/>
      <c r="K88" s="849"/>
      <c r="L88" s="849"/>
      <c r="M88" s="849"/>
      <c r="N88" s="849"/>
      <c r="O88" s="849"/>
      <c r="P88" s="849"/>
      <c r="Q88" s="849"/>
      <c r="R88" s="849"/>
      <c r="S88" s="849"/>
      <c r="T88" s="849"/>
      <c r="U88" s="849"/>
      <c r="V88" s="849"/>
      <c r="W88" s="849"/>
      <c r="X88" s="849"/>
      <c r="Y88" s="849"/>
    </row>
    <row r="89" spans="1:25" x14ac:dyDescent="0.2">
      <c r="A89" s="849"/>
      <c r="B89" s="849"/>
      <c r="C89" s="849"/>
      <c r="D89" s="849"/>
      <c r="E89" s="849"/>
      <c r="F89" s="849"/>
      <c r="G89" s="849"/>
      <c r="H89" s="849"/>
      <c r="I89" s="849"/>
      <c r="J89" s="849"/>
      <c r="K89" s="849"/>
      <c r="L89" s="849"/>
      <c r="M89" s="849"/>
      <c r="N89" s="849"/>
      <c r="O89" s="849"/>
      <c r="P89" s="849"/>
      <c r="Q89" s="849"/>
      <c r="R89" s="849"/>
      <c r="S89" s="849"/>
      <c r="T89" s="849"/>
      <c r="U89" s="849"/>
      <c r="V89" s="849"/>
      <c r="W89" s="849"/>
      <c r="X89" s="849"/>
      <c r="Y89" s="849"/>
    </row>
    <row r="90" spans="1:25" x14ac:dyDescent="0.2">
      <c r="A90" s="849"/>
      <c r="B90" s="849"/>
      <c r="C90" s="849"/>
      <c r="D90" s="849"/>
      <c r="E90" s="849"/>
      <c r="F90" s="849"/>
      <c r="G90" s="849"/>
      <c r="H90" s="849"/>
      <c r="I90" s="849"/>
      <c r="J90" s="849"/>
      <c r="K90" s="849"/>
      <c r="L90" s="849"/>
      <c r="M90" s="849"/>
      <c r="N90" s="849"/>
      <c r="O90" s="849"/>
      <c r="P90" s="849"/>
      <c r="Q90" s="849"/>
      <c r="R90" s="849"/>
      <c r="S90" s="849"/>
      <c r="T90" s="849"/>
      <c r="U90" s="849"/>
      <c r="V90" s="849"/>
      <c r="W90" s="849"/>
      <c r="X90" s="849"/>
      <c r="Y90" s="849"/>
    </row>
    <row r="91" spans="1:25" x14ac:dyDescent="0.2">
      <c r="A91" s="849"/>
      <c r="B91" s="849"/>
      <c r="C91" s="849"/>
      <c r="D91" s="849"/>
      <c r="E91" s="849"/>
      <c r="F91" s="849"/>
      <c r="G91" s="849"/>
      <c r="H91" s="849"/>
      <c r="I91" s="849"/>
      <c r="J91" s="849"/>
      <c r="K91" s="849"/>
      <c r="L91" s="849"/>
      <c r="M91" s="849"/>
      <c r="N91" s="849"/>
      <c r="O91" s="849"/>
      <c r="P91" s="849"/>
      <c r="Q91" s="849"/>
      <c r="R91" s="849"/>
      <c r="S91" s="849"/>
      <c r="T91" s="849"/>
      <c r="U91" s="849"/>
      <c r="V91" s="849"/>
      <c r="W91" s="849"/>
      <c r="X91" s="849"/>
      <c r="Y91" s="849"/>
    </row>
    <row r="92" spans="1:25" x14ac:dyDescent="0.2">
      <c r="A92" s="849"/>
      <c r="B92" s="849"/>
      <c r="C92" s="849"/>
      <c r="D92" s="849"/>
      <c r="E92" s="849"/>
      <c r="F92" s="849"/>
      <c r="G92" s="849"/>
      <c r="H92" s="849"/>
      <c r="I92" s="849"/>
      <c r="J92" s="849"/>
      <c r="K92" s="849"/>
      <c r="L92" s="849"/>
      <c r="M92" s="849"/>
      <c r="N92" s="849"/>
      <c r="O92" s="849"/>
      <c r="P92" s="849"/>
      <c r="Q92" s="849"/>
      <c r="R92" s="849"/>
      <c r="S92" s="849"/>
      <c r="T92" s="849"/>
      <c r="U92" s="849"/>
      <c r="V92" s="849"/>
      <c r="W92" s="849"/>
      <c r="X92" s="849"/>
      <c r="Y92" s="849"/>
    </row>
    <row r="93" spans="1:25" x14ac:dyDescent="0.2">
      <c r="A93" s="849"/>
      <c r="B93" s="849"/>
      <c r="C93" s="849"/>
      <c r="D93" s="849"/>
      <c r="E93" s="849"/>
      <c r="F93" s="849"/>
      <c r="G93" s="849"/>
      <c r="H93" s="849"/>
      <c r="I93" s="849"/>
      <c r="J93" s="849"/>
      <c r="K93" s="849"/>
      <c r="L93" s="849"/>
      <c r="M93" s="849"/>
      <c r="N93" s="849"/>
      <c r="O93" s="849"/>
      <c r="P93" s="849"/>
      <c r="Q93" s="849"/>
      <c r="R93" s="849"/>
      <c r="S93" s="849"/>
      <c r="T93" s="849"/>
      <c r="U93" s="849"/>
      <c r="V93" s="849"/>
      <c r="W93" s="849"/>
      <c r="X93" s="849"/>
      <c r="Y93" s="849"/>
    </row>
    <row r="94" spans="1:25" x14ac:dyDescent="0.2">
      <c r="A94" s="849"/>
      <c r="B94" s="849"/>
      <c r="C94" s="849"/>
      <c r="D94" s="849"/>
      <c r="E94" s="849"/>
      <c r="F94" s="849"/>
      <c r="G94" s="849"/>
      <c r="H94" s="849"/>
      <c r="I94" s="849"/>
      <c r="J94" s="849"/>
      <c r="K94" s="849"/>
      <c r="L94" s="849"/>
      <c r="M94" s="849"/>
      <c r="N94" s="849"/>
      <c r="O94" s="849"/>
      <c r="P94" s="849"/>
      <c r="Q94" s="849"/>
      <c r="R94" s="849"/>
      <c r="S94" s="849"/>
      <c r="T94" s="849"/>
      <c r="U94" s="849"/>
      <c r="V94" s="849"/>
      <c r="W94" s="849"/>
      <c r="X94" s="849"/>
      <c r="Y94" s="849"/>
    </row>
    <row r="95" spans="1:25" x14ac:dyDescent="0.2">
      <c r="A95" s="849"/>
      <c r="B95" s="849"/>
      <c r="C95" s="849"/>
      <c r="D95" s="849"/>
      <c r="E95" s="849"/>
      <c r="F95" s="849"/>
      <c r="G95" s="849"/>
      <c r="H95" s="849"/>
      <c r="I95" s="849"/>
      <c r="J95" s="849"/>
      <c r="K95" s="849"/>
      <c r="L95" s="849"/>
      <c r="M95" s="849"/>
      <c r="N95" s="849"/>
      <c r="O95" s="849"/>
      <c r="P95" s="849"/>
      <c r="Q95" s="849"/>
      <c r="R95" s="849"/>
      <c r="S95" s="849"/>
      <c r="T95" s="849"/>
      <c r="U95" s="849"/>
      <c r="V95" s="849"/>
      <c r="W95" s="849"/>
      <c r="X95" s="849"/>
      <c r="Y95" s="849"/>
    </row>
    <row r="96" spans="1:25" x14ac:dyDescent="0.2">
      <c r="A96" s="849"/>
      <c r="B96" s="849"/>
      <c r="C96" s="849"/>
      <c r="D96" s="849"/>
      <c r="E96" s="849"/>
      <c r="F96" s="849"/>
      <c r="G96" s="849"/>
      <c r="H96" s="849"/>
      <c r="I96" s="849"/>
      <c r="J96" s="849"/>
      <c r="K96" s="849"/>
      <c r="L96" s="849"/>
      <c r="M96" s="849"/>
      <c r="N96" s="849"/>
      <c r="O96" s="849"/>
      <c r="P96" s="849"/>
      <c r="Q96" s="849"/>
      <c r="R96" s="849"/>
      <c r="S96" s="849"/>
      <c r="T96" s="849"/>
      <c r="U96" s="849"/>
      <c r="V96" s="849"/>
      <c r="W96" s="849"/>
      <c r="X96" s="849"/>
      <c r="Y96" s="849"/>
    </row>
    <row r="97" spans="1:25" x14ac:dyDescent="0.2">
      <c r="A97" s="849"/>
      <c r="B97" s="849"/>
      <c r="C97" s="849"/>
      <c r="D97" s="849"/>
      <c r="E97" s="849"/>
      <c r="F97" s="849"/>
      <c r="G97" s="849"/>
      <c r="H97" s="849"/>
      <c r="I97" s="849"/>
      <c r="J97" s="849"/>
      <c r="K97" s="849"/>
      <c r="L97" s="849"/>
      <c r="M97" s="849"/>
      <c r="N97" s="849"/>
      <c r="O97" s="849"/>
      <c r="P97" s="849"/>
      <c r="Q97" s="849"/>
      <c r="R97" s="849"/>
      <c r="S97" s="849"/>
      <c r="T97" s="849"/>
      <c r="U97" s="849"/>
      <c r="V97" s="849"/>
      <c r="W97" s="849"/>
      <c r="X97" s="849"/>
      <c r="Y97" s="849"/>
    </row>
    <row r="98" spans="1:25" x14ac:dyDescent="0.2">
      <c r="A98" s="395"/>
      <c r="B98" s="395"/>
      <c r="C98" s="395"/>
      <c r="D98" s="395"/>
      <c r="E98" s="395"/>
      <c r="F98" s="395"/>
      <c r="G98" s="395"/>
      <c r="H98" s="395"/>
      <c r="I98" s="395"/>
      <c r="J98" s="395"/>
      <c r="K98" s="395"/>
      <c r="L98" s="395"/>
      <c r="M98" s="395"/>
      <c r="N98" s="395"/>
      <c r="O98" s="395"/>
      <c r="P98" s="395"/>
      <c r="Q98" s="395"/>
      <c r="R98" s="395"/>
      <c r="S98" s="395"/>
      <c r="T98" s="395"/>
      <c r="U98" s="395"/>
      <c r="V98" s="395"/>
      <c r="W98" s="395"/>
      <c r="X98" s="395"/>
      <c r="Y98" s="395"/>
    </row>
    <row r="99" spans="1:25" x14ac:dyDescent="0.2">
      <c r="A99" s="395"/>
      <c r="B99" s="395"/>
      <c r="C99" s="395"/>
      <c r="D99" s="395"/>
      <c r="E99" s="395"/>
      <c r="F99" s="395"/>
      <c r="G99" s="395"/>
      <c r="H99" s="395"/>
      <c r="I99" s="395"/>
      <c r="J99" s="395"/>
      <c r="K99" s="395"/>
      <c r="L99" s="395"/>
      <c r="M99" s="395"/>
      <c r="N99" s="395"/>
      <c r="O99" s="395"/>
      <c r="P99" s="395"/>
      <c r="Q99" s="395"/>
      <c r="R99" s="395"/>
      <c r="S99" s="395"/>
      <c r="T99" s="395"/>
      <c r="U99" s="395"/>
      <c r="V99" s="395"/>
      <c r="W99" s="395"/>
      <c r="X99" s="395"/>
      <c r="Y99" s="395"/>
    </row>
    <row r="100" spans="1:25" x14ac:dyDescent="0.2">
      <c r="A100" s="395"/>
      <c r="B100" s="395"/>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row>
    <row r="101" spans="1:25" x14ac:dyDescent="0.2">
      <c r="A101" s="395"/>
      <c r="B101" s="395"/>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row>
    <row r="102" spans="1:25" x14ac:dyDescent="0.2">
      <c r="A102" s="395"/>
      <c r="B102" s="395"/>
      <c r="C102" s="395"/>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row>
    <row r="103" spans="1:25" x14ac:dyDescent="0.2">
      <c r="A103" s="395"/>
      <c r="B103" s="395"/>
      <c r="C103" s="395"/>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row>
    <row r="104" spans="1:25" x14ac:dyDescent="0.2">
      <c r="A104" s="395"/>
      <c r="B104" s="395"/>
      <c r="C104" s="395"/>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row>
    <row r="105" spans="1:25" x14ac:dyDescent="0.2">
      <c r="A105" s="395"/>
      <c r="B105" s="395"/>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row>
    <row r="106" spans="1:25" x14ac:dyDescent="0.2">
      <c r="A106" s="395"/>
      <c r="B106" s="395"/>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row>
    <row r="107" spans="1:25" x14ac:dyDescent="0.2">
      <c r="A107" s="395"/>
      <c r="B107" s="395"/>
      <c r="C107" s="395"/>
      <c r="D107" s="395"/>
      <c r="E107" s="395"/>
      <c r="F107" s="395"/>
      <c r="G107" s="395"/>
      <c r="H107" s="395"/>
      <c r="I107" s="395"/>
      <c r="J107" s="395"/>
      <c r="K107" s="395"/>
      <c r="L107" s="395"/>
      <c r="M107" s="395"/>
      <c r="N107" s="395"/>
      <c r="O107" s="395"/>
      <c r="P107" s="395"/>
      <c r="Q107" s="395"/>
      <c r="R107" s="395"/>
      <c r="S107" s="395"/>
      <c r="T107" s="395"/>
      <c r="U107" s="395"/>
      <c r="V107" s="395"/>
      <c r="W107" s="395"/>
      <c r="X107" s="395"/>
      <c r="Y107" s="395"/>
    </row>
    <row r="108" spans="1:25" x14ac:dyDescent="0.2">
      <c r="A108" s="395"/>
      <c r="B108" s="395"/>
      <c r="C108" s="395"/>
      <c r="D108" s="395"/>
      <c r="E108" s="395"/>
      <c r="F108" s="395"/>
      <c r="G108" s="395"/>
      <c r="H108" s="395"/>
      <c r="I108" s="395"/>
      <c r="J108" s="395"/>
      <c r="K108" s="395"/>
      <c r="L108" s="395"/>
      <c r="M108" s="395"/>
      <c r="N108" s="395"/>
      <c r="O108" s="395"/>
      <c r="P108" s="395"/>
      <c r="Q108" s="395"/>
      <c r="R108" s="395"/>
      <c r="S108" s="395"/>
      <c r="T108" s="395"/>
      <c r="U108" s="395"/>
      <c r="V108" s="395"/>
      <c r="W108" s="395"/>
      <c r="X108" s="395"/>
      <c r="Y108" s="395"/>
    </row>
    <row r="109" spans="1:25" x14ac:dyDescent="0.2">
      <c r="A109" s="395"/>
      <c r="B109" s="395"/>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row>
    <row r="110" spans="1:25" x14ac:dyDescent="0.2">
      <c r="A110" s="395"/>
      <c r="B110" s="395"/>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row>
    <row r="111" spans="1:25" x14ac:dyDescent="0.2">
      <c r="A111" s="395"/>
      <c r="B111" s="395"/>
      <c r="C111" s="395"/>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row>
    <row r="112" spans="1:25" x14ac:dyDescent="0.2">
      <c r="A112" s="395"/>
      <c r="B112" s="395"/>
      <c r="C112" s="395"/>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row>
    <row r="113" spans="1:25" x14ac:dyDescent="0.2">
      <c r="A113" s="395"/>
      <c r="B113" s="395"/>
      <c r="C113" s="395"/>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row>
    <row r="114" spans="1:25" x14ac:dyDescent="0.2">
      <c r="A114" s="395"/>
      <c r="B114" s="395"/>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row>
    <row r="115" spans="1:25" x14ac:dyDescent="0.2">
      <c r="A115" s="395"/>
      <c r="B115" s="395"/>
      <c r="C115" s="395"/>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row>
    <row r="116" spans="1:25" x14ac:dyDescent="0.2">
      <c r="A116" s="395"/>
      <c r="B116" s="395"/>
      <c r="C116" s="395"/>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row>
    <row r="117" spans="1:25" x14ac:dyDescent="0.2">
      <c r="A117" s="395"/>
      <c r="B117" s="395"/>
      <c r="C117" s="395"/>
      <c r="D117" s="395"/>
      <c r="E117" s="395"/>
      <c r="F117" s="395"/>
      <c r="G117" s="395"/>
      <c r="H117" s="395"/>
      <c r="I117" s="395"/>
      <c r="J117" s="395"/>
      <c r="K117" s="395"/>
      <c r="L117" s="395"/>
      <c r="M117" s="395"/>
      <c r="N117" s="395"/>
      <c r="O117" s="395"/>
      <c r="P117" s="395"/>
      <c r="Q117" s="395"/>
      <c r="R117" s="395"/>
      <c r="S117" s="395"/>
      <c r="T117" s="395"/>
      <c r="U117" s="395"/>
      <c r="V117" s="395"/>
      <c r="W117" s="395"/>
      <c r="X117" s="395"/>
      <c r="Y117" s="395"/>
    </row>
    <row r="118" spans="1:25" x14ac:dyDescent="0.2">
      <c r="A118" s="395"/>
      <c r="B118" s="395"/>
      <c r="C118" s="395"/>
      <c r="D118" s="395"/>
      <c r="E118" s="395"/>
      <c r="F118" s="395"/>
      <c r="G118" s="395"/>
      <c r="H118" s="395"/>
      <c r="I118" s="395"/>
      <c r="J118" s="395"/>
      <c r="K118" s="395"/>
      <c r="L118" s="395"/>
      <c r="M118" s="395"/>
      <c r="N118" s="395"/>
      <c r="O118" s="395"/>
      <c r="P118" s="395"/>
      <c r="Q118" s="395"/>
      <c r="R118" s="395"/>
      <c r="S118" s="395"/>
      <c r="T118" s="395"/>
      <c r="U118" s="395"/>
      <c r="V118" s="395"/>
      <c r="W118" s="395"/>
      <c r="X118" s="395"/>
      <c r="Y118" s="395"/>
    </row>
    <row r="119" spans="1:25" x14ac:dyDescent="0.2">
      <c r="A119" s="395"/>
      <c r="B119" s="395"/>
      <c r="C119" s="395"/>
      <c r="D119" s="395"/>
      <c r="E119" s="395"/>
      <c r="F119" s="395"/>
      <c r="G119" s="395"/>
      <c r="H119" s="395"/>
      <c r="I119" s="395"/>
      <c r="J119" s="395"/>
      <c r="K119" s="395"/>
      <c r="L119" s="395"/>
      <c r="M119" s="395"/>
      <c r="N119" s="395"/>
      <c r="O119" s="395"/>
      <c r="P119" s="395"/>
      <c r="Q119" s="395"/>
      <c r="R119" s="395"/>
      <c r="S119" s="395"/>
      <c r="T119" s="395"/>
      <c r="U119" s="395"/>
      <c r="V119" s="395"/>
      <c r="W119" s="395"/>
      <c r="X119" s="395"/>
      <c r="Y119" s="395"/>
    </row>
    <row r="120" spans="1:25" x14ac:dyDescent="0.2">
      <c r="A120" s="395"/>
      <c r="B120" s="395"/>
      <c r="C120" s="395"/>
      <c r="D120" s="395"/>
      <c r="E120" s="395"/>
      <c r="F120" s="395"/>
      <c r="G120" s="395"/>
      <c r="H120" s="395"/>
      <c r="I120" s="395"/>
      <c r="J120" s="395"/>
      <c r="K120" s="395"/>
      <c r="L120" s="395"/>
      <c r="M120" s="395"/>
      <c r="N120" s="395"/>
      <c r="O120" s="395"/>
      <c r="P120" s="395"/>
      <c r="Q120" s="395"/>
      <c r="R120" s="395"/>
      <c r="S120" s="395"/>
      <c r="T120" s="395"/>
      <c r="U120" s="395"/>
      <c r="V120" s="395"/>
      <c r="W120" s="395"/>
      <c r="X120" s="395"/>
      <c r="Y120" s="395"/>
    </row>
    <row r="121" spans="1:25" x14ac:dyDescent="0.2">
      <c r="A121" s="395"/>
      <c r="B121" s="395"/>
      <c r="C121" s="395"/>
      <c r="D121" s="395"/>
      <c r="E121" s="395"/>
      <c r="F121" s="395"/>
      <c r="G121" s="395"/>
      <c r="H121" s="395"/>
      <c r="I121" s="395"/>
      <c r="J121" s="395"/>
      <c r="K121" s="395"/>
      <c r="L121" s="395"/>
      <c r="M121" s="395"/>
      <c r="N121" s="395"/>
      <c r="O121" s="395"/>
      <c r="P121" s="395"/>
      <c r="Q121" s="395"/>
      <c r="R121" s="395"/>
      <c r="S121" s="395"/>
      <c r="T121" s="395"/>
      <c r="U121" s="395"/>
      <c r="V121" s="395"/>
      <c r="W121" s="395"/>
      <c r="X121" s="395"/>
      <c r="Y121" s="395"/>
    </row>
    <row r="122" spans="1:25" x14ac:dyDescent="0.2">
      <c r="A122" s="395"/>
      <c r="B122" s="395"/>
      <c r="C122" s="395"/>
      <c r="D122" s="395"/>
      <c r="E122" s="395"/>
      <c r="F122" s="395"/>
      <c r="G122" s="395"/>
      <c r="H122" s="395"/>
      <c r="I122" s="395"/>
      <c r="J122" s="395"/>
      <c r="K122" s="395"/>
      <c r="L122" s="395"/>
      <c r="M122" s="395"/>
      <c r="N122" s="395"/>
      <c r="O122" s="395"/>
      <c r="P122" s="395"/>
      <c r="Q122" s="395"/>
      <c r="R122" s="395"/>
      <c r="S122" s="395"/>
      <c r="T122" s="395"/>
      <c r="U122" s="395"/>
      <c r="V122" s="395"/>
      <c r="W122" s="395"/>
      <c r="X122" s="395"/>
      <c r="Y122" s="395"/>
    </row>
    <row r="123" spans="1:25" x14ac:dyDescent="0.2">
      <c r="A123" s="395"/>
      <c r="B123" s="395"/>
      <c r="C123" s="395"/>
      <c r="D123" s="395"/>
      <c r="E123" s="395"/>
      <c r="F123" s="395"/>
      <c r="G123" s="395"/>
      <c r="H123" s="395"/>
      <c r="I123" s="395"/>
      <c r="J123" s="395"/>
      <c r="K123" s="395"/>
      <c r="L123" s="395"/>
      <c r="M123" s="395"/>
      <c r="N123" s="395"/>
      <c r="O123" s="395"/>
      <c r="P123" s="395"/>
      <c r="Q123" s="395"/>
      <c r="R123" s="395"/>
      <c r="S123" s="395"/>
      <c r="T123" s="395"/>
      <c r="U123" s="395"/>
      <c r="V123" s="395"/>
      <c r="W123" s="395"/>
      <c r="X123" s="395"/>
      <c r="Y123" s="395"/>
    </row>
    <row r="124" spans="1:25" x14ac:dyDescent="0.2">
      <c r="A124" s="395"/>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row>
    <row r="125" spans="1:25" x14ac:dyDescent="0.2">
      <c r="A125" s="395"/>
      <c r="B125" s="395"/>
      <c r="C125" s="395"/>
      <c r="D125" s="395"/>
      <c r="E125" s="395"/>
      <c r="F125" s="395"/>
      <c r="G125" s="395"/>
      <c r="H125" s="395"/>
      <c r="I125" s="395"/>
      <c r="J125" s="395"/>
      <c r="K125" s="395"/>
      <c r="L125" s="395"/>
      <c r="M125" s="395"/>
      <c r="N125" s="395"/>
      <c r="O125" s="395"/>
      <c r="P125" s="395"/>
      <c r="Q125" s="395"/>
      <c r="R125" s="395"/>
      <c r="S125" s="395"/>
      <c r="T125" s="395"/>
      <c r="U125" s="395"/>
      <c r="V125" s="395"/>
      <c r="W125" s="395"/>
      <c r="X125" s="395"/>
      <c r="Y125" s="395"/>
    </row>
    <row r="126" spans="1:25" x14ac:dyDescent="0.2">
      <c r="A126" s="395"/>
      <c r="B126" s="395"/>
      <c r="C126" s="395"/>
      <c r="D126" s="395"/>
      <c r="E126" s="395"/>
      <c r="F126" s="395"/>
      <c r="G126" s="395"/>
      <c r="H126" s="395"/>
      <c r="I126" s="395"/>
      <c r="J126" s="395"/>
      <c r="K126" s="395"/>
      <c r="L126" s="395"/>
      <c r="M126" s="395"/>
      <c r="N126" s="395"/>
      <c r="O126" s="395"/>
      <c r="P126" s="395"/>
      <c r="Q126" s="395"/>
      <c r="R126" s="395"/>
      <c r="S126" s="395"/>
      <c r="T126" s="395"/>
      <c r="U126" s="395"/>
      <c r="V126" s="395"/>
      <c r="W126" s="395"/>
      <c r="X126" s="395"/>
      <c r="Y126" s="395"/>
    </row>
    <row r="127" spans="1:25" x14ac:dyDescent="0.2">
      <c r="A127" s="395"/>
      <c r="B127" s="395"/>
      <c r="C127" s="395"/>
      <c r="D127" s="395"/>
      <c r="E127" s="395"/>
      <c r="F127" s="395"/>
      <c r="G127" s="395"/>
      <c r="H127" s="395"/>
      <c r="I127" s="395"/>
      <c r="J127" s="395"/>
      <c r="K127" s="395"/>
      <c r="L127" s="395"/>
      <c r="M127" s="395"/>
      <c r="N127" s="395"/>
      <c r="O127" s="395"/>
      <c r="P127" s="395"/>
      <c r="Q127" s="395"/>
      <c r="R127" s="395"/>
      <c r="S127" s="395"/>
      <c r="T127" s="395"/>
      <c r="U127" s="395"/>
      <c r="V127" s="395"/>
      <c r="W127" s="395"/>
      <c r="X127" s="395"/>
      <c r="Y127" s="395"/>
    </row>
    <row r="128" spans="1:25" x14ac:dyDescent="0.2">
      <c r="A128" s="395"/>
      <c r="B128" s="395"/>
      <c r="C128" s="395"/>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395"/>
    </row>
    <row r="129" spans="1:25" x14ac:dyDescent="0.2">
      <c r="A129" s="395"/>
      <c r="B129" s="395"/>
      <c r="C129" s="395"/>
      <c r="D129" s="395"/>
      <c r="E129" s="395"/>
      <c r="F129" s="395"/>
      <c r="G129" s="395"/>
      <c r="H129" s="395"/>
      <c r="I129" s="395"/>
      <c r="J129" s="395"/>
      <c r="K129" s="395"/>
      <c r="L129" s="395"/>
      <c r="M129" s="395"/>
      <c r="N129" s="395"/>
      <c r="O129" s="395"/>
      <c r="P129" s="395"/>
      <c r="Q129" s="395"/>
      <c r="R129" s="395"/>
      <c r="S129" s="395"/>
      <c r="T129" s="395"/>
      <c r="U129" s="395"/>
      <c r="V129" s="395"/>
      <c r="W129" s="395"/>
      <c r="X129" s="395"/>
      <c r="Y129" s="395"/>
    </row>
    <row r="130" spans="1:25" x14ac:dyDescent="0.2">
      <c r="A130" s="395"/>
      <c r="B130" s="395"/>
      <c r="C130" s="395"/>
      <c r="D130" s="395"/>
      <c r="E130" s="395"/>
      <c r="F130" s="395"/>
      <c r="G130" s="395"/>
      <c r="H130" s="395"/>
      <c r="I130" s="395"/>
      <c r="J130" s="395"/>
      <c r="K130" s="395"/>
      <c r="L130" s="395"/>
      <c r="M130" s="395"/>
      <c r="N130" s="395"/>
      <c r="O130" s="395"/>
      <c r="P130" s="395"/>
      <c r="Q130" s="395"/>
      <c r="R130" s="395"/>
      <c r="S130" s="395"/>
      <c r="T130" s="395"/>
      <c r="U130" s="395"/>
      <c r="V130" s="395"/>
      <c r="W130" s="395"/>
      <c r="X130" s="395"/>
      <c r="Y130" s="395"/>
    </row>
    <row r="131" spans="1:25" x14ac:dyDescent="0.2">
      <c r="A131" s="395"/>
      <c r="B131" s="395"/>
      <c r="C131" s="395"/>
      <c r="D131" s="395"/>
      <c r="E131" s="395"/>
      <c r="F131" s="395"/>
      <c r="G131" s="395"/>
      <c r="H131" s="395"/>
      <c r="I131" s="395"/>
      <c r="J131" s="395"/>
      <c r="K131" s="395"/>
      <c r="L131" s="395"/>
      <c r="M131" s="395"/>
      <c r="N131" s="395"/>
      <c r="O131" s="395"/>
      <c r="P131" s="395"/>
      <c r="Q131" s="395"/>
      <c r="R131" s="395"/>
      <c r="S131" s="395"/>
      <c r="T131" s="395"/>
      <c r="U131" s="395"/>
      <c r="V131" s="395"/>
      <c r="W131" s="395"/>
      <c r="X131" s="395"/>
      <c r="Y131" s="395"/>
    </row>
    <row r="132" spans="1:25" x14ac:dyDescent="0.2">
      <c r="A132" s="395"/>
      <c r="B132" s="395"/>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row>
    <row r="133" spans="1:25" x14ac:dyDescent="0.2">
      <c r="A133" s="395"/>
      <c r="B133" s="395"/>
      <c r="C133" s="395"/>
      <c r="D133" s="395"/>
      <c r="E133" s="395"/>
      <c r="F133" s="395"/>
      <c r="G133" s="395"/>
      <c r="H133" s="395"/>
      <c r="I133" s="395"/>
      <c r="J133" s="395"/>
      <c r="K133" s="395"/>
      <c r="L133" s="395"/>
      <c r="M133" s="395"/>
      <c r="N133" s="395"/>
      <c r="O133" s="395"/>
      <c r="P133" s="395"/>
      <c r="Q133" s="395"/>
      <c r="R133" s="395"/>
      <c r="S133" s="395"/>
      <c r="T133" s="395"/>
      <c r="U133" s="395"/>
      <c r="V133" s="395"/>
      <c r="W133" s="395"/>
      <c r="X133" s="395"/>
      <c r="Y133" s="395"/>
    </row>
    <row r="134" spans="1:25" x14ac:dyDescent="0.2">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row>
    <row r="135" spans="1:25" x14ac:dyDescent="0.2">
      <c r="A135" s="395"/>
      <c r="B135" s="395"/>
      <c r="C135" s="395"/>
      <c r="D135" s="395"/>
      <c r="E135" s="395"/>
      <c r="F135" s="395"/>
      <c r="G135" s="395"/>
      <c r="H135" s="395"/>
      <c r="I135" s="395"/>
      <c r="J135" s="395"/>
      <c r="K135" s="395"/>
      <c r="L135" s="395"/>
      <c r="M135" s="395"/>
      <c r="N135" s="395"/>
      <c r="O135" s="395"/>
      <c r="P135" s="395"/>
      <c r="Q135" s="395"/>
      <c r="R135" s="395"/>
      <c r="S135" s="395"/>
      <c r="T135" s="395"/>
      <c r="U135" s="395"/>
      <c r="V135" s="395"/>
      <c r="W135" s="395"/>
      <c r="X135" s="395"/>
      <c r="Y135" s="395"/>
    </row>
    <row r="136" spans="1:25" x14ac:dyDescent="0.2">
      <c r="A136" s="395"/>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row>
    <row r="137" spans="1:25" x14ac:dyDescent="0.2">
      <c r="A137" s="395"/>
      <c r="B137" s="395"/>
      <c r="C137" s="395"/>
      <c r="D137" s="395"/>
      <c r="E137" s="395"/>
      <c r="F137" s="395"/>
      <c r="G137" s="395"/>
      <c r="H137" s="395"/>
      <c r="I137" s="395"/>
      <c r="J137" s="395"/>
      <c r="K137" s="395"/>
      <c r="L137" s="395"/>
      <c r="M137" s="395"/>
      <c r="N137" s="395"/>
      <c r="O137" s="395"/>
      <c r="P137" s="395"/>
      <c r="Q137" s="395"/>
      <c r="R137" s="395"/>
      <c r="S137" s="395"/>
      <c r="T137" s="395"/>
      <c r="U137" s="395"/>
      <c r="V137" s="395"/>
      <c r="W137" s="395"/>
      <c r="X137" s="395"/>
      <c r="Y137" s="395"/>
    </row>
    <row r="138" spans="1:25" x14ac:dyDescent="0.2">
      <c r="A138" s="395"/>
      <c r="B138" s="395"/>
      <c r="C138" s="395"/>
      <c r="D138" s="395"/>
      <c r="E138" s="395"/>
      <c r="F138" s="395"/>
      <c r="G138" s="395"/>
      <c r="H138" s="395"/>
      <c r="I138" s="395"/>
      <c r="J138" s="395"/>
      <c r="K138" s="395"/>
      <c r="L138" s="395"/>
      <c r="M138" s="395"/>
      <c r="N138" s="395"/>
      <c r="O138" s="395"/>
      <c r="P138" s="395"/>
      <c r="Q138" s="395"/>
      <c r="R138" s="395"/>
      <c r="S138" s="395"/>
      <c r="T138" s="395"/>
      <c r="U138" s="395"/>
      <c r="V138" s="395"/>
      <c r="W138" s="395"/>
      <c r="X138" s="395"/>
      <c r="Y138" s="395"/>
    </row>
    <row r="139" spans="1:25" x14ac:dyDescent="0.2">
      <c r="A139" s="395"/>
      <c r="B139" s="395"/>
      <c r="C139" s="395"/>
      <c r="D139" s="395"/>
      <c r="E139" s="395"/>
      <c r="F139" s="395"/>
      <c r="G139" s="395"/>
      <c r="H139" s="395"/>
      <c r="I139" s="395"/>
      <c r="J139" s="395"/>
      <c r="K139" s="395"/>
      <c r="L139" s="395"/>
      <c r="M139" s="395"/>
      <c r="N139" s="395"/>
      <c r="O139" s="395"/>
      <c r="P139" s="395"/>
      <c r="Q139" s="395"/>
      <c r="R139" s="395"/>
      <c r="S139" s="395"/>
      <c r="T139" s="395"/>
      <c r="U139" s="395"/>
      <c r="V139" s="395"/>
      <c r="W139" s="395"/>
      <c r="X139" s="395"/>
      <c r="Y139" s="395"/>
    </row>
    <row r="140" spans="1:25" x14ac:dyDescent="0.2">
      <c r="A140" s="395"/>
      <c r="B140" s="395"/>
      <c r="C140" s="395"/>
      <c r="D140" s="395"/>
      <c r="E140" s="395"/>
      <c r="F140" s="395"/>
      <c r="G140" s="395"/>
      <c r="H140" s="395"/>
      <c r="I140" s="395"/>
      <c r="J140" s="395"/>
      <c r="K140" s="395"/>
      <c r="L140" s="395"/>
      <c r="M140" s="395"/>
      <c r="N140" s="395"/>
      <c r="O140" s="395"/>
      <c r="P140" s="395"/>
      <c r="Q140" s="395"/>
      <c r="R140" s="395"/>
      <c r="S140" s="395"/>
      <c r="T140" s="395"/>
      <c r="U140" s="395"/>
      <c r="V140" s="395"/>
      <c r="W140" s="395"/>
      <c r="X140" s="395"/>
      <c r="Y140" s="395"/>
    </row>
    <row r="141" spans="1:25" x14ac:dyDescent="0.2">
      <c r="A141" s="395"/>
      <c r="B141" s="395"/>
      <c r="C141" s="395"/>
      <c r="D141" s="395"/>
      <c r="E141" s="395"/>
      <c r="F141" s="395"/>
      <c r="G141" s="395"/>
      <c r="H141" s="395"/>
      <c r="I141" s="395"/>
      <c r="J141" s="395"/>
      <c r="K141" s="395"/>
      <c r="L141" s="395"/>
      <c r="M141" s="395"/>
      <c r="N141" s="395"/>
      <c r="O141" s="395"/>
      <c r="P141" s="395"/>
      <c r="Q141" s="395"/>
      <c r="R141" s="395"/>
      <c r="S141" s="395"/>
      <c r="T141" s="395"/>
      <c r="U141" s="395"/>
      <c r="V141" s="395"/>
      <c r="W141" s="395"/>
      <c r="X141" s="395"/>
      <c r="Y141" s="395"/>
    </row>
    <row r="142" spans="1:25" x14ac:dyDescent="0.2">
      <c r="A142" s="395"/>
      <c r="B142" s="395"/>
      <c r="C142" s="395"/>
      <c r="D142" s="395"/>
      <c r="E142" s="395"/>
      <c r="F142" s="395"/>
      <c r="G142" s="395"/>
      <c r="H142" s="395"/>
      <c r="I142" s="395"/>
      <c r="J142" s="395"/>
      <c r="K142" s="395"/>
      <c r="L142" s="395"/>
      <c r="M142" s="395"/>
      <c r="N142" s="395"/>
      <c r="O142" s="395"/>
      <c r="P142" s="395"/>
      <c r="Q142" s="395"/>
      <c r="R142" s="395"/>
      <c r="S142" s="395"/>
      <c r="T142" s="395"/>
      <c r="U142" s="395"/>
      <c r="V142" s="395"/>
      <c r="W142" s="395"/>
      <c r="X142" s="395"/>
      <c r="Y142" s="395"/>
    </row>
    <row r="143" spans="1:25" x14ac:dyDescent="0.2">
      <c r="A143" s="395"/>
      <c r="B143" s="395"/>
      <c r="C143" s="395"/>
      <c r="D143" s="395"/>
      <c r="E143" s="395"/>
      <c r="F143" s="395"/>
      <c r="G143" s="395"/>
      <c r="H143" s="395"/>
      <c r="I143" s="395"/>
      <c r="J143" s="395"/>
      <c r="K143" s="395"/>
      <c r="L143" s="395"/>
      <c r="M143" s="395"/>
      <c r="N143" s="395"/>
      <c r="O143" s="395"/>
      <c r="P143" s="395"/>
      <c r="Q143" s="395"/>
      <c r="R143" s="395"/>
      <c r="S143" s="395"/>
      <c r="T143" s="395"/>
      <c r="U143" s="395"/>
      <c r="V143" s="395"/>
      <c r="W143" s="395"/>
      <c r="X143" s="395"/>
      <c r="Y143" s="395"/>
    </row>
    <row r="144" spans="1:25" x14ac:dyDescent="0.2">
      <c r="A144" s="395"/>
      <c r="B144" s="395"/>
      <c r="C144" s="395"/>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row>
    <row r="145" spans="1:25" x14ac:dyDescent="0.2">
      <c r="A145" s="395"/>
      <c r="B145" s="395"/>
      <c r="C145" s="395"/>
      <c r="D145" s="395"/>
      <c r="E145" s="395"/>
      <c r="F145" s="395"/>
      <c r="G145" s="395"/>
      <c r="H145" s="395"/>
      <c r="I145" s="395"/>
      <c r="J145" s="395"/>
      <c r="K145" s="395"/>
      <c r="L145" s="395"/>
      <c r="M145" s="395"/>
      <c r="N145" s="395"/>
      <c r="O145" s="395"/>
      <c r="P145" s="395"/>
      <c r="Q145" s="395"/>
      <c r="R145" s="395"/>
      <c r="S145" s="395"/>
      <c r="T145" s="395"/>
      <c r="U145" s="395"/>
      <c r="V145" s="395"/>
      <c r="W145" s="395"/>
      <c r="X145" s="395"/>
      <c r="Y145" s="395"/>
    </row>
    <row r="146" spans="1:25" x14ac:dyDescent="0.2">
      <c r="A146" s="395"/>
      <c r="B146" s="395"/>
      <c r="C146" s="395"/>
      <c r="D146" s="395"/>
      <c r="E146" s="395"/>
      <c r="F146" s="395"/>
      <c r="G146" s="395"/>
      <c r="H146" s="395"/>
      <c r="I146" s="395"/>
      <c r="J146" s="395"/>
      <c r="K146" s="395"/>
      <c r="L146" s="395"/>
      <c r="M146" s="395"/>
      <c r="N146" s="395"/>
      <c r="O146" s="395"/>
      <c r="P146" s="395"/>
      <c r="Q146" s="395"/>
      <c r="R146" s="395"/>
      <c r="S146" s="395"/>
      <c r="T146" s="395"/>
      <c r="U146" s="395"/>
      <c r="V146" s="395"/>
      <c r="W146" s="395"/>
      <c r="X146" s="395"/>
      <c r="Y146" s="395"/>
    </row>
    <row r="147" spans="1:25" x14ac:dyDescent="0.2">
      <c r="A147" s="395"/>
      <c r="B147" s="395"/>
      <c r="C147" s="395"/>
      <c r="D147" s="395"/>
      <c r="E147" s="395"/>
      <c r="F147" s="395"/>
      <c r="G147" s="395"/>
      <c r="H147" s="395"/>
      <c r="I147" s="395"/>
      <c r="J147" s="395"/>
      <c r="K147" s="395"/>
      <c r="L147" s="395"/>
      <c r="M147" s="395"/>
      <c r="N147" s="395"/>
      <c r="O147" s="395"/>
      <c r="P147" s="395"/>
      <c r="Q147" s="395"/>
      <c r="R147" s="395"/>
      <c r="S147" s="395"/>
      <c r="T147" s="395"/>
      <c r="U147" s="395"/>
      <c r="V147" s="395"/>
      <c r="W147" s="395"/>
      <c r="X147" s="395"/>
      <c r="Y147" s="395"/>
    </row>
    <row r="148" spans="1:25" x14ac:dyDescent="0.2">
      <c r="A148" s="395"/>
      <c r="B148" s="395"/>
      <c r="C148" s="395"/>
      <c r="D148" s="395"/>
      <c r="E148" s="395"/>
      <c r="F148" s="395"/>
      <c r="G148" s="395"/>
      <c r="H148" s="395"/>
      <c r="I148" s="395"/>
      <c r="J148" s="395"/>
      <c r="K148" s="395"/>
      <c r="L148" s="395"/>
      <c r="M148" s="395"/>
      <c r="N148" s="395"/>
      <c r="O148" s="395"/>
      <c r="P148" s="395"/>
      <c r="Q148" s="395"/>
      <c r="R148" s="395"/>
      <c r="S148" s="395"/>
      <c r="T148" s="395"/>
      <c r="U148" s="395"/>
      <c r="V148" s="395"/>
      <c r="W148" s="395"/>
      <c r="X148" s="395"/>
      <c r="Y148" s="395"/>
    </row>
    <row r="149" spans="1:25" x14ac:dyDescent="0.2">
      <c r="A149" s="395"/>
      <c r="B149" s="395"/>
      <c r="C149" s="395"/>
      <c r="D149" s="395"/>
      <c r="E149" s="395"/>
      <c r="F149" s="395"/>
      <c r="G149" s="395"/>
      <c r="H149" s="395"/>
      <c r="I149" s="395"/>
      <c r="J149" s="395"/>
      <c r="K149" s="395"/>
      <c r="L149" s="395"/>
      <c r="M149" s="395"/>
      <c r="N149" s="395"/>
      <c r="O149" s="395"/>
      <c r="P149" s="395"/>
      <c r="Q149" s="395"/>
      <c r="R149" s="395"/>
      <c r="S149" s="395"/>
      <c r="T149" s="395"/>
      <c r="U149" s="395"/>
      <c r="V149" s="395"/>
      <c r="W149" s="395"/>
      <c r="X149" s="395"/>
      <c r="Y149" s="395"/>
    </row>
    <row r="150" spans="1:25" x14ac:dyDescent="0.2">
      <c r="A150" s="395"/>
      <c r="B150" s="395"/>
      <c r="C150" s="395"/>
      <c r="D150" s="395"/>
      <c r="E150" s="395"/>
      <c r="F150" s="395"/>
      <c r="G150" s="395"/>
      <c r="H150" s="395"/>
      <c r="I150" s="395"/>
      <c r="J150" s="395"/>
      <c r="K150" s="395"/>
      <c r="L150" s="395"/>
      <c r="M150" s="395"/>
      <c r="N150" s="395"/>
      <c r="O150" s="395"/>
      <c r="P150" s="395"/>
      <c r="Q150" s="395"/>
      <c r="R150" s="395"/>
      <c r="S150" s="395"/>
      <c r="T150" s="395"/>
      <c r="U150" s="395"/>
      <c r="V150" s="395"/>
      <c r="W150" s="395"/>
      <c r="X150" s="395"/>
      <c r="Y150" s="395"/>
    </row>
    <row r="151" spans="1:25" x14ac:dyDescent="0.2">
      <c r="A151" s="395"/>
      <c r="B151" s="395"/>
      <c r="C151" s="395"/>
      <c r="D151" s="395"/>
      <c r="E151" s="395"/>
      <c r="F151" s="395"/>
      <c r="G151" s="395"/>
      <c r="H151" s="395"/>
      <c r="I151" s="395"/>
      <c r="J151" s="395"/>
      <c r="K151" s="395"/>
      <c r="L151" s="395"/>
      <c r="M151" s="395"/>
      <c r="N151" s="395"/>
      <c r="O151" s="395"/>
      <c r="P151" s="395"/>
      <c r="Q151" s="395"/>
      <c r="R151" s="395"/>
      <c r="S151" s="395"/>
      <c r="T151" s="395"/>
      <c r="U151" s="395"/>
      <c r="V151" s="395"/>
      <c r="W151" s="395"/>
      <c r="X151" s="395"/>
      <c r="Y151" s="395"/>
    </row>
    <row r="152" spans="1:25" x14ac:dyDescent="0.2">
      <c r="A152" s="395"/>
      <c r="B152" s="395"/>
      <c r="C152" s="395"/>
      <c r="D152" s="395"/>
      <c r="E152" s="395"/>
      <c r="F152" s="395"/>
      <c r="G152" s="395"/>
      <c r="H152" s="395"/>
      <c r="I152" s="395"/>
      <c r="J152" s="395"/>
      <c r="K152" s="395"/>
      <c r="L152" s="395"/>
      <c r="M152" s="395"/>
      <c r="N152" s="395"/>
      <c r="O152" s="395"/>
      <c r="P152" s="395"/>
      <c r="Q152" s="395"/>
      <c r="R152" s="395"/>
      <c r="S152" s="395"/>
      <c r="T152" s="395"/>
      <c r="U152" s="395"/>
      <c r="V152" s="395"/>
      <c r="W152" s="395"/>
      <c r="X152" s="395"/>
      <c r="Y152" s="395"/>
    </row>
    <row r="153" spans="1:25" x14ac:dyDescent="0.2">
      <c r="A153" s="395"/>
      <c r="B153" s="395"/>
      <c r="C153" s="395"/>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row>
    <row r="154" spans="1:25" x14ac:dyDescent="0.2">
      <c r="A154" s="395"/>
      <c r="B154" s="395"/>
      <c r="C154" s="395"/>
      <c r="D154" s="395"/>
      <c r="E154" s="395"/>
      <c r="F154" s="395"/>
      <c r="G154" s="395"/>
      <c r="H154" s="395"/>
      <c r="I154" s="395"/>
      <c r="J154" s="395"/>
      <c r="K154" s="395"/>
      <c r="L154" s="395"/>
      <c r="M154" s="395"/>
      <c r="N154" s="395"/>
      <c r="O154" s="395"/>
      <c r="P154" s="395"/>
      <c r="Q154" s="395"/>
      <c r="R154" s="395"/>
      <c r="S154" s="395"/>
      <c r="T154" s="395"/>
      <c r="U154" s="395"/>
      <c r="V154" s="395"/>
      <c r="W154" s="395"/>
      <c r="X154" s="395"/>
      <c r="Y154" s="395"/>
    </row>
    <row r="155" spans="1:25" x14ac:dyDescent="0.2">
      <c r="A155" s="395"/>
      <c r="B155" s="395"/>
      <c r="C155" s="395"/>
      <c r="D155" s="395"/>
      <c r="E155" s="395"/>
      <c r="F155" s="395"/>
      <c r="G155" s="395"/>
      <c r="H155" s="395"/>
      <c r="I155" s="395"/>
      <c r="J155" s="395"/>
      <c r="K155" s="395"/>
      <c r="L155" s="395"/>
      <c r="M155" s="395"/>
      <c r="N155" s="395"/>
      <c r="O155" s="395"/>
      <c r="P155" s="395"/>
      <c r="Q155" s="395"/>
      <c r="R155" s="395"/>
      <c r="S155" s="395"/>
      <c r="T155" s="395"/>
      <c r="U155" s="395"/>
      <c r="V155" s="395"/>
      <c r="W155" s="395"/>
      <c r="X155" s="395"/>
      <c r="Y155" s="395"/>
    </row>
    <row r="156" spans="1:25" x14ac:dyDescent="0.2">
      <c r="A156" s="395"/>
      <c r="B156" s="395"/>
      <c r="C156" s="395"/>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row>
    <row r="157" spans="1:25" x14ac:dyDescent="0.2">
      <c r="A157" s="395"/>
      <c r="B157" s="395"/>
      <c r="C157" s="395"/>
      <c r="D157" s="395"/>
      <c r="E157" s="395"/>
      <c r="F157" s="395"/>
      <c r="G157" s="395"/>
      <c r="H157" s="395"/>
      <c r="I157" s="395"/>
      <c r="J157" s="395"/>
      <c r="K157" s="395"/>
      <c r="L157" s="395"/>
      <c r="M157" s="395"/>
      <c r="N157" s="395"/>
      <c r="O157" s="395"/>
      <c r="P157" s="395"/>
      <c r="Q157" s="395"/>
      <c r="R157" s="395"/>
      <c r="S157" s="395"/>
      <c r="T157" s="395"/>
      <c r="U157" s="395"/>
      <c r="V157" s="395"/>
      <c r="W157" s="395"/>
      <c r="X157" s="395"/>
      <c r="Y157" s="395"/>
    </row>
    <row r="158" spans="1:25" x14ac:dyDescent="0.2">
      <c r="A158" s="395"/>
      <c r="B158" s="395"/>
      <c r="C158" s="395"/>
      <c r="D158" s="395"/>
      <c r="E158" s="395"/>
      <c r="F158" s="395"/>
      <c r="G158" s="395"/>
      <c r="H158" s="395"/>
      <c r="I158" s="395"/>
      <c r="J158" s="395"/>
      <c r="K158" s="395"/>
      <c r="L158" s="395"/>
      <c r="M158" s="395"/>
      <c r="N158" s="395"/>
      <c r="O158" s="395"/>
      <c r="P158" s="395"/>
      <c r="Q158" s="395"/>
      <c r="R158" s="395"/>
      <c r="S158" s="395"/>
      <c r="T158" s="395"/>
      <c r="U158" s="395"/>
      <c r="V158" s="395"/>
      <c r="W158" s="395"/>
      <c r="X158" s="395"/>
      <c r="Y158" s="395"/>
    </row>
    <row r="159" spans="1:25" x14ac:dyDescent="0.2">
      <c r="A159" s="395"/>
      <c r="B159" s="395"/>
      <c r="C159" s="395"/>
      <c r="D159" s="395"/>
      <c r="E159" s="395"/>
      <c r="F159" s="395"/>
      <c r="G159" s="395"/>
      <c r="H159" s="395"/>
      <c r="I159" s="395"/>
      <c r="J159" s="395"/>
      <c r="K159" s="395"/>
      <c r="L159" s="395"/>
      <c r="M159" s="395"/>
      <c r="N159" s="395"/>
      <c r="O159" s="395"/>
      <c r="P159" s="395"/>
      <c r="Q159" s="395"/>
      <c r="R159" s="395"/>
      <c r="S159" s="395"/>
      <c r="T159" s="395"/>
      <c r="U159" s="395"/>
      <c r="V159" s="395"/>
      <c r="W159" s="395"/>
      <c r="X159" s="395"/>
      <c r="Y159" s="395"/>
    </row>
    <row r="160" spans="1:25" x14ac:dyDescent="0.2">
      <c r="A160" s="395"/>
      <c r="B160" s="395"/>
      <c r="C160" s="395"/>
      <c r="D160" s="395"/>
      <c r="E160" s="395"/>
      <c r="F160" s="395"/>
      <c r="G160" s="395"/>
      <c r="H160" s="395"/>
      <c r="I160" s="395"/>
      <c r="J160" s="395"/>
      <c r="K160" s="395"/>
      <c r="L160" s="395"/>
      <c r="M160" s="395"/>
      <c r="N160" s="395"/>
      <c r="O160" s="395"/>
      <c r="P160" s="395"/>
      <c r="Q160" s="395"/>
      <c r="R160" s="395"/>
      <c r="S160" s="395"/>
      <c r="T160" s="395"/>
      <c r="U160" s="395"/>
      <c r="V160" s="395"/>
      <c r="W160" s="395"/>
      <c r="X160" s="395"/>
      <c r="Y160" s="395"/>
    </row>
    <row r="161" spans="1:25" x14ac:dyDescent="0.2">
      <c r="A161" s="395"/>
      <c r="B161" s="395"/>
      <c r="C161" s="395"/>
      <c r="D161" s="395"/>
      <c r="E161" s="395"/>
      <c r="F161" s="395"/>
      <c r="G161" s="395"/>
      <c r="H161" s="395"/>
      <c r="I161" s="395"/>
      <c r="J161" s="395"/>
      <c r="K161" s="395"/>
      <c r="L161" s="395"/>
      <c r="M161" s="395"/>
      <c r="N161" s="395"/>
      <c r="O161" s="395"/>
      <c r="P161" s="395"/>
      <c r="Q161" s="395"/>
      <c r="R161" s="395"/>
      <c r="S161" s="395"/>
      <c r="T161" s="395"/>
      <c r="U161" s="395"/>
      <c r="V161" s="395"/>
      <c r="W161" s="395"/>
      <c r="X161" s="395"/>
      <c r="Y161" s="395"/>
    </row>
    <row r="162" spans="1:25" x14ac:dyDescent="0.2">
      <c r="A162" s="395"/>
      <c r="B162" s="395"/>
      <c r="C162" s="395"/>
      <c r="D162" s="395"/>
      <c r="E162" s="395"/>
      <c r="F162" s="395"/>
      <c r="G162" s="395"/>
      <c r="H162" s="395"/>
      <c r="I162" s="395"/>
      <c r="J162" s="395"/>
      <c r="K162" s="395"/>
      <c r="L162" s="395"/>
      <c r="M162" s="395"/>
      <c r="N162" s="395"/>
      <c r="O162" s="395"/>
      <c r="P162" s="395"/>
      <c r="Q162" s="395"/>
      <c r="R162" s="395"/>
      <c r="S162" s="395"/>
      <c r="T162" s="395"/>
      <c r="U162" s="395"/>
      <c r="V162" s="395"/>
      <c r="W162" s="395"/>
      <c r="X162" s="395"/>
      <c r="Y162" s="395"/>
    </row>
    <row r="163" spans="1:25" x14ac:dyDescent="0.2">
      <c r="A163" s="395"/>
      <c r="B163" s="395"/>
      <c r="C163" s="395"/>
      <c r="D163" s="395"/>
      <c r="E163" s="395"/>
      <c r="F163" s="395"/>
      <c r="G163" s="395"/>
      <c r="H163" s="395"/>
      <c r="I163" s="395"/>
      <c r="J163" s="395"/>
      <c r="K163" s="395"/>
      <c r="L163" s="395"/>
      <c r="M163" s="395"/>
      <c r="N163" s="395"/>
      <c r="O163" s="395"/>
      <c r="P163" s="395"/>
      <c r="Q163" s="395"/>
      <c r="R163" s="395"/>
      <c r="S163" s="395"/>
      <c r="T163" s="395"/>
      <c r="U163" s="395"/>
      <c r="V163" s="395"/>
      <c r="W163" s="395"/>
      <c r="X163" s="395"/>
      <c r="Y163" s="395"/>
    </row>
    <row r="164" spans="1:25" x14ac:dyDescent="0.2">
      <c r="A164" s="395"/>
      <c r="B164" s="395"/>
      <c r="C164" s="395"/>
      <c r="D164" s="395"/>
      <c r="E164" s="395"/>
      <c r="F164" s="395"/>
      <c r="G164" s="395"/>
      <c r="H164" s="395"/>
      <c r="I164" s="395"/>
      <c r="J164" s="395"/>
      <c r="K164" s="395"/>
      <c r="L164" s="395"/>
      <c r="M164" s="395"/>
      <c r="N164" s="395"/>
      <c r="O164" s="395"/>
      <c r="P164" s="395"/>
      <c r="Q164" s="395"/>
      <c r="R164" s="395"/>
      <c r="S164" s="395"/>
      <c r="T164" s="395"/>
      <c r="U164" s="395"/>
      <c r="V164" s="395"/>
      <c r="W164" s="395"/>
      <c r="X164" s="395"/>
      <c r="Y164" s="395"/>
    </row>
    <row r="165" spans="1:25" x14ac:dyDescent="0.2">
      <c r="A165" s="395"/>
      <c r="B165" s="395"/>
      <c r="C165" s="395"/>
      <c r="D165" s="395"/>
      <c r="E165" s="395"/>
      <c r="F165" s="395"/>
      <c r="G165" s="395"/>
      <c r="H165" s="395"/>
      <c r="I165" s="395"/>
      <c r="J165" s="395"/>
      <c r="K165" s="395"/>
      <c r="L165" s="395"/>
      <c r="M165" s="395"/>
      <c r="N165" s="395"/>
      <c r="O165" s="395"/>
      <c r="P165" s="395"/>
      <c r="Q165" s="395"/>
      <c r="R165" s="395"/>
      <c r="S165" s="395"/>
      <c r="T165" s="395"/>
      <c r="U165" s="395"/>
      <c r="V165" s="395"/>
      <c r="W165" s="395"/>
      <c r="X165" s="395"/>
      <c r="Y165" s="395"/>
    </row>
    <row r="166" spans="1:25" x14ac:dyDescent="0.2">
      <c r="A166" s="395"/>
      <c r="B166" s="395"/>
      <c r="C166" s="395"/>
      <c r="D166" s="395"/>
      <c r="E166" s="395"/>
      <c r="F166" s="395"/>
      <c r="G166" s="395"/>
      <c r="H166" s="395"/>
      <c r="I166" s="395"/>
      <c r="J166" s="395"/>
      <c r="K166" s="395"/>
      <c r="L166" s="395"/>
      <c r="M166" s="395"/>
      <c r="N166" s="395"/>
      <c r="O166" s="395"/>
      <c r="P166" s="395"/>
      <c r="Q166" s="395"/>
      <c r="R166" s="395"/>
      <c r="S166" s="395"/>
      <c r="T166" s="395"/>
      <c r="U166" s="395"/>
      <c r="V166" s="395"/>
      <c r="W166" s="395"/>
      <c r="X166" s="395"/>
      <c r="Y166" s="395"/>
    </row>
    <row r="167" spans="1:25" x14ac:dyDescent="0.2">
      <c r="A167" s="395"/>
      <c r="B167" s="395"/>
      <c r="C167" s="395"/>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395"/>
    </row>
    <row r="168" spans="1:25" x14ac:dyDescent="0.2">
      <c r="A168" s="395"/>
      <c r="B168" s="395"/>
      <c r="C168" s="395"/>
      <c r="D168" s="395"/>
      <c r="E168" s="395"/>
      <c r="F168" s="395"/>
      <c r="G168" s="395"/>
      <c r="H168" s="395"/>
      <c r="I168" s="395"/>
      <c r="J168" s="395"/>
      <c r="K168" s="395"/>
      <c r="L168" s="395"/>
      <c r="M168" s="395"/>
      <c r="N168" s="395"/>
      <c r="O168" s="395"/>
      <c r="P168" s="395"/>
      <c r="Q168" s="395"/>
      <c r="R168" s="395"/>
      <c r="S168" s="395"/>
      <c r="T168" s="395"/>
      <c r="U168" s="395"/>
      <c r="V168" s="395"/>
      <c r="W168" s="395"/>
      <c r="X168" s="395"/>
      <c r="Y168" s="395"/>
    </row>
    <row r="169" spans="1:25" x14ac:dyDescent="0.2">
      <c r="A169" s="395"/>
      <c r="B169" s="395"/>
      <c r="C169" s="395"/>
      <c r="D169" s="395"/>
      <c r="E169" s="395"/>
      <c r="F169" s="395"/>
      <c r="G169" s="395"/>
      <c r="H169" s="395"/>
      <c r="I169" s="395"/>
      <c r="J169" s="395"/>
      <c r="K169" s="395"/>
      <c r="L169" s="395"/>
      <c r="M169" s="395"/>
      <c r="N169" s="395"/>
      <c r="O169" s="395"/>
      <c r="P169" s="395"/>
      <c r="Q169" s="395"/>
      <c r="R169" s="395"/>
      <c r="S169" s="395"/>
      <c r="T169" s="395"/>
      <c r="U169" s="395"/>
      <c r="V169" s="395"/>
      <c r="W169" s="395"/>
      <c r="X169" s="395"/>
      <c r="Y169" s="395"/>
    </row>
    <row r="170" spans="1:25" x14ac:dyDescent="0.2">
      <c r="A170" s="395"/>
      <c r="B170" s="395"/>
      <c r="C170" s="395"/>
      <c r="D170" s="395"/>
      <c r="E170" s="395"/>
      <c r="F170" s="395"/>
      <c r="G170" s="395"/>
      <c r="H170" s="395"/>
      <c r="I170" s="395"/>
      <c r="J170" s="395"/>
      <c r="K170" s="395"/>
      <c r="L170" s="395"/>
      <c r="M170" s="395"/>
      <c r="N170" s="395"/>
      <c r="O170" s="395"/>
      <c r="P170" s="395"/>
      <c r="Q170" s="395"/>
      <c r="R170" s="395"/>
      <c r="S170" s="395"/>
      <c r="T170" s="395"/>
      <c r="U170" s="395"/>
      <c r="V170" s="395"/>
      <c r="W170" s="395"/>
      <c r="X170" s="395"/>
      <c r="Y170" s="395"/>
    </row>
    <row r="171" spans="1:25" x14ac:dyDescent="0.2">
      <c r="A171" s="395"/>
      <c r="B171" s="395"/>
      <c r="C171" s="395"/>
      <c r="D171" s="395"/>
      <c r="E171" s="395"/>
      <c r="F171" s="395"/>
      <c r="G171" s="395"/>
      <c r="H171" s="395"/>
      <c r="I171" s="395"/>
      <c r="J171" s="395"/>
      <c r="K171" s="395"/>
      <c r="L171" s="395"/>
      <c r="M171" s="395"/>
      <c r="N171" s="395"/>
      <c r="O171" s="395"/>
      <c r="P171" s="395"/>
      <c r="Q171" s="395"/>
      <c r="R171" s="395"/>
      <c r="S171" s="395"/>
      <c r="T171" s="395"/>
      <c r="U171" s="395"/>
      <c r="V171" s="395"/>
      <c r="W171" s="395"/>
      <c r="X171" s="395"/>
      <c r="Y171" s="395"/>
    </row>
    <row r="172" spans="1:25" x14ac:dyDescent="0.2">
      <c r="A172" s="395"/>
      <c r="B172" s="395"/>
      <c r="C172" s="395"/>
      <c r="D172" s="395"/>
      <c r="E172" s="395"/>
      <c r="F172" s="395"/>
      <c r="G172" s="395"/>
      <c r="H172" s="395"/>
      <c r="I172" s="395"/>
      <c r="J172" s="395"/>
      <c r="K172" s="395"/>
      <c r="L172" s="395"/>
      <c r="M172" s="395"/>
      <c r="N172" s="395"/>
      <c r="O172" s="395"/>
      <c r="P172" s="395"/>
      <c r="Q172" s="395"/>
      <c r="R172" s="395"/>
      <c r="S172" s="395"/>
      <c r="T172" s="395"/>
      <c r="U172" s="395"/>
      <c r="V172" s="395"/>
      <c r="W172" s="395"/>
      <c r="X172" s="395"/>
      <c r="Y172" s="395"/>
    </row>
    <row r="173" spans="1:25" x14ac:dyDescent="0.2">
      <c r="A173" s="395"/>
      <c r="B173" s="395"/>
      <c r="C173" s="395"/>
      <c r="D173" s="395"/>
      <c r="E173" s="395"/>
      <c r="F173" s="395"/>
      <c r="G173" s="395"/>
      <c r="H173" s="395"/>
      <c r="I173" s="395"/>
      <c r="J173" s="395"/>
      <c r="K173" s="395"/>
      <c r="L173" s="395"/>
      <c r="M173" s="395"/>
      <c r="N173" s="395"/>
      <c r="O173" s="395"/>
      <c r="P173" s="395"/>
      <c r="Q173" s="395"/>
      <c r="R173" s="395"/>
      <c r="S173" s="395"/>
      <c r="T173" s="395"/>
      <c r="U173" s="395"/>
      <c r="V173" s="395"/>
      <c r="W173" s="395"/>
      <c r="X173" s="395"/>
      <c r="Y173" s="395"/>
    </row>
    <row r="174" spans="1:25" x14ac:dyDescent="0.2">
      <c r="A174" s="395"/>
      <c r="B174" s="395"/>
      <c r="C174" s="395"/>
      <c r="D174" s="395"/>
      <c r="E174" s="395"/>
      <c r="F174" s="395"/>
      <c r="G174" s="395"/>
      <c r="H174" s="395"/>
      <c r="I174" s="395"/>
      <c r="J174" s="395"/>
      <c r="K174" s="395"/>
      <c r="L174" s="395"/>
      <c r="M174" s="395"/>
      <c r="N174" s="395"/>
      <c r="O174" s="395"/>
      <c r="P174" s="395"/>
      <c r="Q174" s="395"/>
      <c r="R174" s="395"/>
      <c r="S174" s="395"/>
      <c r="T174" s="395"/>
      <c r="U174" s="395"/>
      <c r="V174" s="395"/>
      <c r="W174" s="395"/>
      <c r="X174" s="395"/>
      <c r="Y174" s="395"/>
    </row>
    <row r="175" spans="1:25" x14ac:dyDescent="0.2">
      <c r="A175" s="395"/>
      <c r="B175" s="395"/>
      <c r="C175" s="395"/>
      <c r="D175" s="395"/>
      <c r="E175" s="395"/>
      <c r="F175" s="395"/>
      <c r="G175" s="395"/>
      <c r="H175" s="395"/>
      <c r="I175" s="395"/>
      <c r="J175" s="395"/>
      <c r="K175" s="395"/>
      <c r="L175" s="395"/>
      <c r="M175" s="395"/>
      <c r="N175" s="395"/>
      <c r="O175" s="395"/>
      <c r="P175" s="395"/>
      <c r="Q175" s="395"/>
      <c r="R175" s="395"/>
      <c r="S175" s="395"/>
      <c r="T175" s="395"/>
      <c r="U175" s="395"/>
      <c r="V175" s="395"/>
      <c r="W175" s="395"/>
      <c r="X175" s="395"/>
      <c r="Y175" s="395"/>
    </row>
    <row r="176" spans="1:25" x14ac:dyDescent="0.2">
      <c r="A176" s="395"/>
      <c r="B176" s="395"/>
      <c r="C176" s="395"/>
      <c r="D176" s="395"/>
      <c r="E176" s="395"/>
      <c r="F176" s="395"/>
      <c r="G176" s="395"/>
      <c r="H176" s="395"/>
      <c r="I176" s="395"/>
      <c r="J176" s="395"/>
      <c r="K176" s="395"/>
      <c r="L176" s="395"/>
      <c r="M176" s="395"/>
      <c r="N176" s="395"/>
      <c r="O176" s="395"/>
      <c r="P176" s="395"/>
      <c r="Q176" s="395"/>
      <c r="R176" s="395"/>
      <c r="S176" s="395"/>
      <c r="T176" s="395"/>
      <c r="U176" s="395"/>
      <c r="V176" s="395"/>
      <c r="W176" s="395"/>
      <c r="X176" s="395"/>
      <c r="Y176" s="395"/>
    </row>
    <row r="177" spans="1:25" x14ac:dyDescent="0.2">
      <c r="A177" s="395"/>
      <c r="B177" s="395"/>
      <c r="C177" s="395"/>
      <c r="D177" s="395"/>
      <c r="E177" s="395"/>
      <c r="F177" s="395"/>
      <c r="G177" s="395"/>
      <c r="H177" s="395"/>
      <c r="I177" s="395"/>
      <c r="J177" s="395"/>
      <c r="K177" s="395"/>
      <c r="L177" s="395"/>
      <c r="M177" s="395"/>
      <c r="N177" s="395"/>
      <c r="O177" s="395"/>
      <c r="P177" s="395"/>
      <c r="Q177" s="395"/>
      <c r="R177" s="395"/>
      <c r="S177" s="395"/>
      <c r="T177" s="395"/>
      <c r="U177" s="395"/>
      <c r="V177" s="395"/>
      <c r="W177" s="395"/>
      <c r="X177" s="395"/>
      <c r="Y177" s="395"/>
    </row>
    <row r="178" spans="1:25" x14ac:dyDescent="0.2">
      <c r="A178" s="395"/>
      <c r="B178" s="395"/>
      <c r="C178" s="395"/>
      <c r="D178" s="395"/>
      <c r="E178" s="395"/>
      <c r="F178" s="395"/>
      <c r="G178" s="395"/>
      <c r="H178" s="395"/>
      <c r="I178" s="395"/>
      <c r="J178" s="395"/>
      <c r="K178" s="395"/>
      <c r="L178" s="395"/>
      <c r="M178" s="395"/>
      <c r="N178" s="395"/>
      <c r="O178" s="395"/>
      <c r="P178" s="395"/>
      <c r="Q178" s="395"/>
      <c r="R178" s="395"/>
      <c r="S178" s="395"/>
      <c r="T178" s="395"/>
      <c r="U178" s="395"/>
      <c r="V178" s="395"/>
      <c r="W178" s="395"/>
      <c r="X178" s="395"/>
      <c r="Y178" s="395"/>
    </row>
    <row r="179" spans="1:25" x14ac:dyDescent="0.2">
      <c r="A179" s="395"/>
      <c r="B179" s="395"/>
      <c r="C179" s="395"/>
      <c r="D179" s="395"/>
      <c r="E179" s="395"/>
      <c r="F179" s="395"/>
      <c r="G179" s="395"/>
      <c r="H179" s="395"/>
      <c r="I179" s="395"/>
      <c r="J179" s="395"/>
      <c r="K179" s="395"/>
      <c r="L179" s="395"/>
      <c r="M179" s="395"/>
      <c r="N179" s="395"/>
      <c r="O179" s="395"/>
      <c r="P179" s="395"/>
      <c r="Q179" s="395"/>
      <c r="R179" s="395"/>
      <c r="S179" s="395"/>
      <c r="T179" s="395"/>
      <c r="U179" s="395"/>
      <c r="V179" s="395"/>
      <c r="W179" s="395"/>
      <c r="X179" s="395"/>
      <c r="Y179" s="395"/>
    </row>
    <row r="180" spans="1:25" x14ac:dyDescent="0.2">
      <c r="A180" s="395"/>
      <c r="B180" s="395"/>
      <c r="C180" s="395"/>
      <c r="D180" s="395"/>
      <c r="E180" s="395"/>
      <c r="F180" s="395"/>
      <c r="G180" s="395"/>
      <c r="H180" s="395"/>
      <c r="I180" s="395"/>
      <c r="J180" s="395"/>
      <c r="K180" s="395"/>
      <c r="L180" s="395"/>
      <c r="M180" s="395"/>
      <c r="N180" s="395"/>
      <c r="O180" s="395"/>
      <c r="P180" s="395"/>
      <c r="Q180" s="395"/>
      <c r="R180" s="395"/>
      <c r="S180" s="395"/>
      <c r="T180" s="395"/>
      <c r="U180" s="395"/>
      <c r="V180" s="395"/>
      <c r="W180" s="395"/>
      <c r="X180" s="395"/>
      <c r="Y180" s="395"/>
    </row>
    <row r="181" spans="1:25" x14ac:dyDescent="0.2">
      <c r="A181" s="395"/>
      <c r="B181" s="395"/>
      <c r="C181" s="395"/>
      <c r="D181" s="395"/>
      <c r="E181" s="395"/>
      <c r="F181" s="395"/>
      <c r="G181" s="395"/>
      <c r="H181" s="395"/>
      <c r="I181" s="395"/>
      <c r="J181" s="395"/>
      <c r="K181" s="395"/>
      <c r="L181" s="395"/>
      <c r="M181" s="395"/>
      <c r="N181" s="395"/>
      <c r="O181" s="395"/>
      <c r="P181" s="395"/>
      <c r="Q181" s="395"/>
      <c r="R181" s="395"/>
      <c r="S181" s="395"/>
      <c r="T181" s="395"/>
      <c r="U181" s="395"/>
      <c r="V181" s="395"/>
      <c r="W181" s="395"/>
      <c r="X181" s="395"/>
      <c r="Y181" s="395"/>
    </row>
    <row r="182" spans="1:25" x14ac:dyDescent="0.2">
      <c r="A182" s="395"/>
      <c r="B182" s="395"/>
      <c r="C182" s="395"/>
      <c r="D182" s="395"/>
      <c r="E182" s="395"/>
      <c r="F182" s="395"/>
      <c r="G182" s="395"/>
      <c r="H182" s="395"/>
      <c r="I182" s="395"/>
      <c r="J182" s="395"/>
      <c r="K182" s="395"/>
      <c r="L182" s="395"/>
      <c r="M182" s="395"/>
      <c r="N182" s="395"/>
      <c r="O182" s="395"/>
      <c r="P182" s="395"/>
      <c r="Q182" s="395"/>
      <c r="R182" s="395"/>
      <c r="S182" s="395"/>
      <c r="T182" s="395"/>
      <c r="U182" s="395"/>
      <c r="V182" s="395"/>
      <c r="W182" s="395"/>
      <c r="X182" s="395"/>
      <c r="Y182" s="395"/>
    </row>
    <row r="183" spans="1:25" x14ac:dyDescent="0.2">
      <c r="A183" s="395"/>
      <c r="B183" s="395"/>
      <c r="C183" s="395"/>
      <c r="D183" s="395"/>
      <c r="E183" s="395"/>
      <c r="F183" s="395"/>
      <c r="G183" s="395"/>
      <c r="H183" s="395"/>
      <c r="I183" s="395"/>
      <c r="J183" s="395"/>
      <c r="K183" s="395"/>
      <c r="L183" s="395"/>
      <c r="M183" s="395"/>
      <c r="N183" s="395"/>
      <c r="O183" s="395"/>
      <c r="P183" s="395"/>
      <c r="Q183" s="395"/>
      <c r="R183" s="395"/>
      <c r="S183" s="395"/>
      <c r="T183" s="395"/>
      <c r="U183" s="395"/>
      <c r="V183" s="395"/>
      <c r="W183" s="395"/>
      <c r="X183" s="395"/>
      <c r="Y183" s="395"/>
    </row>
    <row r="184" spans="1:25" x14ac:dyDescent="0.2">
      <c r="A184" s="395"/>
      <c r="B184" s="395"/>
      <c r="C184" s="395"/>
      <c r="D184" s="395"/>
      <c r="E184" s="395"/>
      <c r="F184" s="395"/>
      <c r="G184" s="395"/>
      <c r="H184" s="395"/>
      <c r="I184" s="395"/>
      <c r="J184" s="395"/>
      <c r="K184" s="395"/>
      <c r="L184" s="395"/>
      <c r="M184" s="395"/>
      <c r="N184" s="395"/>
      <c r="O184" s="395"/>
      <c r="P184" s="395"/>
      <c r="Q184" s="395"/>
      <c r="R184" s="395"/>
      <c r="S184" s="395"/>
      <c r="T184" s="395"/>
      <c r="U184" s="395"/>
      <c r="V184" s="395"/>
      <c r="W184" s="395"/>
      <c r="X184" s="395"/>
      <c r="Y184" s="395"/>
    </row>
    <row r="185" spans="1:25" x14ac:dyDescent="0.2">
      <c r="A185" s="395"/>
      <c r="B185" s="395"/>
      <c r="C185" s="395"/>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row>
    <row r="186" spans="1:25" x14ac:dyDescent="0.2">
      <c r="A186" s="395"/>
      <c r="B186" s="395"/>
      <c r="C186" s="395"/>
      <c r="D186" s="395"/>
      <c r="E186" s="395"/>
      <c r="F186" s="395"/>
      <c r="G186" s="395"/>
      <c r="H186" s="395"/>
      <c r="I186" s="395"/>
      <c r="J186" s="395"/>
      <c r="K186" s="395"/>
      <c r="L186" s="395"/>
      <c r="M186" s="395"/>
      <c r="N186" s="395"/>
      <c r="O186" s="395"/>
      <c r="P186" s="395"/>
      <c r="Q186" s="395"/>
      <c r="R186" s="395"/>
      <c r="S186" s="395"/>
      <c r="T186" s="395"/>
      <c r="U186" s="395"/>
      <c r="V186" s="395"/>
      <c r="W186" s="395"/>
      <c r="X186" s="395"/>
      <c r="Y186" s="395"/>
    </row>
    <row r="187" spans="1:25" x14ac:dyDescent="0.2">
      <c r="A187" s="395"/>
      <c r="B187" s="395"/>
      <c r="C187" s="395"/>
      <c r="D187" s="395"/>
      <c r="E187" s="395"/>
      <c r="F187" s="395"/>
      <c r="G187" s="395"/>
      <c r="H187" s="395"/>
      <c r="I187" s="395"/>
      <c r="J187" s="395"/>
      <c r="K187" s="395"/>
      <c r="L187" s="395"/>
      <c r="M187" s="395"/>
      <c r="N187" s="395"/>
      <c r="O187" s="395"/>
      <c r="P187" s="395"/>
      <c r="Q187" s="395"/>
      <c r="R187" s="395"/>
      <c r="S187" s="395"/>
      <c r="T187" s="395"/>
      <c r="U187" s="395"/>
      <c r="V187" s="395"/>
      <c r="W187" s="395"/>
      <c r="X187" s="395"/>
      <c r="Y187" s="395"/>
    </row>
    <row r="188" spans="1:25" x14ac:dyDescent="0.2">
      <c r="A188" s="395"/>
      <c r="B188" s="395"/>
      <c r="C188" s="395"/>
      <c r="D188" s="395"/>
      <c r="E188" s="395"/>
      <c r="F188" s="395"/>
      <c r="G188" s="395"/>
      <c r="H188" s="395"/>
      <c r="I188" s="395"/>
      <c r="J188" s="395"/>
      <c r="K188" s="395"/>
      <c r="L188" s="395"/>
      <c r="M188" s="395"/>
      <c r="N188" s="395"/>
      <c r="O188" s="395"/>
      <c r="P188" s="395"/>
      <c r="Q188" s="395"/>
      <c r="R188" s="395"/>
      <c r="S188" s="395"/>
      <c r="T188" s="395"/>
      <c r="U188" s="395"/>
      <c r="V188" s="395"/>
      <c r="W188" s="395"/>
      <c r="X188" s="395"/>
      <c r="Y188" s="395"/>
    </row>
    <row r="189" spans="1:25" x14ac:dyDescent="0.2">
      <c r="A189" s="395"/>
      <c r="B189" s="395"/>
      <c r="C189" s="395"/>
      <c r="D189" s="395"/>
      <c r="E189" s="395"/>
      <c r="F189" s="395"/>
      <c r="G189" s="395"/>
      <c r="H189" s="395"/>
      <c r="I189" s="395"/>
      <c r="J189" s="395"/>
      <c r="K189" s="395"/>
      <c r="L189" s="395"/>
      <c r="M189" s="395"/>
      <c r="N189" s="395"/>
      <c r="O189" s="395"/>
      <c r="P189" s="395"/>
      <c r="Q189" s="395"/>
      <c r="R189" s="395"/>
      <c r="S189" s="395"/>
      <c r="T189" s="395"/>
      <c r="U189" s="395"/>
      <c r="V189" s="395"/>
      <c r="W189" s="395"/>
      <c r="X189" s="395"/>
      <c r="Y189" s="395"/>
    </row>
    <row r="190" spans="1:25" x14ac:dyDescent="0.2">
      <c r="A190" s="395"/>
      <c r="B190" s="395"/>
      <c r="C190" s="395"/>
      <c r="D190" s="395"/>
      <c r="E190" s="395"/>
      <c r="F190" s="395"/>
      <c r="G190" s="395"/>
      <c r="H190" s="395"/>
      <c r="I190" s="395"/>
      <c r="J190" s="395"/>
      <c r="K190" s="395"/>
      <c r="L190" s="395"/>
      <c r="M190" s="395"/>
      <c r="N190" s="395"/>
      <c r="O190" s="395"/>
      <c r="P190" s="395"/>
      <c r="Q190" s="395"/>
      <c r="R190" s="395"/>
      <c r="S190" s="395"/>
      <c r="T190" s="395"/>
      <c r="U190" s="395"/>
      <c r="V190" s="395"/>
      <c r="W190" s="395"/>
      <c r="X190" s="395"/>
      <c r="Y190" s="395"/>
    </row>
    <row r="191" spans="1:25" x14ac:dyDescent="0.2">
      <c r="A191" s="395"/>
      <c r="B191" s="395"/>
      <c r="C191" s="395"/>
      <c r="D191" s="395"/>
      <c r="E191" s="395"/>
      <c r="F191" s="395"/>
      <c r="G191" s="395"/>
      <c r="H191" s="395"/>
      <c r="I191" s="395"/>
      <c r="J191" s="395"/>
      <c r="K191" s="395"/>
      <c r="L191" s="395"/>
      <c r="M191" s="395"/>
      <c r="N191" s="395"/>
      <c r="O191" s="395"/>
      <c r="P191" s="395"/>
      <c r="Q191" s="395"/>
      <c r="R191" s="395"/>
      <c r="S191" s="395"/>
      <c r="T191" s="395"/>
      <c r="U191" s="395"/>
      <c r="V191" s="395"/>
      <c r="W191" s="395"/>
      <c r="X191" s="395"/>
      <c r="Y191" s="395"/>
    </row>
    <row r="192" spans="1:25" x14ac:dyDescent="0.2">
      <c r="A192" s="395"/>
      <c r="B192" s="395"/>
      <c r="C192" s="395"/>
      <c r="D192" s="395"/>
      <c r="E192" s="395"/>
      <c r="F192" s="395"/>
      <c r="G192" s="395"/>
      <c r="H192" s="395"/>
      <c r="I192" s="395"/>
      <c r="J192" s="395"/>
      <c r="K192" s="395"/>
      <c r="L192" s="395"/>
      <c r="M192" s="395"/>
      <c r="N192" s="395"/>
      <c r="O192" s="395"/>
      <c r="P192" s="395"/>
      <c r="Q192" s="395"/>
      <c r="R192" s="395"/>
      <c r="S192" s="395"/>
      <c r="T192" s="395"/>
      <c r="U192" s="395"/>
      <c r="V192" s="395"/>
      <c r="W192" s="395"/>
      <c r="X192" s="395"/>
      <c r="Y192" s="395"/>
    </row>
    <row r="193" spans="1:25" x14ac:dyDescent="0.2">
      <c r="A193" s="395"/>
      <c r="B193" s="395"/>
      <c r="C193" s="395"/>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row>
    <row r="194" spans="1:25" x14ac:dyDescent="0.2">
      <c r="A194" s="395"/>
      <c r="B194" s="395"/>
      <c r="C194" s="395"/>
      <c r="D194" s="395"/>
      <c r="E194" s="395"/>
      <c r="F194" s="395"/>
      <c r="G194" s="395"/>
      <c r="H194" s="395"/>
      <c r="I194" s="395"/>
      <c r="J194" s="395"/>
      <c r="K194" s="395"/>
      <c r="L194" s="395"/>
      <c r="M194" s="395"/>
      <c r="N194" s="395"/>
      <c r="O194" s="395"/>
      <c r="P194" s="395"/>
      <c r="Q194" s="395"/>
      <c r="R194" s="395"/>
      <c r="S194" s="395"/>
      <c r="T194" s="395"/>
      <c r="U194" s="395"/>
      <c r="V194" s="395"/>
      <c r="W194" s="395"/>
      <c r="X194" s="395"/>
      <c r="Y194" s="395"/>
    </row>
    <row r="195" spans="1:25" x14ac:dyDescent="0.2">
      <c r="A195" s="395"/>
      <c r="B195" s="395"/>
      <c r="C195" s="395"/>
      <c r="D195" s="395"/>
      <c r="E195" s="395"/>
      <c r="F195" s="395"/>
      <c r="G195" s="395"/>
      <c r="H195" s="395"/>
      <c r="I195" s="395"/>
      <c r="J195" s="395"/>
      <c r="K195" s="395"/>
      <c r="L195" s="395"/>
      <c r="M195" s="395"/>
      <c r="N195" s="395"/>
      <c r="O195" s="395"/>
      <c r="P195" s="395"/>
      <c r="Q195" s="395"/>
      <c r="R195" s="395"/>
      <c r="S195" s="395"/>
      <c r="T195" s="395"/>
      <c r="U195" s="395"/>
      <c r="V195" s="395"/>
      <c r="W195" s="395"/>
      <c r="X195" s="395"/>
      <c r="Y195" s="395"/>
    </row>
    <row r="196" spans="1:25" x14ac:dyDescent="0.2">
      <c r="A196" s="395"/>
      <c r="B196" s="395"/>
      <c r="C196" s="395"/>
      <c r="D196" s="395"/>
      <c r="E196" s="395"/>
      <c r="F196" s="395"/>
      <c r="G196" s="395"/>
      <c r="H196" s="395"/>
      <c r="I196" s="395"/>
      <c r="J196" s="395"/>
      <c r="K196" s="395"/>
      <c r="L196" s="395"/>
      <c r="M196" s="395"/>
      <c r="N196" s="395"/>
      <c r="O196" s="395"/>
      <c r="P196" s="395"/>
      <c r="Q196" s="395"/>
      <c r="R196" s="395"/>
      <c r="S196" s="395"/>
      <c r="T196" s="395"/>
      <c r="U196" s="395"/>
      <c r="V196" s="395"/>
      <c r="W196" s="395"/>
      <c r="X196" s="395"/>
      <c r="Y196" s="395"/>
    </row>
    <row r="197" spans="1:25" x14ac:dyDescent="0.2">
      <c r="A197" s="395"/>
      <c r="B197" s="395"/>
      <c r="C197" s="395"/>
      <c r="D197" s="395"/>
      <c r="E197" s="395"/>
      <c r="F197" s="395"/>
      <c r="G197" s="395"/>
      <c r="H197" s="395"/>
      <c r="I197" s="395"/>
      <c r="J197" s="395"/>
      <c r="K197" s="395"/>
      <c r="L197" s="395"/>
      <c r="M197" s="395"/>
      <c r="N197" s="395"/>
      <c r="O197" s="395"/>
      <c r="P197" s="395"/>
      <c r="Q197" s="395"/>
      <c r="R197" s="395"/>
      <c r="S197" s="395"/>
      <c r="T197" s="395"/>
      <c r="U197" s="395"/>
      <c r="V197" s="395"/>
      <c r="W197" s="395"/>
      <c r="X197" s="395"/>
      <c r="Y197" s="395"/>
    </row>
    <row r="198" spans="1:25" x14ac:dyDescent="0.2">
      <c r="A198" s="395"/>
      <c r="B198" s="395"/>
      <c r="C198" s="395"/>
      <c r="D198" s="395"/>
      <c r="E198" s="395"/>
      <c r="F198" s="395"/>
      <c r="G198" s="395"/>
      <c r="H198" s="395"/>
      <c r="I198" s="395"/>
      <c r="J198" s="395"/>
      <c r="K198" s="395"/>
      <c r="L198" s="395"/>
      <c r="M198" s="395"/>
      <c r="N198" s="395"/>
      <c r="O198" s="395"/>
      <c r="P198" s="395"/>
      <c r="Q198" s="395"/>
      <c r="R198" s="395"/>
      <c r="S198" s="395"/>
      <c r="T198" s="395"/>
      <c r="U198" s="395"/>
      <c r="V198" s="395"/>
      <c r="W198" s="395"/>
      <c r="X198" s="395"/>
      <c r="Y198" s="395"/>
    </row>
    <row r="199" spans="1:25" x14ac:dyDescent="0.2">
      <c r="A199" s="395"/>
      <c r="B199" s="395"/>
      <c r="C199" s="395"/>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row>
    <row r="200" spans="1:25" x14ac:dyDescent="0.2">
      <c r="A200" s="395"/>
      <c r="B200" s="395"/>
      <c r="C200" s="395"/>
      <c r="D200" s="395"/>
      <c r="E200" s="395"/>
      <c r="F200" s="395"/>
      <c r="G200" s="395"/>
      <c r="H200" s="395"/>
      <c r="I200" s="395"/>
      <c r="J200" s="395"/>
      <c r="K200" s="395"/>
      <c r="L200" s="395"/>
      <c r="M200" s="395"/>
      <c r="N200" s="395"/>
      <c r="O200" s="395"/>
      <c r="P200" s="395"/>
      <c r="Q200" s="395"/>
      <c r="R200" s="395"/>
      <c r="S200" s="395"/>
      <c r="T200" s="395"/>
      <c r="U200" s="395"/>
      <c r="V200" s="395"/>
      <c r="W200" s="395"/>
      <c r="X200" s="395"/>
      <c r="Y200" s="395"/>
    </row>
    <row r="201" spans="1:25" x14ac:dyDescent="0.2">
      <c r="A201" s="395"/>
      <c r="B201" s="395"/>
      <c r="C201" s="395"/>
      <c r="D201" s="395"/>
      <c r="E201" s="395"/>
      <c r="F201" s="395"/>
      <c r="G201" s="395"/>
      <c r="H201" s="395"/>
      <c r="I201" s="395"/>
      <c r="J201" s="395"/>
      <c r="K201" s="395"/>
      <c r="L201" s="395"/>
      <c r="M201" s="395"/>
      <c r="N201" s="395"/>
      <c r="O201" s="395"/>
      <c r="P201" s="395"/>
      <c r="Q201" s="395"/>
      <c r="R201" s="395"/>
      <c r="S201" s="395"/>
      <c r="T201" s="395"/>
      <c r="U201" s="395"/>
      <c r="V201" s="395"/>
      <c r="W201" s="395"/>
      <c r="X201" s="395"/>
      <c r="Y201" s="395"/>
    </row>
    <row r="202" spans="1:25" x14ac:dyDescent="0.2">
      <c r="A202" s="395"/>
      <c r="B202" s="395"/>
      <c r="C202" s="395"/>
      <c r="D202" s="395"/>
      <c r="E202" s="395"/>
      <c r="F202" s="395"/>
      <c r="G202" s="395"/>
      <c r="H202" s="395"/>
      <c r="I202" s="395"/>
      <c r="J202" s="395"/>
      <c r="K202" s="395"/>
      <c r="L202" s="395"/>
      <c r="M202" s="395"/>
      <c r="N202" s="395"/>
      <c r="O202" s="395"/>
      <c r="P202" s="395"/>
      <c r="Q202" s="395"/>
      <c r="R202" s="395"/>
      <c r="S202" s="395"/>
      <c r="T202" s="395"/>
      <c r="U202" s="395"/>
      <c r="V202" s="395"/>
      <c r="W202" s="395"/>
      <c r="X202" s="395"/>
      <c r="Y202" s="395"/>
    </row>
    <row r="203" spans="1:25" x14ac:dyDescent="0.2">
      <c r="A203" s="395"/>
      <c r="B203" s="395"/>
      <c r="C203" s="395"/>
      <c r="D203" s="395"/>
      <c r="E203" s="395"/>
      <c r="F203" s="395"/>
      <c r="G203" s="395"/>
      <c r="H203" s="395"/>
      <c r="I203" s="395"/>
      <c r="J203" s="395"/>
      <c r="K203" s="395"/>
      <c r="L203" s="395"/>
      <c r="M203" s="395"/>
      <c r="N203" s="395"/>
      <c r="O203" s="395"/>
      <c r="P203" s="395"/>
      <c r="Q203" s="395"/>
      <c r="R203" s="395"/>
      <c r="S203" s="395"/>
      <c r="T203" s="395"/>
      <c r="U203" s="395"/>
      <c r="V203" s="395"/>
      <c r="W203" s="395"/>
      <c r="X203" s="395"/>
      <c r="Y203" s="395"/>
    </row>
    <row r="204" spans="1:25" x14ac:dyDescent="0.2">
      <c r="A204" s="395"/>
      <c r="B204" s="395"/>
      <c r="C204" s="395"/>
      <c r="D204" s="395"/>
      <c r="E204" s="395"/>
      <c r="F204" s="395"/>
      <c r="G204" s="395"/>
      <c r="H204" s="395"/>
      <c r="I204" s="395"/>
      <c r="J204" s="395"/>
      <c r="K204" s="395"/>
      <c r="L204" s="395"/>
      <c r="M204" s="395"/>
      <c r="N204" s="395"/>
      <c r="O204" s="395"/>
      <c r="P204" s="395"/>
      <c r="Q204" s="395"/>
      <c r="R204" s="395"/>
      <c r="S204" s="395"/>
      <c r="T204" s="395"/>
      <c r="U204" s="395"/>
      <c r="V204" s="395"/>
      <c r="W204" s="395"/>
      <c r="X204" s="395"/>
      <c r="Y204" s="395"/>
    </row>
    <row r="205" spans="1:25" x14ac:dyDescent="0.2">
      <c r="A205" s="395"/>
      <c r="B205" s="395"/>
      <c r="C205" s="395"/>
      <c r="D205" s="395"/>
      <c r="E205" s="395"/>
      <c r="F205" s="395"/>
      <c r="G205" s="395"/>
      <c r="H205" s="395"/>
      <c r="I205" s="395"/>
      <c r="J205" s="395"/>
      <c r="K205" s="395"/>
      <c r="L205" s="395"/>
      <c r="M205" s="395"/>
      <c r="N205" s="395"/>
      <c r="O205" s="395"/>
      <c r="P205" s="395"/>
      <c r="Q205" s="395"/>
      <c r="R205" s="395"/>
      <c r="S205" s="395"/>
      <c r="T205" s="395"/>
      <c r="U205" s="395"/>
      <c r="V205" s="395"/>
      <c r="W205" s="395"/>
      <c r="X205" s="395"/>
      <c r="Y205" s="395"/>
    </row>
    <row r="206" spans="1:25" x14ac:dyDescent="0.2">
      <c r="A206" s="395"/>
      <c r="B206" s="395"/>
      <c r="C206" s="395"/>
      <c r="D206" s="395"/>
      <c r="E206" s="395"/>
      <c r="F206" s="395"/>
      <c r="G206" s="395"/>
      <c r="H206" s="395"/>
      <c r="I206" s="395"/>
      <c r="J206" s="395"/>
      <c r="K206" s="395"/>
      <c r="L206" s="395"/>
      <c r="M206" s="395"/>
      <c r="N206" s="395"/>
      <c r="O206" s="395"/>
      <c r="P206" s="395"/>
      <c r="Q206" s="395"/>
      <c r="R206" s="395"/>
      <c r="S206" s="395"/>
      <c r="T206" s="395"/>
      <c r="U206" s="395"/>
      <c r="V206" s="395"/>
      <c r="W206" s="395"/>
      <c r="X206" s="395"/>
      <c r="Y206" s="395"/>
    </row>
    <row r="207" spans="1:25" x14ac:dyDescent="0.2">
      <c r="A207" s="395"/>
      <c r="B207" s="395"/>
      <c r="C207" s="395"/>
      <c r="D207" s="395"/>
      <c r="E207" s="395"/>
      <c r="F207" s="395"/>
      <c r="G207" s="395"/>
      <c r="H207" s="395"/>
      <c r="I207" s="395"/>
      <c r="J207" s="395"/>
      <c r="K207" s="395"/>
      <c r="L207" s="395"/>
      <c r="M207" s="395"/>
      <c r="N207" s="395"/>
      <c r="O207" s="395"/>
      <c r="P207" s="395"/>
      <c r="Q207" s="395"/>
      <c r="R207" s="395"/>
      <c r="S207" s="395"/>
      <c r="T207" s="395"/>
      <c r="U207" s="395"/>
      <c r="V207" s="395"/>
      <c r="W207" s="395"/>
      <c r="X207" s="395"/>
      <c r="Y207" s="395"/>
    </row>
    <row r="208" spans="1:25" x14ac:dyDescent="0.2">
      <c r="A208" s="395"/>
      <c r="B208" s="395"/>
      <c r="C208" s="395"/>
      <c r="D208" s="395"/>
      <c r="E208" s="395"/>
      <c r="F208" s="395"/>
      <c r="G208" s="395"/>
      <c r="H208" s="395"/>
      <c r="I208" s="395"/>
      <c r="J208" s="395"/>
      <c r="K208" s="395"/>
      <c r="L208" s="395"/>
      <c r="M208" s="395"/>
      <c r="N208" s="395"/>
      <c r="O208" s="395"/>
      <c r="P208" s="395"/>
      <c r="Q208" s="395"/>
      <c r="R208" s="395"/>
      <c r="S208" s="395"/>
      <c r="T208" s="395"/>
      <c r="U208" s="395"/>
      <c r="V208" s="395"/>
      <c r="W208" s="395"/>
      <c r="X208" s="395"/>
      <c r="Y208" s="395"/>
    </row>
    <row r="209" spans="1:25" x14ac:dyDescent="0.2">
      <c r="A209" s="395"/>
      <c r="B209" s="395"/>
      <c r="C209" s="395"/>
      <c r="D209" s="395"/>
      <c r="E209" s="395"/>
      <c r="F209" s="395"/>
      <c r="G209" s="395"/>
      <c r="H209" s="395"/>
      <c r="I209" s="395"/>
      <c r="J209" s="395"/>
      <c r="K209" s="395"/>
      <c r="L209" s="395"/>
      <c r="M209" s="395"/>
      <c r="N209" s="395"/>
      <c r="O209" s="395"/>
      <c r="P209" s="395"/>
      <c r="Q209" s="395"/>
      <c r="R209" s="395"/>
      <c r="S209" s="395"/>
      <c r="T209" s="395"/>
      <c r="U209" s="395"/>
      <c r="V209" s="395"/>
      <c r="W209" s="395"/>
      <c r="X209" s="395"/>
      <c r="Y209" s="395"/>
    </row>
    <row r="210" spans="1:25" x14ac:dyDescent="0.2">
      <c r="A210" s="395"/>
      <c r="B210" s="395"/>
      <c r="C210" s="395"/>
      <c r="D210" s="395"/>
      <c r="E210" s="395"/>
      <c r="F210" s="395"/>
      <c r="G210" s="395"/>
      <c r="H210" s="395"/>
      <c r="I210" s="395"/>
      <c r="J210" s="395"/>
      <c r="K210" s="395"/>
      <c r="L210" s="395"/>
      <c r="M210" s="395"/>
      <c r="N210" s="395"/>
      <c r="O210" s="395"/>
      <c r="P210" s="395"/>
      <c r="Q210" s="395"/>
      <c r="R210" s="395"/>
      <c r="S210" s="395"/>
      <c r="T210" s="395"/>
      <c r="U210" s="395"/>
      <c r="V210" s="395"/>
      <c r="W210" s="395"/>
      <c r="X210" s="395"/>
      <c r="Y210" s="395"/>
    </row>
    <row r="211" spans="1:25" x14ac:dyDescent="0.2">
      <c r="A211" s="395"/>
      <c r="B211" s="395"/>
      <c r="C211" s="395"/>
      <c r="D211" s="395"/>
      <c r="E211" s="395"/>
      <c r="F211" s="395"/>
      <c r="G211" s="395"/>
      <c r="H211" s="395"/>
      <c r="I211" s="395"/>
      <c r="J211" s="395"/>
      <c r="K211" s="395"/>
      <c r="L211" s="395"/>
      <c r="M211" s="395"/>
      <c r="N211" s="395"/>
      <c r="O211" s="395"/>
      <c r="P211" s="395"/>
      <c r="Q211" s="395"/>
      <c r="R211" s="395"/>
      <c r="S211" s="395"/>
      <c r="T211" s="395"/>
      <c r="U211" s="395"/>
      <c r="V211" s="395"/>
      <c r="W211" s="395"/>
      <c r="X211" s="395"/>
      <c r="Y211" s="395"/>
    </row>
    <row r="212" spans="1:25" x14ac:dyDescent="0.2">
      <c r="A212" s="395"/>
      <c r="B212" s="395"/>
      <c r="C212" s="395"/>
      <c r="D212" s="395"/>
      <c r="E212" s="395"/>
      <c r="F212" s="395"/>
      <c r="G212" s="395"/>
      <c r="H212" s="395"/>
      <c r="I212" s="395"/>
      <c r="J212" s="395"/>
      <c r="K212" s="395"/>
      <c r="L212" s="395"/>
      <c r="M212" s="395"/>
      <c r="N212" s="395"/>
      <c r="O212" s="395"/>
      <c r="P212" s="395"/>
      <c r="Q212" s="395"/>
      <c r="R212" s="395"/>
      <c r="S212" s="395"/>
      <c r="T212" s="395"/>
      <c r="U212" s="395"/>
      <c r="V212" s="395"/>
      <c r="W212" s="395"/>
      <c r="X212" s="395"/>
      <c r="Y212" s="395"/>
    </row>
    <row r="213" spans="1:25" x14ac:dyDescent="0.2">
      <c r="A213" s="395"/>
      <c r="B213" s="395"/>
      <c r="C213" s="395"/>
      <c r="D213" s="395"/>
      <c r="E213" s="395"/>
      <c r="F213" s="395"/>
      <c r="G213" s="395"/>
      <c r="H213" s="395"/>
      <c r="I213" s="395"/>
      <c r="J213" s="395"/>
      <c r="K213" s="395"/>
      <c r="L213" s="395"/>
      <c r="M213" s="395"/>
      <c r="N213" s="395"/>
      <c r="O213" s="395"/>
      <c r="P213" s="395"/>
      <c r="Q213" s="395"/>
      <c r="R213" s="395"/>
      <c r="S213" s="395"/>
      <c r="T213" s="395"/>
      <c r="U213" s="395"/>
      <c r="V213" s="395"/>
      <c r="W213" s="395"/>
      <c r="X213" s="395"/>
      <c r="Y213" s="395"/>
    </row>
    <row r="214" spans="1:25" x14ac:dyDescent="0.2">
      <c r="A214" s="395"/>
      <c r="B214" s="395"/>
      <c r="C214" s="395"/>
      <c r="D214" s="395"/>
      <c r="E214" s="395"/>
      <c r="F214" s="395"/>
      <c r="G214" s="395"/>
      <c r="H214" s="395"/>
      <c r="I214" s="395"/>
      <c r="J214" s="395"/>
      <c r="K214" s="395"/>
      <c r="L214" s="395"/>
      <c r="M214" s="395"/>
      <c r="N214" s="395"/>
      <c r="O214" s="395"/>
      <c r="P214" s="395"/>
      <c r="Q214" s="395"/>
      <c r="R214" s="395"/>
      <c r="S214" s="395"/>
      <c r="T214" s="395"/>
      <c r="U214" s="395"/>
      <c r="V214" s="395"/>
      <c r="W214" s="395"/>
      <c r="X214" s="395"/>
      <c r="Y214" s="395"/>
    </row>
    <row r="215" spans="1:25" x14ac:dyDescent="0.2">
      <c r="A215" s="395"/>
      <c r="B215" s="395"/>
      <c r="C215" s="395"/>
      <c r="D215" s="395"/>
      <c r="E215" s="395"/>
      <c r="F215" s="395"/>
      <c r="G215" s="395"/>
      <c r="H215" s="395"/>
      <c r="I215" s="395"/>
      <c r="J215" s="395"/>
      <c r="K215" s="395"/>
      <c r="L215" s="395"/>
      <c r="M215" s="395"/>
      <c r="N215" s="395"/>
      <c r="O215" s="395"/>
      <c r="P215" s="395"/>
      <c r="Q215" s="395"/>
      <c r="R215" s="395"/>
      <c r="S215" s="395"/>
      <c r="T215" s="395"/>
      <c r="U215" s="395"/>
      <c r="V215" s="395"/>
      <c r="W215" s="395"/>
      <c r="X215" s="395"/>
      <c r="Y215" s="395"/>
    </row>
    <row r="216" spans="1:25" x14ac:dyDescent="0.2">
      <c r="A216" s="395"/>
      <c r="B216" s="395"/>
      <c r="C216" s="395"/>
      <c r="D216" s="395"/>
      <c r="E216" s="395"/>
      <c r="F216" s="395"/>
      <c r="G216" s="395"/>
      <c r="H216" s="395"/>
      <c r="I216" s="395"/>
      <c r="J216" s="395"/>
      <c r="K216" s="395"/>
      <c r="L216" s="395"/>
      <c r="M216" s="395"/>
      <c r="N216" s="395"/>
      <c r="O216" s="395"/>
      <c r="P216" s="395"/>
      <c r="Q216" s="395"/>
      <c r="R216" s="395"/>
      <c r="S216" s="395"/>
      <c r="T216" s="395"/>
      <c r="U216" s="395"/>
      <c r="V216" s="395"/>
      <c r="W216" s="395"/>
      <c r="X216" s="395"/>
      <c r="Y216" s="395"/>
    </row>
    <row r="217" spans="1:25" x14ac:dyDescent="0.2">
      <c r="A217" s="395"/>
      <c r="B217" s="395"/>
      <c r="C217" s="395"/>
      <c r="D217" s="395"/>
      <c r="E217" s="395"/>
      <c r="F217" s="395"/>
      <c r="G217" s="395"/>
      <c r="H217" s="395"/>
      <c r="I217" s="395"/>
      <c r="J217" s="395"/>
      <c r="K217" s="395"/>
      <c r="L217" s="395"/>
      <c r="M217" s="395"/>
      <c r="N217" s="395"/>
      <c r="O217" s="395"/>
      <c r="P217" s="395"/>
      <c r="Q217" s="395"/>
      <c r="R217" s="395"/>
      <c r="S217" s="395"/>
      <c r="T217" s="395"/>
      <c r="U217" s="395"/>
      <c r="V217" s="395"/>
      <c r="W217" s="395"/>
      <c r="X217" s="395"/>
      <c r="Y217" s="395"/>
    </row>
    <row r="218" spans="1:25" x14ac:dyDescent="0.2">
      <c r="A218" s="395"/>
      <c r="B218" s="395"/>
      <c r="C218" s="395"/>
      <c r="D218" s="395"/>
      <c r="E218" s="395"/>
      <c r="F218" s="395"/>
      <c r="G218" s="395"/>
      <c r="H218" s="395"/>
      <c r="I218" s="395"/>
      <c r="J218" s="395"/>
      <c r="K218" s="395"/>
      <c r="L218" s="395"/>
      <c r="M218" s="395"/>
      <c r="N218" s="395"/>
      <c r="O218" s="395"/>
      <c r="P218" s="395"/>
      <c r="Q218" s="395"/>
      <c r="R218" s="395"/>
      <c r="S218" s="395"/>
      <c r="T218" s="395"/>
      <c r="U218" s="395"/>
      <c r="V218" s="395"/>
      <c r="W218" s="395"/>
      <c r="X218" s="395"/>
      <c r="Y218" s="395"/>
    </row>
    <row r="219" spans="1:25" x14ac:dyDescent="0.2">
      <c r="A219" s="395"/>
      <c r="B219" s="395"/>
      <c r="C219" s="395"/>
      <c r="D219" s="395"/>
      <c r="E219" s="395"/>
      <c r="F219" s="395"/>
      <c r="G219" s="395"/>
      <c r="H219" s="395"/>
      <c r="I219" s="395"/>
      <c r="J219" s="395"/>
      <c r="K219" s="395"/>
      <c r="L219" s="395"/>
      <c r="M219" s="395"/>
      <c r="N219" s="395"/>
      <c r="O219" s="395"/>
      <c r="P219" s="395"/>
      <c r="Q219" s="395"/>
      <c r="R219" s="395"/>
      <c r="S219" s="395"/>
      <c r="T219" s="395"/>
      <c r="U219" s="395"/>
      <c r="V219" s="395"/>
      <c r="W219" s="395"/>
      <c r="X219" s="395"/>
      <c r="Y219" s="395"/>
    </row>
    <row r="220" spans="1:25" x14ac:dyDescent="0.2">
      <c r="A220" s="395"/>
      <c r="B220" s="395"/>
      <c r="C220" s="395"/>
      <c r="D220" s="395"/>
      <c r="E220" s="395"/>
      <c r="F220" s="395"/>
      <c r="G220" s="395"/>
      <c r="H220" s="395"/>
      <c r="I220" s="395"/>
      <c r="J220" s="395"/>
      <c r="K220" s="395"/>
      <c r="L220" s="395"/>
      <c r="M220" s="395"/>
      <c r="N220" s="395"/>
      <c r="O220" s="395"/>
      <c r="P220" s="395"/>
      <c r="Q220" s="395"/>
      <c r="R220" s="395"/>
      <c r="S220" s="395"/>
      <c r="T220" s="395"/>
      <c r="U220" s="395"/>
      <c r="V220" s="395"/>
      <c r="W220" s="395"/>
      <c r="X220" s="395"/>
      <c r="Y220" s="395"/>
    </row>
    <row r="221" spans="1:25" x14ac:dyDescent="0.2">
      <c r="A221" s="395"/>
      <c r="B221" s="395"/>
      <c r="C221" s="395"/>
      <c r="D221" s="395"/>
      <c r="E221" s="395"/>
      <c r="F221" s="395"/>
      <c r="G221" s="395"/>
      <c r="H221" s="395"/>
      <c r="I221" s="395"/>
      <c r="J221" s="395"/>
      <c r="K221" s="395"/>
      <c r="L221" s="395"/>
      <c r="M221" s="395"/>
      <c r="N221" s="395"/>
      <c r="O221" s="395"/>
      <c r="P221" s="395"/>
      <c r="Q221" s="395"/>
      <c r="R221" s="395"/>
      <c r="S221" s="395"/>
      <c r="T221" s="395"/>
      <c r="U221" s="395"/>
      <c r="V221" s="395"/>
      <c r="W221" s="395"/>
      <c r="X221" s="395"/>
      <c r="Y221" s="395"/>
    </row>
    <row r="222" spans="1:25" x14ac:dyDescent="0.2">
      <c r="A222" s="395"/>
      <c r="B222" s="395"/>
      <c r="C222" s="395"/>
      <c r="D222" s="395"/>
      <c r="E222" s="395"/>
      <c r="F222" s="395"/>
      <c r="G222" s="395"/>
      <c r="H222" s="395"/>
      <c r="I222" s="395"/>
      <c r="J222" s="395"/>
      <c r="K222" s="395"/>
      <c r="L222" s="395"/>
      <c r="M222" s="395"/>
      <c r="N222" s="395"/>
      <c r="O222" s="395"/>
      <c r="P222" s="395"/>
      <c r="Q222" s="395"/>
      <c r="R222" s="395"/>
      <c r="S222" s="395"/>
      <c r="T222" s="395"/>
      <c r="U222" s="395"/>
      <c r="V222" s="395"/>
      <c r="W222" s="395"/>
      <c r="X222" s="395"/>
      <c r="Y222" s="395"/>
    </row>
    <row r="223" spans="1:25" x14ac:dyDescent="0.2">
      <c r="A223" s="395"/>
      <c r="B223" s="395"/>
      <c r="C223" s="395"/>
      <c r="D223" s="395"/>
      <c r="E223" s="395"/>
      <c r="F223" s="395"/>
      <c r="G223" s="395"/>
      <c r="H223" s="395"/>
      <c r="I223" s="395"/>
      <c r="J223" s="395"/>
      <c r="K223" s="395"/>
      <c r="L223" s="395"/>
      <c r="M223" s="395"/>
      <c r="N223" s="395"/>
      <c r="O223" s="395"/>
      <c r="P223" s="395"/>
      <c r="Q223" s="395"/>
      <c r="R223" s="395"/>
      <c r="S223" s="395"/>
      <c r="T223" s="395"/>
      <c r="U223" s="395"/>
      <c r="V223" s="395"/>
      <c r="W223" s="395"/>
      <c r="X223" s="395"/>
      <c r="Y223" s="395"/>
    </row>
    <row r="224" spans="1:25" x14ac:dyDescent="0.2">
      <c r="A224" s="395"/>
      <c r="B224" s="395"/>
      <c r="C224" s="395"/>
      <c r="D224" s="395"/>
      <c r="E224" s="395"/>
      <c r="F224" s="395"/>
      <c r="G224" s="395"/>
      <c r="H224" s="395"/>
      <c r="I224" s="395"/>
      <c r="J224" s="395"/>
      <c r="K224" s="395"/>
      <c r="L224" s="395"/>
      <c r="M224" s="395"/>
      <c r="N224" s="395"/>
      <c r="O224" s="395"/>
      <c r="P224" s="395"/>
      <c r="Q224" s="395"/>
      <c r="R224" s="395"/>
      <c r="S224" s="395"/>
      <c r="T224" s="395"/>
      <c r="U224" s="395"/>
      <c r="V224" s="395"/>
      <c r="W224" s="395"/>
      <c r="X224" s="395"/>
      <c r="Y224" s="395"/>
    </row>
    <row r="225" spans="1:25" x14ac:dyDescent="0.2">
      <c r="A225" s="395"/>
      <c r="B225" s="395"/>
      <c r="C225" s="395"/>
      <c r="D225" s="395"/>
      <c r="E225" s="395"/>
      <c r="F225" s="395"/>
      <c r="G225" s="395"/>
      <c r="H225" s="395"/>
      <c r="I225" s="395"/>
      <c r="J225" s="395"/>
      <c r="K225" s="395"/>
      <c r="L225" s="395"/>
      <c r="M225" s="395"/>
      <c r="N225" s="395"/>
      <c r="O225" s="395"/>
      <c r="P225" s="395"/>
      <c r="Q225" s="395"/>
      <c r="R225" s="395"/>
      <c r="S225" s="395"/>
      <c r="T225" s="395"/>
      <c r="U225" s="395"/>
      <c r="V225" s="395"/>
      <c r="W225" s="395"/>
      <c r="X225" s="395"/>
      <c r="Y225" s="395"/>
    </row>
    <row r="226" spans="1:25" x14ac:dyDescent="0.2">
      <c r="A226" s="395"/>
      <c r="B226" s="395"/>
      <c r="C226" s="395"/>
      <c r="D226" s="395"/>
      <c r="E226" s="395"/>
      <c r="F226" s="395"/>
      <c r="G226" s="395"/>
      <c r="H226" s="395"/>
      <c r="I226" s="395"/>
      <c r="J226" s="395"/>
      <c r="K226" s="395"/>
      <c r="L226" s="395"/>
      <c r="M226" s="395"/>
      <c r="N226" s="395"/>
      <c r="O226" s="395"/>
      <c r="P226" s="395"/>
      <c r="Q226" s="395"/>
      <c r="R226" s="395"/>
      <c r="S226" s="395"/>
      <c r="T226" s="395"/>
      <c r="U226" s="395"/>
      <c r="V226" s="395"/>
      <c r="W226" s="395"/>
      <c r="X226" s="395"/>
      <c r="Y226" s="395"/>
    </row>
    <row r="227" spans="1:25" x14ac:dyDescent="0.2">
      <c r="A227" s="395"/>
      <c r="B227" s="395"/>
      <c r="C227" s="395"/>
      <c r="D227" s="395"/>
      <c r="E227" s="395"/>
      <c r="F227" s="395"/>
      <c r="G227" s="395"/>
      <c r="H227" s="395"/>
      <c r="I227" s="395"/>
      <c r="J227" s="395"/>
      <c r="K227" s="395"/>
      <c r="L227" s="395"/>
      <c r="M227" s="395"/>
      <c r="N227" s="395"/>
      <c r="O227" s="395"/>
      <c r="P227" s="395"/>
      <c r="Q227" s="395"/>
      <c r="R227" s="395"/>
      <c r="S227" s="395"/>
      <c r="T227" s="395"/>
      <c r="U227" s="395"/>
      <c r="V227" s="395"/>
      <c r="W227" s="395"/>
      <c r="X227" s="395"/>
      <c r="Y227" s="395"/>
    </row>
    <row r="228" spans="1:25" x14ac:dyDescent="0.2">
      <c r="A228" s="395"/>
      <c r="B228" s="395"/>
      <c r="C228" s="395"/>
      <c r="D228" s="395"/>
      <c r="E228" s="395"/>
      <c r="F228" s="395"/>
      <c r="G228" s="395"/>
      <c r="H228" s="395"/>
      <c r="I228" s="395"/>
      <c r="J228" s="395"/>
      <c r="K228" s="395"/>
      <c r="L228" s="395"/>
      <c r="M228" s="395"/>
      <c r="N228" s="395"/>
      <c r="O228" s="395"/>
      <c r="P228" s="395"/>
      <c r="Q228" s="395"/>
      <c r="R228" s="395"/>
      <c r="S228" s="395"/>
      <c r="T228" s="395"/>
      <c r="U228" s="395"/>
      <c r="V228" s="395"/>
      <c r="W228" s="395"/>
      <c r="X228" s="395"/>
      <c r="Y228" s="395"/>
    </row>
    <row r="229" spans="1:25" x14ac:dyDescent="0.2">
      <c r="A229" s="395"/>
      <c r="B229" s="395"/>
      <c r="C229" s="395"/>
      <c r="D229" s="395"/>
      <c r="E229" s="395"/>
      <c r="F229" s="395"/>
      <c r="G229" s="395"/>
      <c r="H229" s="395"/>
      <c r="I229" s="395"/>
      <c r="J229" s="395"/>
      <c r="K229" s="395"/>
      <c r="L229" s="395"/>
      <c r="M229" s="395"/>
      <c r="N229" s="395"/>
      <c r="O229" s="395"/>
      <c r="P229" s="395"/>
      <c r="Q229" s="395"/>
      <c r="R229" s="395"/>
      <c r="S229" s="395"/>
      <c r="T229" s="395"/>
      <c r="U229" s="395"/>
      <c r="V229" s="395"/>
      <c r="W229" s="395"/>
      <c r="X229" s="395"/>
      <c r="Y229" s="395"/>
    </row>
    <row r="230" spans="1:25" x14ac:dyDescent="0.2">
      <c r="A230" s="395"/>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row>
    <row r="231" spans="1:25" x14ac:dyDescent="0.2">
      <c r="A231" s="395"/>
      <c r="B231" s="395"/>
      <c r="C231" s="395"/>
      <c r="D231" s="395"/>
      <c r="E231" s="395"/>
      <c r="F231" s="395"/>
      <c r="G231" s="395"/>
      <c r="H231" s="395"/>
      <c r="I231" s="395"/>
      <c r="J231" s="395"/>
      <c r="K231" s="395"/>
      <c r="L231" s="395"/>
      <c r="M231" s="395"/>
      <c r="N231" s="395"/>
      <c r="O231" s="395"/>
      <c r="P231" s="395"/>
      <c r="Q231" s="395"/>
      <c r="R231" s="395"/>
      <c r="S231" s="395"/>
      <c r="T231" s="395"/>
      <c r="U231" s="395"/>
      <c r="V231" s="395"/>
      <c r="W231" s="395"/>
      <c r="X231" s="395"/>
      <c r="Y231" s="395"/>
    </row>
    <row r="232" spans="1:25" x14ac:dyDescent="0.2">
      <c r="A232" s="395"/>
      <c r="B232" s="395"/>
      <c r="C232" s="395"/>
      <c r="D232" s="395"/>
      <c r="E232" s="395"/>
      <c r="F232" s="395"/>
      <c r="G232" s="395"/>
      <c r="H232" s="395"/>
      <c r="I232" s="395"/>
      <c r="J232" s="395"/>
      <c r="K232" s="395"/>
      <c r="L232" s="395"/>
      <c r="M232" s="395"/>
      <c r="N232" s="395"/>
      <c r="O232" s="395"/>
      <c r="P232" s="395"/>
      <c r="Q232" s="395"/>
      <c r="R232" s="395"/>
      <c r="S232" s="395"/>
      <c r="T232" s="395"/>
      <c r="U232" s="395"/>
      <c r="V232" s="395"/>
      <c r="W232" s="395"/>
      <c r="X232" s="395"/>
      <c r="Y232" s="395"/>
    </row>
    <row r="233" spans="1:25" x14ac:dyDescent="0.2">
      <c r="A233" s="395"/>
      <c r="B233" s="395"/>
      <c r="C233" s="395"/>
      <c r="D233" s="395"/>
      <c r="E233" s="395"/>
      <c r="F233" s="395"/>
      <c r="G233" s="395"/>
      <c r="H233" s="395"/>
      <c r="I233" s="395"/>
      <c r="J233" s="395"/>
      <c r="K233" s="395"/>
      <c r="L233" s="395"/>
      <c r="M233" s="395"/>
      <c r="N233" s="395"/>
      <c r="O233" s="395"/>
      <c r="P233" s="395"/>
      <c r="Q233" s="395"/>
      <c r="R233" s="395"/>
      <c r="S233" s="395"/>
      <c r="T233" s="395"/>
      <c r="U233" s="395"/>
      <c r="V233" s="395"/>
      <c r="W233" s="395"/>
      <c r="X233" s="395"/>
      <c r="Y233" s="395"/>
    </row>
    <row r="234" spans="1:25" x14ac:dyDescent="0.2">
      <c r="A234" s="395"/>
      <c r="B234" s="395"/>
      <c r="C234" s="395"/>
      <c r="D234" s="395"/>
      <c r="E234" s="395"/>
      <c r="F234" s="395"/>
      <c r="G234" s="395"/>
      <c r="H234" s="395"/>
      <c r="I234" s="395"/>
      <c r="J234" s="395"/>
      <c r="K234" s="395"/>
      <c r="L234" s="395"/>
      <c r="M234" s="395"/>
      <c r="N234" s="395"/>
      <c r="O234" s="395"/>
      <c r="P234" s="395"/>
      <c r="Q234" s="395"/>
      <c r="R234" s="395"/>
      <c r="S234" s="395"/>
      <c r="T234" s="395"/>
      <c r="U234" s="395"/>
      <c r="V234" s="395"/>
      <c r="W234" s="395"/>
      <c r="X234" s="395"/>
      <c r="Y234" s="395"/>
    </row>
    <row r="235" spans="1:25" x14ac:dyDescent="0.2">
      <c r="A235" s="395"/>
      <c r="B235" s="395"/>
      <c r="C235" s="395"/>
      <c r="D235" s="395"/>
      <c r="E235" s="395"/>
      <c r="F235" s="395"/>
      <c r="G235" s="395"/>
      <c r="H235" s="395"/>
      <c r="I235" s="395"/>
      <c r="J235" s="395"/>
      <c r="K235" s="395"/>
      <c r="L235" s="395"/>
      <c r="M235" s="395"/>
      <c r="N235" s="395"/>
      <c r="O235" s="395"/>
      <c r="P235" s="395"/>
      <c r="Q235" s="395"/>
      <c r="R235" s="395"/>
      <c r="S235" s="395"/>
      <c r="T235" s="395"/>
      <c r="U235" s="395"/>
      <c r="V235" s="395"/>
      <c r="W235" s="395"/>
      <c r="X235" s="395"/>
      <c r="Y235" s="395"/>
    </row>
    <row r="236" spans="1:25" x14ac:dyDescent="0.2">
      <c r="A236" s="395"/>
      <c r="B236" s="395"/>
      <c r="C236" s="395"/>
      <c r="D236" s="395"/>
      <c r="E236" s="395"/>
      <c r="F236" s="395"/>
      <c r="G236" s="395"/>
      <c r="H236" s="395"/>
      <c r="I236" s="395"/>
      <c r="J236" s="395"/>
      <c r="K236" s="395"/>
      <c r="L236" s="395"/>
      <c r="M236" s="395"/>
      <c r="N236" s="395"/>
      <c r="O236" s="395"/>
      <c r="P236" s="395"/>
      <c r="Q236" s="395"/>
      <c r="R236" s="395"/>
      <c r="S236" s="395"/>
      <c r="T236" s="395"/>
      <c r="U236" s="395"/>
      <c r="V236" s="395"/>
      <c r="W236" s="395"/>
      <c r="X236" s="395"/>
      <c r="Y236" s="395"/>
    </row>
    <row r="237" spans="1:25" x14ac:dyDescent="0.2">
      <c r="A237" s="395"/>
      <c r="B237" s="395"/>
      <c r="C237" s="395"/>
      <c r="D237" s="395"/>
      <c r="E237" s="395"/>
      <c r="F237" s="395"/>
      <c r="G237" s="395"/>
      <c r="H237" s="395"/>
      <c r="I237" s="395"/>
      <c r="J237" s="395"/>
      <c r="K237" s="395"/>
      <c r="L237" s="395"/>
      <c r="M237" s="395"/>
      <c r="N237" s="395"/>
      <c r="O237" s="395"/>
      <c r="P237" s="395"/>
      <c r="Q237" s="395"/>
      <c r="R237" s="395"/>
      <c r="S237" s="395"/>
      <c r="T237" s="395"/>
      <c r="U237" s="395"/>
      <c r="V237" s="395"/>
      <c r="W237" s="395"/>
      <c r="X237" s="395"/>
      <c r="Y237" s="395"/>
    </row>
    <row r="238" spans="1:25" x14ac:dyDescent="0.2">
      <c r="A238" s="395"/>
      <c r="B238" s="395"/>
      <c r="C238" s="395"/>
      <c r="D238" s="395"/>
      <c r="E238" s="395"/>
      <c r="F238" s="395"/>
      <c r="G238" s="395"/>
      <c r="H238" s="395"/>
      <c r="I238" s="395"/>
      <c r="J238" s="395"/>
      <c r="K238" s="395"/>
      <c r="L238" s="395"/>
      <c r="M238" s="395"/>
      <c r="N238" s="395"/>
      <c r="O238" s="395"/>
      <c r="P238" s="395"/>
      <c r="Q238" s="395"/>
      <c r="R238" s="395"/>
      <c r="S238" s="395"/>
      <c r="T238" s="395"/>
      <c r="U238" s="395"/>
      <c r="V238" s="395"/>
      <c r="W238" s="395"/>
      <c r="X238" s="395"/>
      <c r="Y238" s="395"/>
    </row>
    <row r="239" spans="1:25" x14ac:dyDescent="0.2">
      <c r="A239" s="395"/>
      <c r="B239" s="395"/>
      <c r="C239" s="395"/>
      <c r="D239" s="395"/>
      <c r="E239" s="395"/>
      <c r="F239" s="395"/>
      <c r="G239" s="395"/>
      <c r="H239" s="395"/>
      <c r="I239" s="395"/>
      <c r="J239" s="395"/>
      <c r="K239" s="395"/>
      <c r="L239" s="395"/>
      <c r="M239" s="395"/>
      <c r="N239" s="395"/>
      <c r="O239" s="395"/>
      <c r="P239" s="395"/>
      <c r="Q239" s="395"/>
      <c r="R239" s="395"/>
      <c r="S239" s="395"/>
      <c r="T239" s="395"/>
      <c r="U239" s="395"/>
      <c r="V239" s="395"/>
      <c r="W239" s="395"/>
      <c r="X239" s="395"/>
      <c r="Y239" s="395"/>
    </row>
    <row r="240" spans="1:25" x14ac:dyDescent="0.2">
      <c r="A240" s="395"/>
      <c r="B240" s="395"/>
      <c r="C240" s="395"/>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row>
    <row r="241" spans="1:25" x14ac:dyDescent="0.2">
      <c r="A241" s="395"/>
      <c r="B241" s="395"/>
      <c r="C241" s="395"/>
      <c r="D241" s="395"/>
      <c r="E241" s="395"/>
      <c r="F241" s="395"/>
      <c r="G241" s="395"/>
      <c r="H241" s="395"/>
      <c r="I241" s="395"/>
      <c r="J241" s="395"/>
      <c r="K241" s="395"/>
      <c r="L241" s="395"/>
      <c r="M241" s="395"/>
      <c r="N241" s="395"/>
      <c r="O241" s="395"/>
      <c r="P241" s="395"/>
      <c r="Q241" s="395"/>
      <c r="R241" s="395"/>
      <c r="S241" s="395"/>
      <c r="T241" s="395"/>
      <c r="U241" s="395"/>
      <c r="V241" s="395"/>
      <c r="W241" s="395"/>
      <c r="X241" s="395"/>
      <c r="Y241" s="395"/>
    </row>
    <row r="242" spans="1:25" x14ac:dyDescent="0.2">
      <c r="A242" s="395"/>
      <c r="B242" s="395"/>
      <c r="C242" s="395"/>
      <c r="D242" s="395"/>
      <c r="E242" s="395"/>
      <c r="F242" s="395"/>
      <c r="G242" s="395"/>
      <c r="H242" s="395"/>
      <c r="I242" s="395"/>
      <c r="J242" s="395"/>
      <c r="K242" s="395"/>
      <c r="L242" s="395"/>
      <c r="M242" s="395"/>
      <c r="N242" s="395"/>
      <c r="O242" s="395"/>
      <c r="P242" s="395"/>
      <c r="Q242" s="395"/>
      <c r="R242" s="395"/>
      <c r="S242" s="395"/>
      <c r="T242" s="395"/>
      <c r="U242" s="395"/>
      <c r="V242" s="395"/>
      <c r="W242" s="395"/>
      <c r="X242" s="395"/>
      <c r="Y242" s="395"/>
    </row>
    <row r="243" spans="1:25" x14ac:dyDescent="0.2">
      <c r="A243" s="395"/>
      <c r="B243" s="395"/>
      <c r="C243" s="395"/>
      <c r="D243" s="395"/>
      <c r="E243" s="395"/>
      <c r="F243" s="395"/>
      <c r="G243" s="395"/>
      <c r="H243" s="395"/>
      <c r="I243" s="395"/>
      <c r="J243" s="395"/>
      <c r="K243" s="395"/>
      <c r="L243" s="395"/>
      <c r="M243" s="395"/>
      <c r="N243" s="395"/>
      <c r="O243" s="395"/>
      <c r="P243" s="395"/>
      <c r="Q243" s="395"/>
      <c r="R243" s="395"/>
      <c r="S243" s="395"/>
      <c r="T243" s="395"/>
      <c r="U243" s="395"/>
      <c r="V243" s="395"/>
      <c r="W243" s="395"/>
      <c r="X243" s="395"/>
      <c r="Y243" s="395"/>
    </row>
    <row r="244" spans="1:25" x14ac:dyDescent="0.2">
      <c r="A244" s="395"/>
      <c r="B244" s="395"/>
      <c r="C244" s="395"/>
      <c r="D244" s="395"/>
      <c r="E244" s="395"/>
      <c r="F244" s="395"/>
      <c r="G244" s="395"/>
      <c r="H244" s="395"/>
      <c r="I244" s="395"/>
      <c r="J244" s="395"/>
      <c r="K244" s="395"/>
      <c r="L244" s="395"/>
      <c r="M244" s="395"/>
      <c r="N244" s="395"/>
      <c r="O244" s="395"/>
      <c r="P244" s="395"/>
      <c r="Q244" s="395"/>
      <c r="R244" s="395"/>
      <c r="S244" s="395"/>
      <c r="T244" s="395"/>
      <c r="U244" s="395"/>
      <c r="V244" s="395"/>
      <c r="W244" s="395"/>
      <c r="X244" s="395"/>
      <c r="Y244" s="395"/>
    </row>
    <row r="245" spans="1:25" x14ac:dyDescent="0.2">
      <c r="A245" s="395"/>
      <c r="B245" s="395"/>
      <c r="C245" s="395"/>
      <c r="D245" s="395"/>
      <c r="E245" s="395"/>
      <c r="F245" s="395"/>
      <c r="G245" s="395"/>
      <c r="H245" s="395"/>
      <c r="I245" s="395"/>
      <c r="J245" s="395"/>
      <c r="K245" s="395"/>
      <c r="L245" s="395"/>
      <c r="M245" s="395"/>
      <c r="N245" s="395"/>
      <c r="O245" s="395"/>
      <c r="P245" s="395"/>
      <c r="Q245" s="395"/>
      <c r="R245" s="395"/>
      <c r="S245" s="395"/>
      <c r="T245" s="395"/>
      <c r="U245" s="395"/>
      <c r="V245" s="395"/>
      <c r="W245" s="395"/>
      <c r="X245" s="395"/>
      <c r="Y245" s="395"/>
    </row>
    <row r="246" spans="1:25" x14ac:dyDescent="0.2">
      <c r="A246" s="395"/>
      <c r="B246" s="395"/>
      <c r="C246" s="395"/>
      <c r="D246" s="395"/>
      <c r="E246" s="395"/>
      <c r="F246" s="395"/>
      <c r="G246" s="395"/>
      <c r="H246" s="395"/>
      <c r="I246" s="395"/>
      <c r="J246" s="395"/>
      <c r="K246" s="395"/>
      <c r="L246" s="395"/>
      <c r="M246" s="395"/>
      <c r="N246" s="395"/>
      <c r="O246" s="395"/>
      <c r="P246" s="395"/>
      <c r="Q246" s="395"/>
      <c r="R246" s="395"/>
      <c r="S246" s="395"/>
      <c r="T246" s="395"/>
      <c r="U246" s="395"/>
      <c r="V246" s="395"/>
      <c r="W246" s="395"/>
      <c r="X246" s="395"/>
      <c r="Y246" s="395"/>
    </row>
    <row r="247" spans="1:25" x14ac:dyDescent="0.2">
      <c r="A247" s="395"/>
      <c r="B247" s="395"/>
      <c r="C247" s="395"/>
      <c r="D247" s="395"/>
      <c r="E247" s="395"/>
      <c r="F247" s="395"/>
      <c r="G247" s="395"/>
      <c r="H247" s="395"/>
      <c r="I247" s="395"/>
      <c r="J247" s="395"/>
      <c r="K247" s="395"/>
      <c r="L247" s="395"/>
      <c r="M247" s="395"/>
      <c r="N247" s="395"/>
      <c r="O247" s="395"/>
      <c r="P247" s="395"/>
      <c r="Q247" s="395"/>
      <c r="R247" s="395"/>
      <c r="S247" s="395"/>
      <c r="T247" s="395"/>
      <c r="U247" s="395"/>
      <c r="V247" s="395"/>
      <c r="W247" s="395"/>
      <c r="X247" s="395"/>
      <c r="Y247" s="395"/>
    </row>
    <row r="248" spans="1:25" x14ac:dyDescent="0.2">
      <c r="A248" s="395"/>
      <c r="B248" s="395"/>
      <c r="C248" s="395"/>
      <c r="D248" s="395"/>
      <c r="E248" s="395"/>
      <c r="F248" s="395"/>
      <c r="G248" s="395"/>
      <c r="H248" s="395"/>
      <c r="I248" s="395"/>
      <c r="J248" s="395"/>
      <c r="K248" s="395"/>
      <c r="L248" s="395"/>
      <c r="M248" s="395"/>
      <c r="N248" s="395"/>
      <c r="O248" s="395"/>
      <c r="P248" s="395"/>
      <c r="Q248" s="395"/>
      <c r="R248" s="395"/>
      <c r="S248" s="395"/>
      <c r="T248" s="395"/>
      <c r="U248" s="395"/>
      <c r="V248" s="395"/>
      <c r="W248" s="395"/>
      <c r="X248" s="395"/>
      <c r="Y248" s="395"/>
    </row>
    <row r="249" spans="1:25" x14ac:dyDescent="0.2">
      <c r="A249" s="395"/>
      <c r="B249" s="395"/>
      <c r="C249" s="395"/>
      <c r="D249" s="395"/>
      <c r="E249" s="395"/>
      <c r="F249" s="395"/>
      <c r="G249" s="395"/>
      <c r="H249" s="395"/>
      <c r="I249" s="395"/>
      <c r="J249" s="395"/>
      <c r="K249" s="395"/>
      <c r="L249" s="395"/>
      <c r="M249" s="395"/>
      <c r="N249" s="395"/>
      <c r="O249" s="395"/>
      <c r="P249" s="395"/>
      <c r="Q249" s="395"/>
      <c r="R249" s="395"/>
      <c r="S249" s="395"/>
      <c r="T249" s="395"/>
      <c r="U249" s="395"/>
      <c r="V249" s="395"/>
      <c r="W249" s="395"/>
      <c r="X249" s="395"/>
      <c r="Y249" s="395"/>
    </row>
    <row r="250" spans="1:25" x14ac:dyDescent="0.2">
      <c r="A250" s="395"/>
      <c r="B250" s="395"/>
      <c r="C250" s="395"/>
      <c r="D250" s="395"/>
      <c r="E250" s="395"/>
      <c r="F250" s="395"/>
      <c r="G250" s="395"/>
      <c r="H250" s="395"/>
      <c r="I250" s="395"/>
      <c r="J250" s="395"/>
      <c r="K250" s="395"/>
      <c r="L250" s="395"/>
      <c r="M250" s="395"/>
      <c r="N250" s="395"/>
      <c r="O250" s="395"/>
      <c r="P250" s="395"/>
      <c r="Q250" s="395"/>
      <c r="R250" s="395"/>
      <c r="S250" s="395"/>
      <c r="T250" s="395"/>
      <c r="U250" s="395"/>
      <c r="V250" s="395"/>
      <c r="W250" s="395"/>
      <c r="X250" s="395"/>
      <c r="Y250" s="395"/>
    </row>
    <row r="251" spans="1:25" x14ac:dyDescent="0.2">
      <c r="A251" s="395"/>
      <c r="B251" s="395"/>
      <c r="C251" s="395"/>
      <c r="D251" s="395"/>
      <c r="E251" s="395"/>
      <c r="F251" s="395"/>
      <c r="G251" s="395"/>
      <c r="H251" s="395"/>
      <c r="I251" s="395"/>
      <c r="J251" s="395"/>
      <c r="K251" s="395"/>
      <c r="L251" s="395"/>
      <c r="M251" s="395"/>
      <c r="N251" s="395"/>
      <c r="O251" s="395"/>
      <c r="P251" s="395"/>
      <c r="Q251" s="395"/>
      <c r="R251" s="395"/>
      <c r="S251" s="395"/>
      <c r="T251" s="395"/>
      <c r="U251" s="395"/>
      <c r="V251" s="395"/>
      <c r="W251" s="395"/>
      <c r="X251" s="395"/>
      <c r="Y251" s="395"/>
    </row>
    <row r="252" spans="1:25" x14ac:dyDescent="0.2">
      <c r="A252" s="395"/>
      <c r="B252" s="395"/>
      <c r="C252" s="395"/>
      <c r="D252" s="395"/>
      <c r="E252" s="395"/>
      <c r="F252" s="395"/>
      <c r="G252" s="395"/>
      <c r="H252" s="395"/>
      <c r="I252" s="395"/>
      <c r="J252" s="395"/>
      <c r="K252" s="395"/>
      <c r="L252" s="395"/>
      <c r="M252" s="395"/>
      <c r="N252" s="395"/>
      <c r="O252" s="395"/>
      <c r="P252" s="395"/>
      <c r="Q252" s="395"/>
      <c r="R252" s="395"/>
      <c r="S252" s="395"/>
      <c r="T252" s="395"/>
      <c r="U252" s="395"/>
      <c r="V252" s="395"/>
      <c r="W252" s="395"/>
      <c r="X252" s="395"/>
      <c r="Y252" s="395"/>
    </row>
    <row r="253" spans="1:25" x14ac:dyDescent="0.2">
      <c r="A253" s="395"/>
      <c r="B253" s="395"/>
      <c r="C253" s="395"/>
      <c r="D253" s="395"/>
      <c r="E253" s="395"/>
      <c r="F253" s="395"/>
      <c r="G253" s="395"/>
      <c r="H253" s="395"/>
      <c r="I253" s="395"/>
      <c r="J253" s="395"/>
      <c r="K253" s="395"/>
      <c r="L253" s="395"/>
      <c r="M253" s="395"/>
      <c r="N253" s="395"/>
      <c r="O253" s="395"/>
      <c r="P253" s="395"/>
      <c r="Q253" s="395"/>
      <c r="R253" s="395"/>
      <c r="S253" s="395"/>
      <c r="T253" s="395"/>
      <c r="U253" s="395"/>
      <c r="V253" s="395"/>
      <c r="W253" s="395"/>
      <c r="X253" s="395"/>
      <c r="Y253" s="395"/>
    </row>
    <row r="254" spans="1:25" x14ac:dyDescent="0.2">
      <c r="A254" s="395"/>
      <c r="B254" s="395"/>
      <c r="C254" s="395"/>
      <c r="D254" s="395"/>
      <c r="E254" s="395"/>
      <c r="F254" s="395"/>
      <c r="G254" s="395"/>
      <c r="H254" s="395"/>
      <c r="I254" s="395"/>
      <c r="J254" s="395"/>
      <c r="K254" s="395"/>
      <c r="L254" s="395"/>
      <c r="M254" s="395"/>
      <c r="N254" s="395"/>
      <c r="O254" s="395"/>
      <c r="P254" s="395"/>
      <c r="Q254" s="395"/>
      <c r="R254" s="395"/>
      <c r="S254" s="395"/>
      <c r="T254" s="395"/>
      <c r="U254" s="395"/>
      <c r="V254" s="395"/>
      <c r="W254" s="395"/>
      <c r="X254" s="395"/>
      <c r="Y254" s="395"/>
    </row>
    <row r="255" spans="1:25" x14ac:dyDescent="0.2">
      <c r="A255" s="395"/>
      <c r="B255" s="395"/>
      <c r="C255" s="395"/>
      <c r="D255" s="395"/>
      <c r="E255" s="395"/>
      <c r="F255" s="395"/>
      <c r="G255" s="395"/>
      <c r="H255" s="395"/>
      <c r="I255" s="395"/>
      <c r="J255" s="395"/>
      <c r="K255" s="395"/>
      <c r="L255" s="395"/>
      <c r="M255" s="395"/>
      <c r="N255" s="395"/>
      <c r="O255" s="395"/>
      <c r="P255" s="395"/>
      <c r="Q255" s="395"/>
      <c r="R255" s="395"/>
      <c r="S255" s="395"/>
      <c r="T255" s="395"/>
      <c r="U255" s="395"/>
      <c r="V255" s="395"/>
      <c r="W255" s="395"/>
      <c r="X255" s="395"/>
      <c r="Y255" s="395"/>
    </row>
    <row r="256" spans="1:25" x14ac:dyDescent="0.2">
      <c r="A256" s="395"/>
      <c r="B256" s="395"/>
      <c r="C256" s="395"/>
      <c r="D256" s="395"/>
      <c r="E256" s="395"/>
      <c r="F256" s="395"/>
      <c r="G256" s="395"/>
      <c r="H256" s="395"/>
      <c r="I256" s="395"/>
      <c r="J256" s="395"/>
      <c r="K256" s="395"/>
      <c r="L256" s="395"/>
      <c r="M256" s="395"/>
      <c r="N256" s="395"/>
      <c r="O256" s="395"/>
      <c r="P256" s="395"/>
      <c r="Q256" s="395"/>
      <c r="R256" s="395"/>
      <c r="S256" s="395"/>
      <c r="T256" s="395"/>
      <c r="U256" s="395"/>
      <c r="V256" s="395"/>
      <c r="W256" s="395"/>
      <c r="X256" s="395"/>
      <c r="Y256" s="395"/>
    </row>
    <row r="257" spans="1:25" x14ac:dyDescent="0.2">
      <c r="A257" s="395"/>
      <c r="B257" s="395"/>
      <c r="C257" s="395"/>
      <c r="D257" s="395"/>
      <c r="E257" s="395"/>
      <c r="F257" s="395"/>
      <c r="G257" s="395"/>
      <c r="H257" s="395"/>
      <c r="I257" s="395"/>
      <c r="J257" s="395"/>
      <c r="K257" s="395"/>
      <c r="L257" s="395"/>
      <c r="M257" s="395"/>
      <c r="N257" s="395"/>
      <c r="O257" s="395"/>
      <c r="P257" s="395"/>
      <c r="Q257" s="395"/>
      <c r="R257" s="395"/>
      <c r="S257" s="395"/>
      <c r="T257" s="395"/>
      <c r="U257" s="395"/>
      <c r="V257" s="395"/>
      <c r="W257" s="395"/>
      <c r="X257" s="395"/>
      <c r="Y257" s="395"/>
    </row>
    <row r="258" spans="1:25" x14ac:dyDescent="0.2">
      <c r="A258" s="395"/>
      <c r="B258" s="395"/>
      <c r="C258" s="395"/>
      <c r="D258" s="395"/>
      <c r="E258" s="395"/>
      <c r="F258" s="395"/>
      <c r="G258" s="395"/>
      <c r="H258" s="395"/>
      <c r="I258" s="395"/>
      <c r="J258" s="395"/>
      <c r="K258" s="395"/>
      <c r="L258" s="395"/>
      <c r="M258" s="395"/>
      <c r="N258" s="395"/>
      <c r="O258" s="395"/>
      <c r="P258" s="395"/>
      <c r="Q258" s="395"/>
      <c r="R258" s="395"/>
      <c r="S258" s="395"/>
      <c r="T258" s="395"/>
      <c r="U258" s="395"/>
      <c r="V258" s="395"/>
      <c r="W258" s="395"/>
      <c r="X258" s="395"/>
      <c r="Y258" s="395"/>
    </row>
    <row r="259" spans="1:25" x14ac:dyDescent="0.2">
      <c r="A259" s="395"/>
      <c r="B259" s="395"/>
      <c r="C259" s="395"/>
      <c r="D259" s="395"/>
      <c r="E259" s="395"/>
      <c r="F259" s="395"/>
      <c r="G259" s="395"/>
      <c r="H259" s="395"/>
      <c r="I259" s="395"/>
      <c r="J259" s="395"/>
      <c r="K259" s="395"/>
      <c r="L259" s="395"/>
      <c r="M259" s="395"/>
      <c r="N259" s="395"/>
      <c r="O259" s="395"/>
      <c r="P259" s="395"/>
      <c r="Q259" s="395"/>
      <c r="R259" s="395"/>
      <c r="S259" s="395"/>
      <c r="T259" s="395"/>
      <c r="U259" s="395"/>
      <c r="V259" s="395"/>
      <c r="W259" s="395"/>
      <c r="X259" s="395"/>
      <c r="Y259" s="395"/>
    </row>
    <row r="260" spans="1:25" x14ac:dyDescent="0.2">
      <c r="A260" s="395"/>
      <c r="B260" s="395"/>
      <c r="C260" s="395"/>
      <c r="D260" s="395"/>
      <c r="E260" s="395"/>
      <c r="F260" s="395"/>
      <c r="G260" s="395"/>
      <c r="H260" s="395"/>
      <c r="I260" s="395"/>
      <c r="J260" s="395"/>
      <c r="K260" s="395"/>
      <c r="L260" s="395"/>
      <c r="M260" s="395"/>
      <c r="N260" s="395"/>
      <c r="O260" s="395"/>
      <c r="P260" s="395"/>
      <c r="Q260" s="395"/>
      <c r="R260" s="395"/>
      <c r="S260" s="395"/>
      <c r="T260" s="395"/>
      <c r="U260" s="395"/>
      <c r="V260" s="395"/>
      <c r="W260" s="395"/>
      <c r="X260" s="395"/>
      <c r="Y260" s="395"/>
    </row>
    <row r="261" spans="1:25" x14ac:dyDescent="0.2">
      <c r="A261" s="395"/>
      <c r="B261" s="395"/>
      <c r="C261" s="395"/>
      <c r="D261" s="395"/>
      <c r="E261" s="395"/>
      <c r="F261" s="395"/>
      <c r="G261" s="395"/>
      <c r="H261" s="395"/>
      <c r="I261" s="395"/>
      <c r="J261" s="395"/>
      <c r="K261" s="395"/>
      <c r="L261" s="395"/>
      <c r="M261" s="395"/>
      <c r="N261" s="395"/>
      <c r="O261" s="395"/>
      <c r="P261" s="395"/>
      <c r="Q261" s="395"/>
      <c r="R261" s="395"/>
      <c r="S261" s="395"/>
      <c r="T261" s="395"/>
      <c r="U261" s="395"/>
      <c r="V261" s="395"/>
      <c r="W261" s="395"/>
      <c r="X261" s="395"/>
      <c r="Y261" s="395"/>
    </row>
    <row r="262" spans="1:25" x14ac:dyDescent="0.2">
      <c r="A262" s="395"/>
      <c r="B262" s="395"/>
      <c r="C262" s="395"/>
      <c r="D262" s="395"/>
      <c r="E262" s="395"/>
      <c r="F262" s="395"/>
      <c r="G262" s="395"/>
      <c r="H262" s="395"/>
      <c r="I262" s="395"/>
      <c r="J262" s="395"/>
      <c r="K262" s="395"/>
      <c r="L262" s="395"/>
      <c r="M262" s="395"/>
      <c r="N262" s="395"/>
      <c r="O262" s="395"/>
      <c r="P262" s="395"/>
      <c r="Q262" s="395"/>
      <c r="R262" s="395"/>
      <c r="S262" s="395"/>
      <c r="T262" s="395"/>
      <c r="U262" s="395"/>
      <c r="V262" s="395"/>
      <c r="W262" s="395"/>
      <c r="X262" s="395"/>
      <c r="Y262" s="395"/>
    </row>
    <row r="263" spans="1:25" x14ac:dyDescent="0.2">
      <c r="A263" s="395"/>
      <c r="B263" s="395"/>
      <c r="C263" s="395"/>
      <c r="D263" s="395"/>
      <c r="E263" s="395"/>
      <c r="F263" s="395"/>
      <c r="G263" s="395"/>
      <c r="H263" s="395"/>
      <c r="I263" s="395"/>
      <c r="J263" s="395"/>
      <c r="K263" s="395"/>
      <c r="L263" s="395"/>
      <c r="M263" s="395"/>
      <c r="N263" s="395"/>
      <c r="O263" s="395"/>
      <c r="P263" s="395"/>
      <c r="Q263" s="395"/>
      <c r="R263" s="395"/>
      <c r="S263" s="395"/>
      <c r="T263" s="395"/>
      <c r="U263" s="395"/>
      <c r="V263" s="395"/>
      <c r="W263" s="395"/>
      <c r="X263" s="395"/>
      <c r="Y263" s="395"/>
    </row>
    <row r="264" spans="1:25" x14ac:dyDescent="0.2">
      <c r="A264" s="395"/>
      <c r="B264" s="395"/>
      <c r="C264" s="395"/>
      <c r="D264" s="395"/>
      <c r="E264" s="395"/>
      <c r="F264" s="395"/>
      <c r="G264" s="395"/>
      <c r="H264" s="395"/>
      <c r="I264" s="395"/>
      <c r="J264" s="395"/>
      <c r="K264" s="395"/>
      <c r="L264" s="395"/>
      <c r="M264" s="395"/>
      <c r="N264" s="395"/>
      <c r="O264" s="395"/>
      <c r="P264" s="395"/>
      <c r="Q264" s="395"/>
      <c r="R264" s="395"/>
      <c r="S264" s="395"/>
      <c r="T264" s="395"/>
      <c r="U264" s="395"/>
      <c r="V264" s="395"/>
      <c r="W264" s="395"/>
      <c r="X264" s="395"/>
      <c r="Y264" s="395"/>
    </row>
    <row r="265" spans="1:25" x14ac:dyDescent="0.2">
      <c r="A265" s="395"/>
      <c r="B265" s="395"/>
      <c r="C265" s="395"/>
      <c r="D265" s="395"/>
      <c r="E265" s="395"/>
      <c r="F265" s="395"/>
      <c r="G265" s="395"/>
      <c r="H265" s="395"/>
      <c r="I265" s="395"/>
      <c r="J265" s="395"/>
      <c r="K265" s="395"/>
      <c r="L265" s="395"/>
      <c r="M265" s="395"/>
      <c r="N265" s="395"/>
      <c r="O265" s="395"/>
      <c r="P265" s="395"/>
      <c r="Q265" s="395"/>
      <c r="R265" s="395"/>
      <c r="S265" s="395"/>
      <c r="T265" s="395"/>
      <c r="U265" s="395"/>
      <c r="V265" s="395"/>
      <c r="W265" s="395"/>
      <c r="X265" s="395"/>
      <c r="Y265" s="395"/>
    </row>
    <row r="266" spans="1:25" x14ac:dyDescent="0.2">
      <c r="A266" s="395"/>
      <c r="B266" s="395"/>
      <c r="C266" s="395"/>
      <c r="D266" s="395"/>
      <c r="E266" s="395"/>
      <c r="F266" s="395"/>
      <c r="G266" s="395"/>
      <c r="H266" s="395"/>
      <c r="I266" s="395"/>
      <c r="J266" s="395"/>
      <c r="K266" s="395"/>
      <c r="L266" s="395"/>
      <c r="M266" s="395"/>
      <c r="N266" s="395"/>
      <c r="O266" s="395"/>
      <c r="P266" s="395"/>
      <c r="Q266" s="395"/>
      <c r="R266" s="395"/>
      <c r="S266" s="395"/>
      <c r="T266" s="395"/>
      <c r="U266" s="395"/>
      <c r="V266" s="395"/>
      <c r="W266" s="395"/>
      <c r="X266" s="395"/>
      <c r="Y266" s="395"/>
    </row>
    <row r="267" spans="1:25" x14ac:dyDescent="0.2">
      <c r="A267" s="395"/>
      <c r="B267" s="395"/>
      <c r="C267" s="395"/>
      <c r="D267" s="395"/>
      <c r="E267" s="395"/>
      <c r="F267" s="395"/>
      <c r="G267" s="395"/>
      <c r="H267" s="395"/>
      <c r="I267" s="395"/>
      <c r="J267" s="395"/>
      <c r="K267" s="395"/>
      <c r="L267" s="395"/>
      <c r="M267" s="395"/>
      <c r="N267" s="395"/>
      <c r="O267" s="395"/>
      <c r="P267" s="395"/>
      <c r="Q267" s="395"/>
      <c r="R267" s="395"/>
      <c r="S267" s="395"/>
      <c r="T267" s="395"/>
      <c r="U267" s="395"/>
      <c r="V267" s="395"/>
      <c r="W267" s="395"/>
      <c r="X267" s="395"/>
      <c r="Y267" s="395"/>
    </row>
    <row r="268" spans="1:25" x14ac:dyDescent="0.2">
      <c r="A268" s="395"/>
      <c r="B268" s="395"/>
      <c r="C268" s="395"/>
      <c r="D268" s="395"/>
      <c r="E268" s="395"/>
      <c r="F268" s="395"/>
      <c r="G268" s="395"/>
      <c r="H268" s="395"/>
      <c r="I268" s="395"/>
      <c r="J268" s="395"/>
      <c r="K268" s="395"/>
      <c r="L268" s="395"/>
      <c r="M268" s="395"/>
      <c r="N268" s="395"/>
      <c r="O268" s="395"/>
      <c r="P268" s="395"/>
      <c r="Q268" s="395"/>
      <c r="R268" s="395"/>
      <c r="S268" s="395"/>
      <c r="T268" s="395"/>
      <c r="U268" s="395"/>
      <c r="V268" s="395"/>
      <c r="W268" s="395"/>
      <c r="X268" s="395"/>
      <c r="Y268" s="395"/>
    </row>
    <row r="269" spans="1:25" x14ac:dyDescent="0.2">
      <c r="A269" s="395"/>
      <c r="B269" s="395"/>
      <c r="C269" s="395"/>
      <c r="D269" s="395"/>
      <c r="E269" s="395"/>
      <c r="F269" s="395"/>
      <c r="G269" s="395"/>
      <c r="H269" s="395"/>
      <c r="I269" s="395"/>
      <c r="J269" s="395"/>
      <c r="K269" s="395"/>
      <c r="L269" s="395"/>
      <c r="M269" s="395"/>
      <c r="N269" s="395"/>
      <c r="O269" s="395"/>
      <c r="P269" s="395"/>
      <c r="Q269" s="395"/>
      <c r="R269" s="395"/>
      <c r="S269" s="395"/>
      <c r="T269" s="395"/>
      <c r="U269" s="395"/>
      <c r="V269" s="395"/>
      <c r="W269" s="395"/>
      <c r="X269" s="395"/>
      <c r="Y269" s="395"/>
    </row>
    <row r="270" spans="1:25" x14ac:dyDescent="0.2">
      <c r="A270" s="395"/>
      <c r="B270" s="395"/>
      <c r="C270" s="395"/>
      <c r="D270" s="395"/>
      <c r="E270" s="395"/>
      <c r="F270" s="395"/>
      <c r="G270" s="395"/>
      <c r="H270" s="395"/>
      <c r="I270" s="395"/>
      <c r="J270" s="395"/>
      <c r="K270" s="395"/>
      <c r="L270" s="395"/>
      <c r="M270" s="395"/>
      <c r="N270" s="395"/>
      <c r="O270" s="395"/>
      <c r="P270" s="395"/>
      <c r="Q270" s="395"/>
      <c r="R270" s="395"/>
      <c r="S270" s="395"/>
      <c r="T270" s="395"/>
      <c r="U270" s="395"/>
      <c r="V270" s="395"/>
      <c r="W270" s="395"/>
      <c r="X270" s="395"/>
      <c r="Y270" s="395"/>
    </row>
    <row r="271" spans="1:25" x14ac:dyDescent="0.2">
      <c r="A271" s="395"/>
      <c r="B271" s="395"/>
      <c r="C271" s="395"/>
      <c r="D271" s="395"/>
      <c r="E271" s="395"/>
      <c r="F271" s="395"/>
      <c r="G271" s="395"/>
      <c r="H271" s="395"/>
      <c r="I271" s="395"/>
      <c r="J271" s="395"/>
      <c r="K271" s="395"/>
      <c r="L271" s="395"/>
      <c r="M271" s="395"/>
      <c r="N271" s="395"/>
      <c r="O271" s="395"/>
      <c r="P271" s="395"/>
      <c r="Q271" s="395"/>
      <c r="R271" s="395"/>
      <c r="S271" s="395"/>
      <c r="T271" s="395"/>
      <c r="U271" s="395"/>
      <c r="V271" s="395"/>
      <c r="W271" s="395"/>
      <c r="X271" s="395"/>
      <c r="Y271" s="395"/>
    </row>
    <row r="272" spans="1:25" x14ac:dyDescent="0.2">
      <c r="A272" s="395"/>
      <c r="B272" s="395"/>
      <c r="C272" s="395"/>
      <c r="D272" s="395"/>
      <c r="E272" s="395"/>
      <c r="F272" s="395"/>
      <c r="G272" s="395"/>
      <c r="H272" s="395"/>
      <c r="I272" s="395"/>
      <c r="J272" s="395"/>
      <c r="K272" s="395"/>
      <c r="L272" s="395"/>
      <c r="M272" s="395"/>
      <c r="N272" s="395"/>
      <c r="O272" s="395"/>
      <c r="P272" s="395"/>
      <c r="Q272" s="395"/>
      <c r="R272" s="395"/>
      <c r="S272" s="395"/>
      <c r="T272" s="395"/>
      <c r="U272" s="395"/>
      <c r="V272" s="395"/>
      <c r="W272" s="395"/>
      <c r="X272" s="395"/>
      <c r="Y272" s="395"/>
    </row>
    <row r="273" spans="1:25" x14ac:dyDescent="0.2">
      <c r="A273" s="395"/>
      <c r="B273" s="395"/>
      <c r="C273" s="395"/>
      <c r="D273" s="395"/>
      <c r="E273" s="395"/>
      <c r="F273" s="395"/>
      <c r="G273" s="395"/>
      <c r="H273" s="395"/>
      <c r="I273" s="395"/>
      <c r="J273" s="395"/>
      <c r="K273" s="395"/>
      <c r="L273" s="395"/>
      <c r="M273" s="395"/>
      <c r="N273" s="395"/>
      <c r="O273" s="395"/>
      <c r="P273" s="395"/>
      <c r="Q273" s="395"/>
      <c r="R273" s="395"/>
      <c r="S273" s="395"/>
      <c r="T273" s="395"/>
      <c r="U273" s="395"/>
      <c r="V273" s="395"/>
      <c r="W273" s="395"/>
      <c r="X273" s="395"/>
      <c r="Y273" s="395"/>
    </row>
    <row r="274" spans="1:25" x14ac:dyDescent="0.2">
      <c r="A274" s="395"/>
      <c r="B274" s="395"/>
      <c r="C274" s="395"/>
      <c r="D274" s="395"/>
      <c r="E274" s="395"/>
      <c r="F274" s="395"/>
      <c r="G274" s="395"/>
      <c r="H274" s="395"/>
      <c r="I274" s="395"/>
      <c r="J274" s="395"/>
      <c r="K274" s="395"/>
      <c r="L274" s="395"/>
      <c r="M274" s="395"/>
      <c r="N274" s="395"/>
      <c r="O274" s="395"/>
      <c r="P274" s="395"/>
      <c r="Q274" s="395"/>
      <c r="R274" s="395"/>
      <c r="S274" s="395"/>
      <c r="T274" s="395"/>
      <c r="U274" s="395"/>
      <c r="V274" s="395"/>
      <c r="W274" s="395"/>
      <c r="X274" s="395"/>
      <c r="Y274" s="395"/>
    </row>
    <row r="275" spans="1:25" x14ac:dyDescent="0.2">
      <c r="A275" s="395"/>
      <c r="B275" s="395"/>
      <c r="C275" s="395"/>
      <c r="D275" s="395"/>
      <c r="E275" s="395"/>
      <c r="F275" s="395"/>
      <c r="G275" s="395"/>
      <c r="H275" s="395"/>
      <c r="I275" s="395"/>
      <c r="J275" s="395"/>
      <c r="K275" s="395"/>
      <c r="L275" s="395"/>
      <c r="M275" s="395"/>
      <c r="N275" s="395"/>
      <c r="O275" s="395"/>
      <c r="P275" s="395"/>
      <c r="Q275" s="395"/>
      <c r="R275" s="395"/>
      <c r="S275" s="395"/>
      <c r="T275" s="395"/>
      <c r="U275" s="395"/>
      <c r="V275" s="395"/>
      <c r="W275" s="395"/>
      <c r="X275" s="395"/>
      <c r="Y275" s="395"/>
    </row>
    <row r="276" spans="1:25" x14ac:dyDescent="0.2">
      <c r="A276" s="395"/>
      <c r="B276" s="395"/>
      <c r="C276" s="395"/>
      <c r="D276" s="395"/>
      <c r="E276" s="395"/>
      <c r="F276" s="395"/>
      <c r="G276" s="395"/>
      <c r="H276" s="395"/>
      <c r="I276" s="395"/>
      <c r="J276" s="395"/>
      <c r="K276" s="395"/>
      <c r="L276" s="395"/>
      <c r="M276" s="395"/>
      <c r="N276" s="395"/>
      <c r="O276" s="395"/>
      <c r="P276" s="395"/>
      <c r="Q276" s="395"/>
      <c r="R276" s="395"/>
      <c r="S276" s="395"/>
      <c r="T276" s="395"/>
      <c r="U276" s="395"/>
      <c r="V276" s="395"/>
      <c r="W276" s="395"/>
      <c r="X276" s="395"/>
      <c r="Y276" s="395"/>
    </row>
    <row r="277" spans="1:25" x14ac:dyDescent="0.2">
      <c r="A277" s="395"/>
      <c r="B277" s="395"/>
      <c r="C277" s="395"/>
      <c r="D277" s="395"/>
      <c r="E277" s="395"/>
      <c r="F277" s="395"/>
      <c r="G277" s="395"/>
      <c r="H277" s="395"/>
      <c r="I277" s="395"/>
      <c r="J277" s="395"/>
      <c r="K277" s="395"/>
      <c r="L277" s="395"/>
      <c r="M277" s="395"/>
      <c r="N277" s="395"/>
      <c r="O277" s="395"/>
      <c r="P277" s="395"/>
      <c r="Q277" s="395"/>
      <c r="R277" s="395"/>
      <c r="S277" s="395"/>
      <c r="T277" s="395"/>
      <c r="U277" s="395"/>
      <c r="V277" s="395"/>
      <c r="W277" s="395"/>
      <c r="X277" s="395"/>
      <c r="Y277" s="395"/>
    </row>
    <row r="278" spans="1:25" x14ac:dyDescent="0.2">
      <c r="A278" s="395"/>
      <c r="B278" s="395"/>
      <c r="C278" s="395"/>
      <c r="D278" s="395"/>
      <c r="E278" s="395"/>
      <c r="F278" s="395"/>
      <c r="G278" s="395"/>
      <c r="H278" s="395"/>
      <c r="I278" s="395"/>
      <c r="J278" s="395"/>
      <c r="K278" s="395"/>
      <c r="L278" s="395"/>
      <c r="M278" s="395"/>
      <c r="N278" s="395"/>
      <c r="O278" s="395"/>
      <c r="P278" s="395"/>
      <c r="Q278" s="395"/>
      <c r="R278" s="395"/>
      <c r="S278" s="395"/>
      <c r="T278" s="395"/>
      <c r="U278" s="395"/>
      <c r="V278" s="395"/>
      <c r="W278" s="395"/>
      <c r="X278" s="395"/>
      <c r="Y278" s="395"/>
    </row>
    <row r="279" spans="1:25" x14ac:dyDescent="0.2">
      <c r="A279" s="395"/>
      <c r="B279" s="395"/>
      <c r="C279" s="395"/>
      <c r="D279" s="395"/>
      <c r="E279" s="395"/>
      <c r="F279" s="395"/>
      <c r="G279" s="395"/>
      <c r="H279" s="395"/>
      <c r="I279" s="395"/>
      <c r="J279" s="395"/>
      <c r="K279" s="395"/>
      <c r="L279" s="395"/>
      <c r="M279" s="395"/>
      <c r="N279" s="395"/>
      <c r="O279" s="395"/>
      <c r="P279" s="395"/>
      <c r="Q279" s="395"/>
      <c r="R279" s="395"/>
      <c r="S279" s="395"/>
      <c r="T279" s="395"/>
      <c r="U279" s="395"/>
      <c r="V279" s="395"/>
      <c r="W279" s="395"/>
      <c r="X279" s="395"/>
      <c r="Y279" s="395"/>
    </row>
    <row r="280" spans="1:25" x14ac:dyDescent="0.2">
      <c r="A280" s="395"/>
      <c r="B280" s="395"/>
      <c r="C280" s="395"/>
      <c r="D280" s="395"/>
      <c r="E280" s="395"/>
      <c r="F280" s="395"/>
      <c r="G280" s="395"/>
      <c r="H280" s="395"/>
      <c r="I280" s="395"/>
      <c r="J280" s="395"/>
      <c r="K280" s="395"/>
      <c r="L280" s="395"/>
      <c r="M280" s="395"/>
      <c r="N280" s="395"/>
      <c r="O280" s="395"/>
      <c r="P280" s="395"/>
      <c r="Q280" s="395"/>
      <c r="R280" s="395"/>
      <c r="S280" s="395"/>
      <c r="T280" s="395"/>
      <c r="U280" s="395"/>
      <c r="V280" s="395"/>
      <c r="W280" s="395"/>
      <c r="X280" s="395"/>
      <c r="Y280" s="395"/>
    </row>
    <row r="281" spans="1:25" x14ac:dyDescent="0.2">
      <c r="A281" s="395"/>
      <c r="B281" s="395"/>
      <c r="C281" s="395"/>
      <c r="D281" s="395"/>
      <c r="E281" s="395"/>
      <c r="F281" s="395"/>
      <c r="G281" s="395"/>
      <c r="H281" s="395"/>
      <c r="I281" s="395"/>
      <c r="J281" s="395"/>
      <c r="K281" s="395"/>
      <c r="L281" s="395"/>
      <c r="M281" s="395"/>
      <c r="N281" s="395"/>
      <c r="O281" s="395"/>
      <c r="P281" s="395"/>
      <c r="Q281" s="395"/>
      <c r="R281" s="395"/>
      <c r="S281" s="395"/>
      <c r="T281" s="395"/>
      <c r="U281" s="395"/>
      <c r="V281" s="395"/>
      <c r="W281" s="395"/>
      <c r="X281" s="395"/>
      <c r="Y281" s="395"/>
    </row>
    <row r="282" spans="1:25" x14ac:dyDescent="0.2">
      <c r="A282" s="395"/>
      <c r="B282" s="395"/>
      <c r="C282" s="395"/>
      <c r="D282" s="395"/>
      <c r="E282" s="395"/>
      <c r="F282" s="395"/>
      <c r="G282" s="395"/>
      <c r="H282" s="395"/>
      <c r="I282" s="395"/>
      <c r="J282" s="395"/>
      <c r="K282" s="395"/>
      <c r="L282" s="395"/>
      <c r="M282" s="395"/>
      <c r="N282" s="395"/>
      <c r="O282" s="395"/>
      <c r="P282" s="395"/>
      <c r="Q282" s="395"/>
      <c r="R282" s="395"/>
      <c r="S282" s="395"/>
      <c r="T282" s="395"/>
      <c r="U282" s="395"/>
      <c r="V282" s="395"/>
      <c r="W282" s="395"/>
      <c r="X282" s="395"/>
      <c r="Y282" s="395"/>
    </row>
    <row r="283" spans="1:25" x14ac:dyDescent="0.2">
      <c r="A283" s="395"/>
      <c r="B283" s="395"/>
      <c r="C283" s="395"/>
      <c r="D283" s="395"/>
      <c r="E283" s="395"/>
      <c r="F283" s="395"/>
      <c r="G283" s="395"/>
      <c r="H283" s="395"/>
      <c r="I283" s="395"/>
      <c r="J283" s="395"/>
      <c r="K283" s="395"/>
      <c r="L283" s="395"/>
      <c r="M283" s="395"/>
      <c r="N283" s="395"/>
      <c r="O283" s="395"/>
      <c r="P283" s="395"/>
      <c r="Q283" s="395"/>
      <c r="R283" s="395"/>
      <c r="S283" s="395"/>
      <c r="T283" s="395"/>
      <c r="U283" s="395"/>
      <c r="V283" s="395"/>
      <c r="W283" s="395"/>
      <c r="X283" s="395"/>
      <c r="Y283" s="395"/>
    </row>
    <row r="284" spans="1:25" x14ac:dyDescent="0.2">
      <c r="A284" s="395"/>
      <c r="B284" s="395"/>
      <c r="C284" s="395"/>
      <c r="D284" s="395"/>
      <c r="E284" s="395"/>
      <c r="F284" s="395"/>
      <c r="G284" s="395"/>
      <c r="H284" s="395"/>
      <c r="I284" s="395"/>
      <c r="J284" s="395"/>
      <c r="K284" s="395"/>
      <c r="L284" s="395"/>
      <c r="M284" s="395"/>
      <c r="N284" s="395"/>
      <c r="O284" s="395"/>
      <c r="P284" s="395"/>
      <c r="Q284" s="395"/>
      <c r="R284" s="395"/>
      <c r="S284" s="395"/>
      <c r="T284" s="395"/>
      <c r="U284" s="395"/>
      <c r="V284" s="395"/>
      <c r="W284" s="395"/>
      <c r="X284" s="395"/>
      <c r="Y284" s="395"/>
    </row>
    <row r="285" spans="1:25" x14ac:dyDescent="0.2">
      <c r="A285" s="395"/>
      <c r="B285" s="395"/>
      <c r="C285" s="395"/>
      <c r="D285" s="395"/>
      <c r="E285" s="395"/>
      <c r="F285" s="395"/>
      <c r="G285" s="395"/>
      <c r="H285" s="395"/>
      <c r="I285" s="395"/>
      <c r="J285" s="395"/>
      <c r="K285" s="395"/>
      <c r="L285" s="395"/>
      <c r="M285" s="395"/>
      <c r="N285" s="395"/>
      <c r="O285" s="395"/>
      <c r="P285" s="395"/>
      <c r="Q285" s="395"/>
      <c r="R285" s="395"/>
      <c r="S285" s="395"/>
      <c r="T285" s="395"/>
      <c r="U285" s="395"/>
      <c r="V285" s="395"/>
      <c r="W285" s="395"/>
      <c r="X285" s="395"/>
      <c r="Y285" s="395"/>
    </row>
    <row r="286" spans="1:25" x14ac:dyDescent="0.2">
      <c r="A286" s="395"/>
      <c r="B286" s="395"/>
      <c r="C286" s="395"/>
      <c r="D286" s="395"/>
      <c r="E286" s="395"/>
      <c r="F286" s="395"/>
      <c r="G286" s="395"/>
      <c r="H286" s="395"/>
      <c r="I286" s="395"/>
      <c r="J286" s="395"/>
      <c r="K286" s="395"/>
      <c r="L286" s="395"/>
      <c r="M286" s="395"/>
      <c r="N286" s="395"/>
      <c r="O286" s="395"/>
      <c r="P286" s="395"/>
      <c r="Q286" s="395"/>
      <c r="R286" s="395"/>
      <c r="S286" s="395"/>
      <c r="T286" s="395"/>
      <c r="U286" s="395"/>
      <c r="V286" s="395"/>
      <c r="W286" s="395"/>
      <c r="X286" s="395"/>
      <c r="Y286" s="395"/>
    </row>
    <row r="287" spans="1:25" x14ac:dyDescent="0.2">
      <c r="A287" s="395"/>
      <c r="B287" s="395"/>
      <c r="C287" s="395"/>
      <c r="D287" s="395"/>
      <c r="E287" s="395"/>
      <c r="F287" s="395"/>
      <c r="G287" s="395"/>
      <c r="H287" s="395"/>
      <c r="I287" s="395"/>
      <c r="J287" s="395"/>
      <c r="K287" s="395"/>
      <c r="L287" s="395"/>
      <c r="M287" s="395"/>
      <c r="N287" s="395"/>
      <c r="O287" s="395"/>
      <c r="P287" s="395"/>
      <c r="Q287" s="395"/>
      <c r="R287" s="395"/>
      <c r="S287" s="395"/>
      <c r="T287" s="395"/>
      <c r="U287" s="395"/>
      <c r="V287" s="395"/>
      <c r="W287" s="395"/>
      <c r="X287" s="395"/>
      <c r="Y287" s="395"/>
    </row>
    <row r="288" spans="1:25" x14ac:dyDescent="0.2">
      <c r="A288" s="395"/>
      <c r="B288" s="395"/>
      <c r="C288" s="395"/>
      <c r="D288" s="395"/>
      <c r="E288" s="395"/>
      <c r="F288" s="395"/>
      <c r="G288" s="395"/>
      <c r="H288" s="395"/>
      <c r="I288" s="395"/>
      <c r="J288" s="395"/>
      <c r="K288" s="395"/>
      <c r="L288" s="395"/>
      <c r="M288" s="395"/>
      <c r="N288" s="395"/>
      <c r="O288" s="395"/>
      <c r="P288" s="395"/>
      <c r="Q288" s="395"/>
      <c r="R288" s="395"/>
      <c r="S288" s="395"/>
      <c r="T288" s="395"/>
      <c r="U288" s="395"/>
      <c r="V288" s="395"/>
      <c r="W288" s="395"/>
      <c r="X288" s="395"/>
      <c r="Y288" s="395"/>
    </row>
    <row r="289" spans="1:25" x14ac:dyDescent="0.2">
      <c r="A289" s="395"/>
      <c r="B289" s="395"/>
      <c r="C289" s="395"/>
      <c r="D289" s="395"/>
      <c r="E289" s="395"/>
      <c r="F289" s="395"/>
      <c r="G289" s="395"/>
      <c r="H289" s="395"/>
      <c r="I289" s="395"/>
      <c r="J289" s="395"/>
      <c r="K289" s="395"/>
      <c r="L289" s="395"/>
      <c r="M289" s="395"/>
      <c r="N289" s="395"/>
      <c r="O289" s="395"/>
      <c r="P289" s="395"/>
      <c r="Q289" s="395"/>
      <c r="R289" s="395"/>
      <c r="S289" s="395"/>
      <c r="T289" s="395"/>
      <c r="U289" s="395"/>
      <c r="V289" s="395"/>
      <c r="W289" s="395"/>
      <c r="X289" s="395"/>
      <c r="Y289" s="395"/>
    </row>
    <row r="290" spans="1:25" x14ac:dyDescent="0.2">
      <c r="A290" s="395"/>
      <c r="B290" s="395"/>
      <c r="C290" s="395"/>
      <c r="D290" s="395"/>
      <c r="E290" s="395"/>
      <c r="F290" s="395"/>
      <c r="G290" s="395"/>
      <c r="H290" s="395"/>
      <c r="I290" s="395"/>
      <c r="J290" s="395"/>
      <c r="K290" s="395"/>
      <c r="L290" s="395"/>
      <c r="M290" s="395"/>
      <c r="N290" s="395"/>
      <c r="O290" s="395"/>
      <c r="P290" s="395"/>
      <c r="Q290" s="395"/>
      <c r="R290" s="395"/>
      <c r="S290" s="395"/>
      <c r="T290" s="395"/>
      <c r="U290" s="395"/>
      <c r="V290" s="395"/>
      <c r="W290" s="395"/>
      <c r="X290" s="395"/>
      <c r="Y290" s="395"/>
    </row>
    <row r="291" spans="1:25" x14ac:dyDescent="0.2">
      <c r="A291" s="395"/>
      <c r="B291" s="395"/>
      <c r="C291" s="395"/>
      <c r="D291" s="395"/>
      <c r="E291" s="395"/>
      <c r="F291" s="395"/>
      <c r="G291" s="395"/>
      <c r="H291" s="395"/>
      <c r="I291" s="395"/>
      <c r="J291" s="395"/>
      <c r="K291" s="395"/>
      <c r="L291" s="395"/>
      <c r="M291" s="395"/>
      <c r="N291" s="395"/>
      <c r="O291" s="395"/>
      <c r="P291" s="395"/>
      <c r="Q291" s="395"/>
      <c r="R291" s="395"/>
      <c r="S291" s="395"/>
      <c r="T291" s="395"/>
      <c r="U291" s="395"/>
      <c r="V291" s="395"/>
      <c r="W291" s="395"/>
      <c r="X291" s="395"/>
      <c r="Y291" s="395"/>
    </row>
    <row r="292" spans="1:25" x14ac:dyDescent="0.2">
      <c r="A292" s="395"/>
      <c r="B292" s="395"/>
      <c r="C292" s="395"/>
      <c r="D292" s="395"/>
      <c r="E292" s="395"/>
      <c r="F292" s="395"/>
      <c r="G292" s="395"/>
      <c r="H292" s="395"/>
      <c r="I292" s="395"/>
      <c r="J292" s="395"/>
      <c r="K292" s="395"/>
      <c r="L292" s="395"/>
      <c r="M292" s="395"/>
      <c r="N292" s="395"/>
      <c r="O292" s="395"/>
      <c r="P292" s="395"/>
      <c r="Q292" s="395"/>
      <c r="R292" s="395"/>
      <c r="S292" s="395"/>
      <c r="T292" s="395"/>
      <c r="U292" s="395"/>
      <c r="V292" s="395"/>
      <c r="W292" s="395"/>
      <c r="X292" s="395"/>
      <c r="Y292" s="395"/>
    </row>
    <row r="293" spans="1:25" x14ac:dyDescent="0.2">
      <c r="A293" s="395"/>
      <c r="B293" s="395"/>
      <c r="C293" s="395"/>
      <c r="D293" s="395"/>
      <c r="E293" s="395"/>
      <c r="F293" s="395"/>
      <c r="G293" s="395"/>
      <c r="H293" s="395"/>
      <c r="I293" s="395"/>
      <c r="J293" s="395"/>
      <c r="K293" s="395"/>
      <c r="L293" s="395"/>
      <c r="M293" s="395"/>
      <c r="N293" s="395"/>
      <c r="O293" s="395"/>
      <c r="P293" s="395"/>
      <c r="Q293" s="395"/>
      <c r="R293" s="395"/>
      <c r="S293" s="395"/>
      <c r="T293" s="395"/>
      <c r="U293" s="395"/>
      <c r="V293" s="395"/>
      <c r="W293" s="395"/>
      <c r="X293" s="395"/>
      <c r="Y293" s="395"/>
    </row>
    <row r="294" spans="1:25" x14ac:dyDescent="0.2">
      <c r="A294" s="395"/>
      <c r="B294" s="395"/>
      <c r="C294" s="395"/>
      <c r="D294" s="395"/>
      <c r="E294" s="395"/>
      <c r="F294" s="395"/>
      <c r="G294" s="395"/>
      <c r="H294" s="395"/>
      <c r="I294" s="395"/>
      <c r="J294" s="395"/>
      <c r="K294" s="395"/>
      <c r="L294" s="395"/>
      <c r="M294" s="395"/>
      <c r="N294" s="395"/>
      <c r="O294" s="395"/>
      <c r="P294" s="395"/>
      <c r="Q294" s="395"/>
      <c r="R294" s="395"/>
      <c r="S294" s="395"/>
      <c r="T294" s="395"/>
      <c r="U294" s="395"/>
      <c r="V294" s="395"/>
      <c r="W294" s="395"/>
      <c r="X294" s="395"/>
      <c r="Y294" s="395"/>
    </row>
    <row r="295" spans="1:25" x14ac:dyDescent="0.2">
      <c r="A295" s="395"/>
      <c r="B295" s="395"/>
      <c r="C295" s="395"/>
      <c r="D295" s="395"/>
      <c r="E295" s="395"/>
      <c r="F295" s="395"/>
      <c r="G295" s="395"/>
      <c r="H295" s="395"/>
      <c r="I295" s="395"/>
      <c r="J295" s="395"/>
      <c r="K295" s="395"/>
      <c r="L295" s="395"/>
      <c r="M295" s="395"/>
      <c r="N295" s="395"/>
      <c r="O295" s="395"/>
      <c r="P295" s="395"/>
      <c r="Q295" s="395"/>
      <c r="R295" s="395"/>
      <c r="S295" s="395"/>
      <c r="T295" s="395"/>
      <c r="U295" s="395"/>
      <c r="V295" s="395"/>
      <c r="W295" s="395"/>
      <c r="X295" s="395"/>
      <c r="Y295" s="395"/>
    </row>
    <row r="296" spans="1:25" x14ac:dyDescent="0.2">
      <c r="A296" s="395"/>
      <c r="B296" s="395"/>
      <c r="C296" s="395"/>
      <c r="D296" s="395"/>
      <c r="E296" s="395"/>
      <c r="F296" s="395"/>
      <c r="G296" s="395"/>
      <c r="H296" s="395"/>
      <c r="I296" s="395"/>
      <c r="J296" s="395"/>
      <c r="K296" s="395"/>
      <c r="L296" s="395"/>
      <c r="M296" s="395"/>
      <c r="N296" s="395"/>
      <c r="O296" s="395"/>
      <c r="P296" s="395"/>
      <c r="Q296" s="395"/>
      <c r="R296" s="395"/>
      <c r="S296" s="395"/>
      <c r="T296" s="395"/>
      <c r="U296" s="395"/>
      <c r="V296" s="395"/>
      <c r="W296" s="395"/>
      <c r="X296" s="395"/>
      <c r="Y296" s="395"/>
    </row>
    <row r="297" spans="1:25" x14ac:dyDescent="0.2">
      <c r="A297" s="395"/>
      <c r="B297" s="395"/>
      <c r="C297" s="395"/>
      <c r="D297" s="395"/>
      <c r="E297" s="395"/>
      <c r="F297" s="395"/>
      <c r="G297" s="395"/>
      <c r="H297" s="395"/>
      <c r="I297" s="395"/>
      <c r="J297" s="395"/>
      <c r="K297" s="395"/>
      <c r="L297" s="395"/>
      <c r="M297" s="395"/>
      <c r="N297" s="395"/>
      <c r="O297" s="395"/>
      <c r="P297" s="395"/>
      <c r="Q297" s="395"/>
      <c r="R297" s="395"/>
      <c r="S297" s="395"/>
      <c r="T297" s="395"/>
      <c r="U297" s="395"/>
      <c r="V297" s="395"/>
      <c r="W297" s="395"/>
      <c r="X297" s="395"/>
      <c r="Y297" s="395"/>
    </row>
    <row r="298" spans="1:25" x14ac:dyDescent="0.2">
      <c r="A298" s="395"/>
      <c r="B298" s="395"/>
      <c r="C298" s="395"/>
      <c r="D298" s="395"/>
      <c r="E298" s="395"/>
      <c r="F298" s="395"/>
      <c r="G298" s="395"/>
      <c r="H298" s="395"/>
      <c r="I298" s="395"/>
      <c r="J298" s="395"/>
      <c r="K298" s="395"/>
      <c r="L298" s="395"/>
      <c r="M298" s="395"/>
      <c r="N298" s="395"/>
      <c r="O298" s="395"/>
      <c r="P298" s="395"/>
      <c r="Q298" s="395"/>
      <c r="R298" s="395"/>
      <c r="S298" s="395"/>
      <c r="T298" s="395"/>
      <c r="U298" s="395"/>
      <c r="V298" s="395"/>
      <c r="W298" s="395"/>
      <c r="X298" s="395"/>
      <c r="Y298" s="395"/>
    </row>
    <row r="299" spans="1:25" x14ac:dyDescent="0.2">
      <c r="A299" s="395"/>
      <c r="B299" s="395"/>
      <c r="C299" s="395"/>
      <c r="D299" s="395"/>
      <c r="E299" s="395"/>
      <c r="F299" s="395"/>
      <c r="G299" s="395"/>
      <c r="H299" s="395"/>
      <c r="I299" s="395"/>
      <c r="J299" s="395"/>
      <c r="K299" s="395"/>
      <c r="L299" s="395"/>
      <c r="M299" s="395"/>
      <c r="N299" s="395"/>
      <c r="O299" s="395"/>
      <c r="P299" s="395"/>
      <c r="Q299" s="395"/>
      <c r="R299" s="395"/>
      <c r="S299" s="395"/>
      <c r="T299" s="395"/>
      <c r="U299" s="395"/>
      <c r="V299" s="395"/>
      <c r="W299" s="395"/>
      <c r="X299" s="395"/>
      <c r="Y299" s="395"/>
    </row>
    <row r="300" spans="1:25" x14ac:dyDescent="0.2">
      <c r="A300" s="395"/>
      <c r="B300" s="395"/>
      <c r="C300" s="395"/>
      <c r="D300" s="395"/>
      <c r="E300" s="395"/>
      <c r="F300" s="395"/>
      <c r="G300" s="395"/>
      <c r="H300" s="395"/>
      <c r="I300" s="395"/>
      <c r="J300" s="395"/>
      <c r="K300" s="395"/>
      <c r="L300" s="395"/>
      <c r="M300" s="395"/>
      <c r="N300" s="395"/>
      <c r="O300" s="395"/>
      <c r="P300" s="395"/>
      <c r="Q300" s="395"/>
      <c r="R300" s="395"/>
      <c r="S300" s="395"/>
      <c r="T300" s="395"/>
      <c r="U300" s="395"/>
      <c r="V300" s="395"/>
      <c r="W300" s="395"/>
      <c r="X300" s="395"/>
      <c r="Y300" s="395"/>
    </row>
    <row r="301" spans="1:25" x14ac:dyDescent="0.2">
      <c r="A301" s="395"/>
      <c r="B301" s="395"/>
      <c r="C301" s="395"/>
      <c r="D301" s="395"/>
      <c r="E301" s="395"/>
      <c r="F301" s="395"/>
      <c r="G301" s="395"/>
      <c r="H301" s="395"/>
      <c r="I301" s="395"/>
      <c r="J301" s="395"/>
      <c r="K301" s="395"/>
      <c r="L301" s="395"/>
      <c r="M301" s="395"/>
      <c r="N301" s="395"/>
      <c r="O301" s="395"/>
      <c r="P301" s="395"/>
      <c r="Q301" s="395"/>
      <c r="R301" s="395"/>
      <c r="S301" s="395"/>
      <c r="T301" s="395"/>
      <c r="U301" s="395"/>
      <c r="V301" s="395"/>
      <c r="W301" s="395"/>
      <c r="X301" s="395"/>
      <c r="Y301" s="395"/>
    </row>
    <row r="302" spans="1:25" x14ac:dyDescent="0.2">
      <c r="A302" s="395"/>
      <c r="B302" s="395"/>
      <c r="C302" s="395"/>
      <c r="D302" s="395"/>
      <c r="E302" s="395"/>
      <c r="F302" s="395"/>
      <c r="G302" s="395"/>
      <c r="H302" s="395"/>
      <c r="I302" s="395"/>
      <c r="J302" s="395"/>
      <c r="K302" s="395"/>
      <c r="L302" s="395"/>
      <c r="M302" s="395"/>
      <c r="N302" s="395"/>
      <c r="O302" s="395"/>
      <c r="P302" s="395"/>
      <c r="Q302" s="395"/>
      <c r="R302" s="395"/>
      <c r="S302" s="395"/>
      <c r="T302" s="395"/>
      <c r="U302" s="395"/>
      <c r="V302" s="395"/>
      <c r="W302" s="395"/>
      <c r="X302" s="395"/>
      <c r="Y302" s="395"/>
    </row>
    <row r="303" spans="1:25" x14ac:dyDescent="0.2">
      <c r="A303" s="395"/>
      <c r="B303" s="395"/>
      <c r="C303" s="395"/>
      <c r="D303" s="395"/>
      <c r="E303" s="395"/>
      <c r="F303" s="395"/>
      <c r="G303" s="395"/>
      <c r="H303" s="395"/>
      <c r="I303" s="395"/>
      <c r="J303" s="395"/>
      <c r="K303" s="395"/>
      <c r="L303" s="395"/>
      <c r="M303" s="395"/>
      <c r="N303" s="395"/>
      <c r="O303" s="395"/>
      <c r="P303" s="395"/>
      <c r="Q303" s="395"/>
      <c r="R303" s="395"/>
      <c r="S303" s="395"/>
      <c r="T303" s="395"/>
      <c r="U303" s="395"/>
      <c r="V303" s="395"/>
      <c r="W303" s="395"/>
      <c r="X303" s="395"/>
      <c r="Y303" s="395"/>
    </row>
    <row r="304" spans="1:25" x14ac:dyDescent="0.2">
      <c r="A304" s="395"/>
      <c r="B304" s="395"/>
      <c r="C304" s="395"/>
      <c r="D304" s="395"/>
      <c r="E304" s="395"/>
      <c r="F304" s="395"/>
      <c r="G304" s="395"/>
      <c r="H304" s="395"/>
      <c r="I304" s="395"/>
      <c r="J304" s="395"/>
      <c r="K304" s="395"/>
      <c r="L304" s="395"/>
      <c r="M304" s="395"/>
      <c r="N304" s="395"/>
      <c r="O304" s="395"/>
      <c r="P304" s="395"/>
      <c r="Q304" s="395"/>
      <c r="R304" s="395"/>
      <c r="S304" s="395"/>
      <c r="T304" s="395"/>
      <c r="U304" s="395"/>
      <c r="V304" s="395"/>
      <c r="W304" s="395"/>
      <c r="X304" s="395"/>
      <c r="Y304" s="395"/>
    </row>
    <row r="305" spans="1:25" x14ac:dyDescent="0.2">
      <c r="A305" s="395"/>
      <c r="B305" s="395"/>
      <c r="C305" s="395"/>
      <c r="D305" s="395"/>
      <c r="E305" s="395"/>
      <c r="F305" s="395"/>
      <c r="G305" s="395"/>
      <c r="H305" s="395"/>
      <c r="I305" s="395"/>
      <c r="J305" s="395"/>
      <c r="K305" s="395"/>
      <c r="L305" s="395"/>
      <c r="M305" s="395"/>
      <c r="N305" s="395"/>
      <c r="O305" s="395"/>
      <c r="P305" s="395"/>
      <c r="Q305" s="395"/>
      <c r="R305" s="395"/>
      <c r="S305" s="395"/>
      <c r="T305" s="395"/>
      <c r="U305" s="395"/>
      <c r="V305" s="395"/>
      <c r="W305" s="395"/>
      <c r="X305" s="395"/>
      <c r="Y305" s="395"/>
    </row>
    <row r="306" spans="1:25" x14ac:dyDescent="0.2">
      <c r="A306" s="395"/>
      <c r="B306" s="395"/>
      <c r="C306" s="395"/>
      <c r="D306" s="395"/>
      <c r="E306" s="395"/>
      <c r="F306" s="395"/>
      <c r="G306" s="395"/>
      <c r="H306" s="395"/>
      <c r="I306" s="395"/>
      <c r="J306" s="395"/>
      <c r="K306" s="395"/>
      <c r="L306" s="395"/>
      <c r="M306" s="395"/>
      <c r="N306" s="395"/>
      <c r="O306" s="395"/>
      <c r="P306" s="395"/>
      <c r="Q306" s="395"/>
      <c r="R306" s="395"/>
      <c r="S306" s="395"/>
      <c r="T306" s="395"/>
      <c r="U306" s="395"/>
      <c r="V306" s="395"/>
      <c r="W306" s="395"/>
      <c r="X306" s="395"/>
      <c r="Y306" s="395"/>
    </row>
    <row r="307" spans="1:25" x14ac:dyDescent="0.2">
      <c r="A307" s="395"/>
      <c r="B307" s="395"/>
      <c r="C307" s="395"/>
      <c r="D307" s="395"/>
      <c r="E307" s="395"/>
      <c r="F307" s="395"/>
      <c r="G307" s="395"/>
      <c r="H307" s="395"/>
      <c r="I307" s="395"/>
      <c r="J307" s="395"/>
      <c r="K307" s="395"/>
      <c r="L307" s="395"/>
      <c r="M307" s="395"/>
      <c r="N307" s="395"/>
      <c r="O307" s="395"/>
      <c r="P307" s="395"/>
      <c r="Q307" s="395"/>
      <c r="R307" s="395"/>
      <c r="S307" s="395"/>
      <c r="T307" s="395"/>
      <c r="U307" s="395"/>
      <c r="V307" s="395"/>
      <c r="W307" s="395"/>
      <c r="X307" s="395"/>
      <c r="Y307" s="395"/>
    </row>
    <row r="308" spans="1:25" x14ac:dyDescent="0.2">
      <c r="A308" s="395"/>
      <c r="B308" s="395"/>
      <c r="C308" s="395"/>
      <c r="D308" s="395"/>
      <c r="E308" s="395"/>
      <c r="F308" s="395"/>
      <c r="G308" s="395"/>
      <c r="H308" s="395"/>
      <c r="I308" s="395"/>
      <c r="J308" s="395"/>
      <c r="K308" s="395"/>
      <c r="L308" s="395"/>
      <c r="M308" s="395"/>
      <c r="N308" s="395"/>
      <c r="O308" s="395"/>
      <c r="P308" s="395"/>
      <c r="Q308" s="395"/>
      <c r="R308" s="395"/>
      <c r="S308" s="395"/>
      <c r="T308" s="395"/>
      <c r="U308" s="395"/>
      <c r="V308" s="395"/>
      <c r="W308" s="395"/>
      <c r="X308" s="395"/>
      <c r="Y308" s="395"/>
    </row>
    <row r="309" spans="1:25" x14ac:dyDescent="0.2">
      <c r="A309" s="395"/>
      <c r="B309" s="395"/>
      <c r="C309" s="395"/>
      <c r="D309" s="395"/>
      <c r="E309" s="395"/>
      <c r="F309" s="395"/>
      <c r="G309" s="395"/>
      <c r="H309" s="395"/>
      <c r="I309" s="395"/>
      <c r="J309" s="395"/>
      <c r="K309" s="395"/>
      <c r="L309" s="395"/>
      <c r="M309" s="395"/>
      <c r="N309" s="395"/>
      <c r="O309" s="395"/>
      <c r="P309" s="395"/>
      <c r="Q309" s="395"/>
      <c r="R309" s="395"/>
      <c r="S309" s="395"/>
      <c r="T309" s="395"/>
      <c r="U309" s="395"/>
      <c r="V309" s="395"/>
      <c r="W309" s="395"/>
      <c r="X309" s="395"/>
      <c r="Y309" s="395"/>
    </row>
    <row r="310" spans="1:25" x14ac:dyDescent="0.2">
      <c r="A310" s="395"/>
      <c r="B310" s="395"/>
      <c r="C310" s="395"/>
      <c r="D310" s="395"/>
      <c r="E310" s="395"/>
      <c r="F310" s="395"/>
      <c r="G310" s="395"/>
      <c r="H310" s="395"/>
      <c r="I310" s="395"/>
      <c r="J310" s="395"/>
      <c r="K310" s="395"/>
      <c r="L310" s="395"/>
      <c r="M310" s="395"/>
      <c r="N310" s="395"/>
      <c r="O310" s="395"/>
      <c r="P310" s="395"/>
      <c r="Q310" s="395"/>
      <c r="R310" s="395"/>
      <c r="S310" s="395"/>
      <c r="T310" s="395"/>
      <c r="U310" s="395"/>
      <c r="V310" s="395"/>
      <c r="W310" s="395"/>
      <c r="X310" s="395"/>
      <c r="Y310" s="395"/>
    </row>
    <row r="311" spans="1:25" x14ac:dyDescent="0.2">
      <c r="A311" s="395"/>
      <c r="B311" s="395"/>
      <c r="C311" s="395"/>
      <c r="D311" s="395"/>
      <c r="E311" s="395"/>
      <c r="F311" s="395"/>
      <c r="G311" s="395"/>
      <c r="H311" s="395"/>
      <c r="I311" s="395"/>
      <c r="J311" s="395"/>
      <c r="K311" s="395"/>
      <c r="L311" s="395"/>
      <c r="M311" s="395"/>
      <c r="N311" s="395"/>
      <c r="O311" s="395"/>
      <c r="P311" s="395"/>
      <c r="Q311" s="395"/>
      <c r="R311" s="395"/>
      <c r="S311" s="395"/>
      <c r="T311" s="395"/>
      <c r="U311" s="395"/>
      <c r="V311" s="395"/>
      <c r="W311" s="395"/>
      <c r="X311" s="395"/>
      <c r="Y311" s="395"/>
    </row>
    <row r="312" spans="1:25" x14ac:dyDescent="0.2">
      <c r="A312" s="395"/>
      <c r="B312" s="395"/>
      <c r="C312" s="395"/>
      <c r="D312" s="395"/>
      <c r="E312" s="395"/>
      <c r="F312" s="395"/>
      <c r="G312" s="395"/>
      <c r="H312" s="395"/>
      <c r="I312" s="395"/>
      <c r="J312" s="395"/>
      <c r="K312" s="395"/>
      <c r="L312" s="395"/>
      <c r="M312" s="395"/>
      <c r="N312" s="395"/>
      <c r="O312" s="395"/>
      <c r="P312" s="395"/>
      <c r="Q312" s="395"/>
      <c r="R312" s="395"/>
      <c r="S312" s="395"/>
      <c r="T312" s="395"/>
      <c r="U312" s="395"/>
      <c r="V312" s="395"/>
      <c r="W312" s="395"/>
      <c r="X312" s="395"/>
      <c r="Y312" s="395"/>
    </row>
    <row r="313" spans="1:25" x14ac:dyDescent="0.2">
      <c r="A313" s="395"/>
      <c r="B313" s="395"/>
      <c r="C313" s="395"/>
      <c r="D313" s="395"/>
      <c r="E313" s="395"/>
      <c r="F313" s="395"/>
      <c r="G313" s="395"/>
      <c r="H313" s="395"/>
      <c r="I313" s="395"/>
      <c r="J313" s="395"/>
      <c r="K313" s="395"/>
      <c r="L313" s="395"/>
      <c r="M313" s="395"/>
      <c r="N313" s="395"/>
      <c r="O313" s="395"/>
      <c r="P313" s="395"/>
      <c r="Q313" s="395"/>
      <c r="R313" s="395"/>
      <c r="S313" s="395"/>
      <c r="T313" s="395"/>
      <c r="U313" s="395"/>
      <c r="V313" s="395"/>
      <c r="W313" s="395"/>
      <c r="X313" s="395"/>
      <c r="Y313" s="395"/>
    </row>
    <row r="314" spans="1:25" x14ac:dyDescent="0.2">
      <c r="A314" s="395"/>
      <c r="B314" s="395"/>
      <c r="C314" s="395"/>
      <c r="D314" s="395"/>
      <c r="E314" s="395"/>
      <c r="F314" s="395"/>
      <c r="G314" s="395"/>
      <c r="H314" s="395"/>
      <c r="I314" s="395"/>
      <c r="J314" s="395"/>
      <c r="K314" s="395"/>
      <c r="L314" s="395"/>
      <c r="M314" s="395"/>
      <c r="N314" s="395"/>
      <c r="O314" s="395"/>
      <c r="P314" s="395"/>
      <c r="Q314" s="395"/>
      <c r="R314" s="395"/>
      <c r="S314" s="395"/>
      <c r="T314" s="395"/>
      <c r="U314" s="395"/>
      <c r="V314" s="395"/>
      <c r="W314" s="395"/>
      <c r="X314" s="395"/>
      <c r="Y314" s="395"/>
    </row>
    <row r="315" spans="1:25" x14ac:dyDescent="0.2">
      <c r="A315" s="395"/>
      <c r="B315" s="395"/>
      <c r="C315" s="395"/>
      <c r="D315" s="395"/>
      <c r="E315" s="395"/>
      <c r="F315" s="395"/>
      <c r="G315" s="395"/>
      <c r="H315" s="395"/>
      <c r="I315" s="395"/>
      <c r="J315" s="395"/>
      <c r="K315" s="395"/>
      <c r="L315" s="395"/>
      <c r="M315" s="395"/>
      <c r="N315" s="395"/>
      <c r="O315" s="395"/>
      <c r="P315" s="395"/>
      <c r="Q315" s="395"/>
      <c r="R315" s="395"/>
      <c r="S315" s="395"/>
      <c r="T315" s="395"/>
      <c r="U315" s="395"/>
      <c r="V315" s="395"/>
      <c r="W315" s="395"/>
      <c r="X315" s="395"/>
      <c r="Y315" s="395"/>
    </row>
    <row r="316" spans="1:25" x14ac:dyDescent="0.2">
      <c r="A316" s="395"/>
      <c r="B316" s="395"/>
      <c r="C316" s="395"/>
      <c r="D316" s="395"/>
      <c r="E316" s="395"/>
      <c r="F316" s="395"/>
      <c r="G316" s="395"/>
      <c r="H316" s="395"/>
      <c r="I316" s="395"/>
      <c r="J316" s="395"/>
      <c r="K316" s="395"/>
      <c r="L316" s="395"/>
      <c r="M316" s="395"/>
      <c r="N316" s="395"/>
      <c r="O316" s="395"/>
      <c r="P316" s="395"/>
      <c r="Q316" s="395"/>
      <c r="R316" s="395"/>
      <c r="S316" s="395"/>
      <c r="T316" s="395"/>
      <c r="U316" s="395"/>
      <c r="V316" s="395"/>
      <c r="W316" s="395"/>
      <c r="X316" s="395"/>
      <c r="Y316" s="395"/>
    </row>
    <row r="317" spans="1:25" x14ac:dyDescent="0.2">
      <c r="A317" s="395"/>
      <c r="B317" s="395"/>
      <c r="C317" s="395"/>
      <c r="D317" s="395"/>
      <c r="E317" s="395"/>
      <c r="F317" s="395"/>
      <c r="G317" s="395"/>
      <c r="H317" s="395"/>
      <c r="I317" s="395"/>
      <c r="J317" s="395"/>
      <c r="K317" s="395"/>
      <c r="L317" s="395"/>
      <c r="M317" s="395"/>
      <c r="N317" s="395"/>
      <c r="O317" s="395"/>
      <c r="P317" s="395"/>
      <c r="Q317" s="395"/>
      <c r="R317" s="395"/>
      <c r="S317" s="395"/>
      <c r="T317" s="395"/>
      <c r="U317" s="395"/>
      <c r="V317" s="395"/>
      <c r="W317" s="395"/>
      <c r="X317" s="395"/>
      <c r="Y317" s="395"/>
    </row>
    <row r="318" spans="1:25" x14ac:dyDescent="0.2">
      <c r="A318" s="395"/>
      <c r="B318" s="395"/>
      <c r="C318" s="395"/>
      <c r="D318" s="395"/>
      <c r="E318" s="395"/>
      <c r="F318" s="395"/>
      <c r="G318" s="395"/>
      <c r="H318" s="395"/>
      <c r="I318" s="395"/>
      <c r="J318" s="395"/>
      <c r="K318" s="395"/>
      <c r="L318" s="395"/>
      <c r="M318" s="395"/>
      <c r="N318" s="395"/>
      <c r="O318" s="395"/>
      <c r="P318" s="395"/>
      <c r="Q318" s="395"/>
      <c r="R318" s="395"/>
      <c r="S318" s="395"/>
      <c r="T318" s="395"/>
      <c r="U318" s="395"/>
      <c r="V318" s="395"/>
      <c r="W318" s="395"/>
      <c r="X318" s="395"/>
      <c r="Y318" s="395"/>
    </row>
    <row r="319" spans="1:25" x14ac:dyDescent="0.2">
      <c r="A319" s="395"/>
      <c r="B319" s="395"/>
      <c r="C319" s="395"/>
      <c r="D319" s="395"/>
      <c r="E319" s="395"/>
      <c r="F319" s="395"/>
      <c r="G319" s="395"/>
      <c r="H319" s="395"/>
      <c r="I319" s="395"/>
      <c r="J319" s="395"/>
      <c r="K319" s="395"/>
      <c r="L319" s="395"/>
      <c r="M319" s="395"/>
      <c r="N319" s="395"/>
      <c r="O319" s="395"/>
      <c r="P319" s="395"/>
      <c r="Q319" s="395"/>
      <c r="R319" s="395"/>
      <c r="S319" s="395"/>
      <c r="T319" s="395"/>
      <c r="U319" s="395"/>
      <c r="V319" s="395"/>
      <c r="W319" s="395"/>
      <c r="X319" s="395"/>
      <c r="Y319" s="395"/>
    </row>
    <row r="320" spans="1:25" x14ac:dyDescent="0.2">
      <c r="A320" s="395"/>
      <c r="B320" s="395"/>
      <c r="C320" s="395"/>
      <c r="D320" s="395"/>
      <c r="E320" s="395"/>
      <c r="F320" s="395"/>
      <c r="G320" s="395"/>
      <c r="H320" s="395"/>
      <c r="I320" s="395"/>
      <c r="J320" s="395"/>
      <c r="K320" s="395"/>
      <c r="L320" s="395"/>
      <c r="M320" s="395"/>
      <c r="N320" s="395"/>
      <c r="O320" s="395"/>
      <c r="P320" s="395"/>
      <c r="Q320" s="395"/>
      <c r="R320" s="395"/>
      <c r="S320" s="395"/>
      <c r="T320" s="395"/>
      <c r="U320" s="395"/>
      <c r="V320" s="395"/>
      <c r="W320" s="395"/>
      <c r="X320" s="395"/>
      <c r="Y320" s="395"/>
    </row>
    <row r="321" spans="1:25" x14ac:dyDescent="0.2">
      <c r="A321" s="395"/>
      <c r="B321" s="395"/>
      <c r="C321" s="395"/>
      <c r="D321" s="395"/>
      <c r="E321" s="395"/>
      <c r="F321" s="395"/>
      <c r="G321" s="395"/>
      <c r="H321" s="395"/>
      <c r="I321" s="395"/>
      <c r="J321" s="395"/>
      <c r="K321" s="395"/>
      <c r="L321" s="395"/>
      <c r="M321" s="395"/>
      <c r="N321" s="395"/>
      <c r="O321" s="395"/>
      <c r="P321" s="395"/>
      <c r="Q321" s="395"/>
      <c r="R321" s="395"/>
      <c r="S321" s="395"/>
      <c r="T321" s="395"/>
      <c r="U321" s="395"/>
      <c r="V321" s="395"/>
      <c r="W321" s="395"/>
      <c r="X321" s="395"/>
      <c r="Y321" s="395"/>
    </row>
    <row r="322" spans="1:25" x14ac:dyDescent="0.2">
      <c r="A322" s="395"/>
      <c r="B322" s="395"/>
      <c r="C322" s="395"/>
      <c r="D322" s="395"/>
      <c r="E322" s="395"/>
      <c r="F322" s="395"/>
      <c r="G322" s="395"/>
      <c r="H322" s="395"/>
      <c r="I322" s="395"/>
      <c r="J322" s="395"/>
      <c r="K322" s="395"/>
      <c r="L322" s="395"/>
      <c r="M322" s="395"/>
      <c r="N322" s="395"/>
      <c r="O322" s="395"/>
      <c r="P322" s="395"/>
      <c r="Q322" s="395"/>
      <c r="R322" s="395"/>
      <c r="S322" s="395"/>
      <c r="T322" s="395"/>
      <c r="U322" s="395"/>
      <c r="V322" s="395"/>
      <c r="W322" s="395"/>
      <c r="X322" s="395"/>
      <c r="Y322" s="395"/>
    </row>
    <row r="323" spans="1:25" x14ac:dyDescent="0.2">
      <c r="A323" s="395"/>
      <c r="B323" s="395"/>
      <c r="C323" s="395"/>
      <c r="D323" s="395"/>
      <c r="E323" s="395"/>
      <c r="F323" s="395"/>
      <c r="G323" s="395"/>
      <c r="H323" s="395"/>
      <c r="I323" s="395"/>
      <c r="J323" s="395"/>
      <c r="K323" s="395"/>
      <c r="L323" s="395"/>
      <c r="M323" s="395"/>
      <c r="N323" s="395"/>
      <c r="O323" s="395"/>
      <c r="P323" s="395"/>
      <c r="Q323" s="395"/>
      <c r="R323" s="395"/>
      <c r="S323" s="395"/>
      <c r="T323" s="395"/>
      <c r="U323" s="395"/>
      <c r="V323" s="395"/>
      <c r="W323" s="395"/>
      <c r="X323" s="395"/>
      <c r="Y323" s="395"/>
    </row>
    <row r="324" spans="1:25" x14ac:dyDescent="0.2">
      <c r="A324" s="395"/>
      <c r="B324" s="395"/>
      <c r="C324" s="395"/>
      <c r="D324" s="395"/>
      <c r="E324" s="395"/>
      <c r="F324" s="395"/>
      <c r="G324" s="395"/>
      <c r="H324" s="395"/>
      <c r="I324" s="395"/>
      <c r="J324" s="395"/>
      <c r="K324" s="395"/>
      <c r="L324" s="395"/>
      <c r="M324" s="395"/>
      <c r="N324" s="395"/>
      <c r="O324" s="395"/>
      <c r="P324" s="395"/>
      <c r="Q324" s="395"/>
      <c r="R324" s="395"/>
      <c r="S324" s="395"/>
      <c r="T324" s="395"/>
      <c r="U324" s="395"/>
      <c r="V324" s="395"/>
      <c r="W324" s="395"/>
      <c r="X324" s="395"/>
      <c r="Y324" s="395"/>
    </row>
    <row r="325" spans="1:25" x14ac:dyDescent="0.2">
      <c r="A325" s="395"/>
      <c r="B325" s="395"/>
      <c r="C325" s="395"/>
      <c r="D325" s="395"/>
      <c r="E325" s="395"/>
      <c r="F325" s="395"/>
      <c r="G325" s="395"/>
      <c r="H325" s="395"/>
      <c r="I325" s="395"/>
      <c r="J325" s="395"/>
      <c r="K325" s="395"/>
      <c r="L325" s="395"/>
      <c r="M325" s="395"/>
      <c r="N325" s="395"/>
      <c r="O325" s="395"/>
      <c r="P325" s="395"/>
      <c r="Q325" s="395"/>
      <c r="R325" s="395"/>
      <c r="S325" s="395"/>
      <c r="T325" s="395"/>
      <c r="U325" s="395"/>
      <c r="V325" s="395"/>
      <c r="W325" s="395"/>
      <c r="X325" s="395"/>
      <c r="Y325" s="395"/>
    </row>
    <row r="326" spans="1:25" x14ac:dyDescent="0.2">
      <c r="A326" s="395"/>
      <c r="B326" s="395"/>
      <c r="C326" s="395"/>
      <c r="D326" s="395"/>
      <c r="E326" s="395"/>
      <c r="F326" s="395"/>
      <c r="G326" s="395"/>
      <c r="H326" s="395"/>
      <c r="I326" s="395"/>
      <c r="J326" s="395"/>
      <c r="K326" s="395"/>
      <c r="L326" s="395"/>
      <c r="M326" s="395"/>
      <c r="N326" s="395"/>
      <c r="O326" s="395"/>
      <c r="P326" s="395"/>
      <c r="Q326" s="395"/>
      <c r="R326" s="395"/>
      <c r="S326" s="395"/>
      <c r="T326" s="395"/>
      <c r="U326" s="395"/>
      <c r="V326" s="395"/>
      <c r="W326" s="395"/>
      <c r="X326" s="395"/>
      <c r="Y326" s="395"/>
    </row>
    <row r="327" spans="1:25" x14ac:dyDescent="0.2">
      <c r="A327" s="395"/>
      <c r="B327" s="395"/>
      <c r="C327" s="395"/>
      <c r="D327" s="395"/>
      <c r="E327" s="395"/>
      <c r="F327" s="395"/>
      <c r="G327" s="395"/>
      <c r="H327" s="395"/>
      <c r="I327" s="395"/>
      <c r="J327" s="395"/>
      <c r="K327" s="395"/>
      <c r="L327" s="395"/>
      <c r="M327" s="395"/>
      <c r="N327" s="395"/>
      <c r="O327" s="395"/>
      <c r="P327" s="395"/>
      <c r="Q327" s="395"/>
      <c r="R327" s="395"/>
      <c r="S327" s="395"/>
      <c r="T327" s="395"/>
      <c r="U327" s="395"/>
      <c r="V327" s="395"/>
      <c r="W327" s="395"/>
      <c r="X327" s="395"/>
      <c r="Y327" s="395"/>
    </row>
    <row r="328" spans="1:25" x14ac:dyDescent="0.2">
      <c r="A328" s="395"/>
      <c r="B328" s="395"/>
      <c r="C328" s="395"/>
      <c r="D328" s="395"/>
      <c r="E328" s="395"/>
      <c r="F328" s="395"/>
      <c r="G328" s="395"/>
      <c r="H328" s="395"/>
      <c r="I328" s="395"/>
      <c r="J328" s="395"/>
      <c r="K328" s="395"/>
      <c r="L328" s="395"/>
      <c r="M328" s="395"/>
      <c r="N328" s="395"/>
      <c r="O328" s="395"/>
      <c r="P328" s="395"/>
      <c r="Q328" s="395"/>
      <c r="R328" s="395"/>
      <c r="S328" s="395"/>
      <c r="T328" s="395"/>
      <c r="U328" s="395"/>
      <c r="V328" s="395"/>
      <c r="W328" s="395"/>
      <c r="X328" s="395"/>
      <c r="Y328" s="395"/>
    </row>
    <row r="329" spans="1:25" x14ac:dyDescent="0.2">
      <c r="A329" s="395"/>
      <c r="B329" s="395"/>
      <c r="C329" s="395"/>
      <c r="D329" s="395"/>
      <c r="E329" s="395"/>
      <c r="F329" s="395"/>
      <c r="G329" s="395"/>
      <c r="H329" s="395"/>
      <c r="I329" s="395"/>
      <c r="J329" s="395"/>
      <c r="K329" s="395"/>
      <c r="L329" s="395"/>
      <c r="M329" s="395"/>
      <c r="N329" s="395"/>
      <c r="O329" s="395"/>
      <c r="P329" s="395"/>
      <c r="Q329" s="395"/>
      <c r="R329" s="395"/>
      <c r="S329" s="395"/>
      <c r="T329" s="395"/>
      <c r="U329" s="395"/>
      <c r="V329" s="395"/>
      <c r="W329" s="395"/>
      <c r="X329" s="395"/>
      <c r="Y329" s="395"/>
    </row>
    <row r="330" spans="1:25" x14ac:dyDescent="0.2">
      <c r="A330" s="395"/>
      <c r="B330" s="395"/>
      <c r="C330" s="395"/>
      <c r="D330" s="395"/>
      <c r="E330" s="395"/>
      <c r="F330" s="395"/>
      <c r="G330" s="395"/>
      <c r="H330" s="395"/>
      <c r="I330" s="395"/>
      <c r="J330" s="395"/>
      <c r="K330" s="395"/>
      <c r="L330" s="395"/>
      <c r="M330" s="395"/>
      <c r="N330" s="395"/>
      <c r="O330" s="395"/>
      <c r="P330" s="395"/>
      <c r="Q330" s="395"/>
      <c r="R330" s="395"/>
      <c r="S330" s="395"/>
      <c r="T330" s="395"/>
      <c r="U330" s="395"/>
      <c r="V330" s="395"/>
      <c r="W330" s="395"/>
      <c r="X330" s="395"/>
      <c r="Y330" s="395"/>
    </row>
    <row r="331" spans="1:25" x14ac:dyDescent="0.2">
      <c r="A331" s="395"/>
      <c r="B331" s="395"/>
      <c r="C331" s="395"/>
      <c r="D331" s="395"/>
      <c r="E331" s="395"/>
      <c r="F331" s="395"/>
      <c r="G331" s="395"/>
      <c r="H331" s="395"/>
      <c r="I331" s="395"/>
      <c r="J331" s="395"/>
      <c r="K331" s="395"/>
      <c r="L331" s="395"/>
      <c r="M331" s="395"/>
      <c r="N331" s="395"/>
      <c r="O331" s="395"/>
      <c r="P331" s="395"/>
      <c r="Q331" s="395"/>
      <c r="R331" s="395"/>
      <c r="S331" s="395"/>
      <c r="T331" s="395"/>
      <c r="U331" s="395"/>
      <c r="V331" s="395"/>
      <c r="W331" s="395"/>
      <c r="X331" s="395"/>
      <c r="Y331" s="395"/>
    </row>
    <row r="332" spans="1:25" x14ac:dyDescent="0.2">
      <c r="A332" s="395"/>
      <c r="B332" s="395"/>
      <c r="C332" s="395"/>
      <c r="D332" s="395"/>
      <c r="E332" s="395"/>
      <c r="F332" s="395"/>
      <c r="G332" s="395"/>
      <c r="H332" s="395"/>
      <c r="I332" s="395"/>
      <c r="J332" s="395"/>
      <c r="K332" s="395"/>
      <c r="L332" s="395"/>
      <c r="M332" s="395"/>
      <c r="N332" s="395"/>
      <c r="O332" s="395"/>
      <c r="P332" s="395"/>
      <c r="Q332" s="395"/>
      <c r="R332" s="395"/>
      <c r="S332" s="395"/>
      <c r="T332" s="395"/>
      <c r="U332" s="395"/>
      <c r="V332" s="395"/>
      <c r="W332" s="395"/>
      <c r="X332" s="395"/>
      <c r="Y332" s="395"/>
    </row>
    <row r="333" spans="1:25" x14ac:dyDescent="0.2">
      <c r="A333" s="395"/>
      <c r="B333" s="395"/>
      <c r="C333" s="395"/>
      <c r="D333" s="395"/>
      <c r="E333" s="395"/>
      <c r="F333" s="395"/>
      <c r="G333" s="395"/>
      <c r="H333" s="395"/>
      <c r="I333" s="395"/>
      <c r="J333" s="395"/>
      <c r="K333" s="395"/>
      <c r="L333" s="395"/>
      <c r="M333" s="395"/>
      <c r="N333" s="395"/>
      <c r="O333" s="395"/>
      <c r="P333" s="395"/>
      <c r="Q333" s="395"/>
      <c r="R333" s="395"/>
      <c r="S333" s="395"/>
      <c r="T333" s="395"/>
      <c r="U333" s="395"/>
      <c r="V333" s="395"/>
      <c r="W333" s="395"/>
      <c r="X333" s="395"/>
      <c r="Y333" s="395"/>
    </row>
    <row r="334" spans="1:25" x14ac:dyDescent="0.2">
      <c r="A334" s="395"/>
      <c r="B334" s="395"/>
      <c r="C334" s="395"/>
      <c r="D334" s="395"/>
      <c r="E334" s="395"/>
      <c r="F334" s="395"/>
      <c r="G334" s="395"/>
      <c r="H334" s="395"/>
      <c r="I334" s="395"/>
      <c r="J334" s="395"/>
      <c r="K334" s="395"/>
      <c r="L334" s="395"/>
      <c r="M334" s="395"/>
      <c r="N334" s="395"/>
      <c r="O334" s="395"/>
      <c r="P334" s="395"/>
      <c r="Q334" s="395"/>
      <c r="R334" s="395"/>
      <c r="S334" s="395"/>
      <c r="T334" s="395"/>
      <c r="U334" s="395"/>
      <c r="V334" s="395"/>
      <c r="W334" s="395"/>
      <c r="X334" s="395"/>
      <c r="Y334" s="395"/>
    </row>
    <row r="335" spans="1:25" x14ac:dyDescent="0.2">
      <c r="A335" s="395"/>
      <c r="B335" s="395"/>
      <c r="C335" s="395"/>
      <c r="D335" s="395"/>
      <c r="E335" s="395"/>
      <c r="F335" s="395"/>
      <c r="G335" s="395"/>
      <c r="H335" s="395"/>
      <c r="I335" s="395"/>
      <c r="J335" s="395"/>
      <c r="K335" s="395"/>
      <c r="L335" s="395"/>
      <c r="M335" s="395"/>
      <c r="N335" s="395"/>
      <c r="O335" s="395"/>
      <c r="P335" s="395"/>
      <c r="Q335" s="395"/>
      <c r="R335" s="395"/>
      <c r="S335" s="395"/>
      <c r="T335" s="395"/>
      <c r="U335" s="395"/>
      <c r="V335" s="395"/>
      <c r="W335" s="395"/>
      <c r="X335" s="395"/>
      <c r="Y335" s="395"/>
    </row>
    <row r="336" spans="1:25" x14ac:dyDescent="0.2">
      <c r="A336" s="395"/>
      <c r="B336" s="395"/>
      <c r="C336" s="395"/>
      <c r="D336" s="395"/>
      <c r="E336" s="395"/>
      <c r="F336" s="395"/>
      <c r="G336" s="395"/>
      <c r="H336" s="395"/>
      <c r="I336" s="395"/>
      <c r="J336" s="395"/>
      <c r="K336" s="395"/>
      <c r="L336" s="395"/>
      <c r="M336" s="395"/>
      <c r="N336" s="395"/>
      <c r="O336" s="395"/>
      <c r="P336" s="395"/>
      <c r="Q336" s="395"/>
      <c r="R336" s="395"/>
      <c r="S336" s="395"/>
      <c r="T336" s="395"/>
      <c r="U336" s="395"/>
      <c r="V336" s="395"/>
      <c r="W336" s="395"/>
      <c r="X336" s="395"/>
      <c r="Y336" s="395"/>
    </row>
    <row r="337" spans="1:25" x14ac:dyDescent="0.2">
      <c r="A337" s="395"/>
      <c r="B337" s="395"/>
      <c r="C337" s="395"/>
      <c r="D337" s="395"/>
      <c r="E337" s="395"/>
      <c r="F337" s="395"/>
      <c r="G337" s="395"/>
      <c r="H337" s="395"/>
      <c r="I337" s="395"/>
      <c r="J337" s="395"/>
      <c r="K337" s="395"/>
      <c r="L337" s="395"/>
      <c r="M337" s="395"/>
      <c r="N337" s="395"/>
      <c r="O337" s="395"/>
      <c r="P337" s="395"/>
      <c r="Q337" s="395"/>
      <c r="R337" s="395"/>
      <c r="S337" s="395"/>
      <c r="T337" s="395"/>
      <c r="U337" s="395"/>
      <c r="V337" s="395"/>
      <c r="W337" s="395"/>
      <c r="X337" s="395"/>
      <c r="Y337" s="395"/>
    </row>
    <row r="338" spans="1:25" x14ac:dyDescent="0.2">
      <c r="A338" s="395"/>
      <c r="B338" s="395"/>
      <c r="C338" s="395"/>
      <c r="D338" s="395"/>
      <c r="E338" s="395"/>
      <c r="F338" s="395"/>
      <c r="G338" s="395"/>
      <c r="H338" s="395"/>
      <c r="I338" s="395"/>
      <c r="J338" s="395"/>
      <c r="K338" s="395"/>
      <c r="L338" s="395"/>
      <c r="M338" s="395"/>
      <c r="N338" s="395"/>
      <c r="O338" s="395"/>
      <c r="P338" s="395"/>
      <c r="Q338" s="395"/>
      <c r="R338" s="395"/>
      <c r="S338" s="395"/>
      <c r="T338" s="395"/>
      <c r="U338" s="395"/>
      <c r="V338" s="395"/>
      <c r="W338" s="395"/>
      <c r="X338" s="395"/>
      <c r="Y338" s="395"/>
    </row>
    <row r="339" spans="1:25" x14ac:dyDescent="0.2">
      <c r="A339" s="395"/>
      <c r="B339" s="395"/>
      <c r="C339" s="395"/>
      <c r="D339" s="395"/>
      <c r="E339" s="395"/>
      <c r="F339" s="395"/>
      <c r="G339" s="395"/>
      <c r="H339" s="395"/>
      <c r="I339" s="395"/>
      <c r="J339" s="395"/>
      <c r="K339" s="395"/>
      <c r="L339" s="395"/>
      <c r="M339" s="395"/>
      <c r="N339" s="395"/>
      <c r="O339" s="395"/>
      <c r="P339" s="395"/>
      <c r="Q339" s="395"/>
      <c r="R339" s="395"/>
      <c r="S339" s="395"/>
      <c r="T339" s="395"/>
      <c r="U339" s="395"/>
      <c r="V339" s="395"/>
      <c r="W339" s="395"/>
      <c r="X339" s="395"/>
      <c r="Y339" s="395"/>
    </row>
    <row r="340" spans="1:25" x14ac:dyDescent="0.2">
      <c r="A340" s="395"/>
      <c r="B340" s="395"/>
      <c r="C340" s="395"/>
      <c r="D340" s="395"/>
      <c r="E340" s="395"/>
      <c r="F340" s="395"/>
      <c r="G340" s="395"/>
      <c r="H340" s="395"/>
      <c r="I340" s="395"/>
      <c r="J340" s="395"/>
      <c r="K340" s="395"/>
      <c r="L340" s="395"/>
      <c r="M340" s="395"/>
      <c r="N340" s="395"/>
      <c r="O340" s="395"/>
      <c r="P340" s="395"/>
      <c r="Q340" s="395"/>
      <c r="R340" s="395"/>
      <c r="S340" s="395"/>
      <c r="T340" s="395"/>
      <c r="U340" s="395"/>
      <c r="V340" s="395"/>
      <c r="W340" s="395"/>
      <c r="X340" s="395"/>
      <c r="Y340" s="395"/>
    </row>
    <row r="341" spans="1:25" x14ac:dyDescent="0.2">
      <c r="A341" s="395"/>
      <c r="B341" s="395"/>
      <c r="C341" s="395"/>
      <c r="D341" s="395"/>
      <c r="E341" s="395"/>
      <c r="F341" s="395"/>
      <c r="G341" s="395"/>
      <c r="H341" s="395"/>
      <c r="I341" s="395"/>
      <c r="J341" s="395"/>
      <c r="K341" s="395"/>
      <c r="L341" s="395"/>
      <c r="M341" s="395"/>
      <c r="N341" s="395"/>
      <c r="O341" s="395"/>
      <c r="P341" s="395"/>
      <c r="Q341" s="395"/>
      <c r="R341" s="395"/>
      <c r="S341" s="395"/>
      <c r="T341" s="395"/>
      <c r="U341" s="395"/>
      <c r="V341" s="395"/>
      <c r="W341" s="395"/>
      <c r="X341" s="395"/>
      <c r="Y341" s="395"/>
    </row>
    <row r="342" spans="1:25" x14ac:dyDescent="0.2">
      <c r="A342" s="395"/>
      <c r="B342" s="395"/>
      <c r="C342" s="395"/>
      <c r="D342" s="395"/>
      <c r="E342" s="395"/>
      <c r="F342" s="395"/>
      <c r="G342" s="395"/>
      <c r="H342" s="395"/>
      <c r="I342" s="395"/>
      <c r="J342" s="395"/>
      <c r="K342" s="395"/>
      <c r="L342" s="395"/>
      <c r="M342" s="395"/>
      <c r="N342" s="395"/>
      <c r="O342" s="395"/>
      <c r="P342" s="395"/>
      <c r="Q342" s="395"/>
      <c r="R342" s="395"/>
      <c r="S342" s="395"/>
      <c r="T342" s="395"/>
      <c r="U342" s="395"/>
      <c r="V342" s="395"/>
      <c r="W342" s="395"/>
      <c r="X342" s="395"/>
      <c r="Y342" s="395"/>
    </row>
    <row r="343" spans="1:25" x14ac:dyDescent="0.2">
      <c r="A343" s="395"/>
      <c r="B343" s="395"/>
      <c r="C343" s="395"/>
      <c r="D343" s="395"/>
      <c r="E343" s="395"/>
      <c r="F343" s="395"/>
      <c r="G343" s="395"/>
      <c r="H343" s="395"/>
      <c r="I343" s="395"/>
      <c r="J343" s="395"/>
      <c r="K343" s="395"/>
      <c r="L343" s="395"/>
      <c r="M343" s="395"/>
      <c r="N343" s="395"/>
      <c r="O343" s="395"/>
      <c r="P343" s="395"/>
      <c r="Q343" s="395"/>
      <c r="R343" s="395"/>
      <c r="S343" s="395"/>
      <c r="T343" s="395"/>
      <c r="U343" s="395"/>
      <c r="V343" s="395"/>
      <c r="W343" s="395"/>
      <c r="X343" s="395"/>
      <c r="Y343" s="395"/>
    </row>
    <row r="344" spans="1:25" x14ac:dyDescent="0.2">
      <c r="A344" s="395"/>
      <c r="B344" s="395"/>
      <c r="C344" s="395"/>
      <c r="D344" s="395"/>
      <c r="E344" s="395"/>
      <c r="F344" s="395"/>
      <c r="G344" s="395"/>
      <c r="H344" s="395"/>
      <c r="I344" s="395"/>
      <c r="J344" s="395"/>
      <c r="K344" s="395"/>
      <c r="L344" s="395"/>
      <c r="M344" s="395"/>
      <c r="N344" s="395"/>
      <c r="O344" s="395"/>
      <c r="P344" s="395"/>
      <c r="Q344" s="395"/>
      <c r="R344" s="395"/>
      <c r="S344" s="395"/>
      <c r="T344" s="395"/>
      <c r="U344" s="395"/>
      <c r="V344" s="395"/>
      <c r="W344" s="395"/>
      <c r="X344" s="395"/>
      <c r="Y344" s="395"/>
    </row>
    <row r="345" spans="1:25" x14ac:dyDescent="0.2">
      <c r="A345" s="395"/>
      <c r="B345" s="395"/>
      <c r="C345" s="395"/>
      <c r="D345" s="395"/>
      <c r="E345" s="395"/>
      <c r="F345" s="395"/>
      <c r="G345" s="395"/>
      <c r="H345" s="395"/>
      <c r="I345" s="395"/>
      <c r="J345" s="395"/>
      <c r="K345" s="395"/>
      <c r="L345" s="395"/>
      <c r="M345" s="395"/>
      <c r="N345" s="395"/>
      <c r="O345" s="395"/>
      <c r="P345" s="395"/>
      <c r="Q345" s="395"/>
      <c r="R345" s="395"/>
      <c r="S345" s="395"/>
      <c r="T345" s="395"/>
      <c r="U345" s="395"/>
      <c r="V345" s="395"/>
      <c r="W345" s="395"/>
      <c r="X345" s="395"/>
      <c r="Y345" s="395"/>
    </row>
    <row r="346" spans="1:25" x14ac:dyDescent="0.2">
      <c r="A346" s="395"/>
      <c r="B346" s="395"/>
      <c r="C346" s="395"/>
      <c r="D346" s="395"/>
      <c r="E346" s="395"/>
      <c r="F346" s="395"/>
      <c r="G346" s="395"/>
      <c r="H346" s="395"/>
      <c r="I346" s="395"/>
      <c r="J346" s="395"/>
      <c r="K346" s="395"/>
      <c r="L346" s="395"/>
      <c r="M346" s="395"/>
      <c r="N346" s="395"/>
      <c r="O346" s="395"/>
      <c r="P346" s="395"/>
      <c r="Q346" s="395"/>
      <c r="R346" s="395"/>
      <c r="S346" s="395"/>
      <c r="T346" s="395"/>
      <c r="U346" s="395"/>
      <c r="V346" s="395"/>
      <c r="W346" s="395"/>
      <c r="X346" s="395"/>
      <c r="Y346" s="395"/>
    </row>
    <row r="347" spans="1:25" x14ac:dyDescent="0.2">
      <c r="A347" s="395"/>
      <c r="B347" s="395"/>
      <c r="C347" s="395"/>
      <c r="D347" s="395"/>
      <c r="E347" s="395"/>
      <c r="F347" s="395"/>
      <c r="G347" s="395"/>
      <c r="H347" s="395"/>
      <c r="I347" s="395"/>
      <c r="J347" s="395"/>
      <c r="K347" s="395"/>
      <c r="L347" s="395"/>
      <c r="M347" s="395"/>
      <c r="N347" s="395"/>
      <c r="O347" s="395"/>
      <c r="P347" s="395"/>
      <c r="Q347" s="395"/>
      <c r="R347" s="395"/>
      <c r="S347" s="395"/>
      <c r="T347" s="395"/>
      <c r="U347" s="395"/>
      <c r="V347" s="395"/>
      <c r="W347" s="395"/>
      <c r="X347" s="395"/>
      <c r="Y347" s="395"/>
    </row>
    <row r="348" spans="1:25" x14ac:dyDescent="0.2">
      <c r="A348" s="395"/>
      <c r="B348" s="395"/>
      <c r="C348" s="395"/>
      <c r="D348" s="395"/>
      <c r="E348" s="395"/>
      <c r="F348" s="395"/>
      <c r="G348" s="395"/>
      <c r="H348" s="395"/>
      <c r="I348" s="395"/>
      <c r="J348" s="395"/>
      <c r="K348" s="395"/>
      <c r="L348" s="395"/>
      <c r="M348" s="395"/>
      <c r="N348" s="395"/>
      <c r="O348" s="395"/>
      <c r="P348" s="395"/>
      <c r="Q348" s="395"/>
      <c r="R348" s="395"/>
      <c r="S348" s="395"/>
      <c r="T348" s="395"/>
      <c r="U348" s="395"/>
      <c r="V348" s="395"/>
      <c r="W348" s="395"/>
      <c r="X348" s="395"/>
      <c r="Y348" s="395"/>
    </row>
    <row r="349" spans="1:25" x14ac:dyDescent="0.2">
      <c r="A349" s="395"/>
      <c r="B349" s="395"/>
      <c r="C349" s="395"/>
      <c r="D349" s="395"/>
      <c r="E349" s="395"/>
      <c r="F349" s="395"/>
      <c r="G349" s="395"/>
      <c r="H349" s="395"/>
      <c r="I349" s="395"/>
      <c r="J349" s="395"/>
      <c r="K349" s="395"/>
      <c r="L349" s="395"/>
      <c r="M349" s="395"/>
      <c r="N349" s="395"/>
      <c r="O349" s="395"/>
      <c r="P349" s="395"/>
      <c r="Q349" s="395"/>
      <c r="R349" s="395"/>
      <c r="S349" s="395"/>
      <c r="T349" s="395"/>
      <c r="U349" s="395"/>
      <c r="V349" s="395"/>
      <c r="W349" s="395"/>
      <c r="X349" s="395"/>
      <c r="Y349" s="395"/>
    </row>
    <row r="350" spans="1:25" x14ac:dyDescent="0.2">
      <c r="A350" s="395"/>
      <c r="B350" s="395"/>
      <c r="C350" s="395"/>
      <c r="D350" s="395"/>
      <c r="E350" s="395"/>
      <c r="F350" s="395"/>
      <c r="G350" s="395"/>
      <c r="H350" s="395"/>
      <c r="I350" s="395"/>
      <c r="J350" s="395"/>
      <c r="K350" s="395"/>
      <c r="L350" s="395"/>
      <c r="M350" s="395"/>
      <c r="N350" s="395"/>
      <c r="O350" s="395"/>
      <c r="P350" s="395"/>
      <c r="Q350" s="395"/>
      <c r="R350" s="395"/>
      <c r="S350" s="395"/>
      <c r="T350" s="395"/>
      <c r="U350" s="395"/>
      <c r="V350" s="395"/>
      <c r="W350" s="395"/>
      <c r="X350" s="395"/>
      <c r="Y350" s="395"/>
    </row>
    <row r="351" spans="1:25" x14ac:dyDescent="0.2">
      <c r="A351" s="395"/>
      <c r="B351" s="395"/>
      <c r="C351" s="395"/>
      <c r="D351" s="395"/>
      <c r="E351" s="395"/>
      <c r="F351" s="395"/>
      <c r="G351" s="395"/>
      <c r="H351" s="395"/>
      <c r="I351" s="395"/>
      <c r="J351" s="395"/>
      <c r="K351" s="395"/>
      <c r="L351" s="395"/>
      <c r="M351" s="395"/>
      <c r="N351" s="395"/>
      <c r="O351" s="395"/>
      <c r="P351" s="395"/>
      <c r="Q351" s="395"/>
      <c r="R351" s="395"/>
      <c r="S351" s="395"/>
      <c r="T351" s="395"/>
      <c r="U351" s="395"/>
      <c r="V351" s="395"/>
      <c r="W351" s="395"/>
      <c r="X351" s="395"/>
      <c r="Y351" s="395"/>
    </row>
    <row r="352" spans="1:25" x14ac:dyDescent="0.2">
      <c r="A352" s="395"/>
      <c r="B352" s="395"/>
      <c r="C352" s="395"/>
      <c r="D352" s="395"/>
      <c r="E352" s="395"/>
      <c r="F352" s="395"/>
      <c r="G352" s="395"/>
      <c r="H352" s="395"/>
      <c r="I352" s="395"/>
      <c r="J352" s="395"/>
      <c r="K352" s="395"/>
      <c r="L352" s="395"/>
      <c r="M352" s="395"/>
      <c r="N352" s="395"/>
      <c r="O352" s="395"/>
      <c r="P352" s="395"/>
      <c r="Q352" s="395"/>
      <c r="R352" s="395"/>
      <c r="S352" s="395"/>
      <c r="T352" s="395"/>
      <c r="U352" s="395"/>
      <c r="V352" s="395"/>
      <c r="W352" s="395"/>
      <c r="X352" s="395"/>
      <c r="Y352" s="395"/>
    </row>
    <row r="353" spans="1:25" x14ac:dyDescent="0.2">
      <c r="A353" s="395"/>
      <c r="B353" s="395"/>
      <c r="C353" s="395"/>
      <c r="D353" s="395"/>
      <c r="E353" s="395"/>
      <c r="F353" s="395"/>
      <c r="G353" s="395"/>
      <c r="H353" s="395"/>
      <c r="I353" s="395"/>
      <c r="J353" s="395"/>
      <c r="K353" s="395"/>
      <c r="L353" s="395"/>
      <c r="M353" s="395"/>
      <c r="N353" s="395"/>
      <c r="O353" s="395"/>
      <c r="P353" s="395"/>
      <c r="Q353" s="395"/>
      <c r="R353" s="395"/>
      <c r="S353" s="395"/>
      <c r="T353" s="395"/>
      <c r="U353" s="395"/>
      <c r="V353" s="395"/>
      <c r="W353" s="395"/>
      <c r="X353" s="395"/>
      <c r="Y353" s="395"/>
    </row>
    <row r="354" spans="1:25" x14ac:dyDescent="0.2">
      <c r="A354" s="395"/>
      <c r="B354" s="395"/>
      <c r="C354" s="395"/>
      <c r="D354" s="395"/>
      <c r="E354" s="395"/>
      <c r="F354" s="395"/>
      <c r="G354" s="395"/>
      <c r="H354" s="395"/>
      <c r="I354" s="395"/>
      <c r="J354" s="395"/>
      <c r="K354" s="395"/>
      <c r="L354" s="395"/>
      <c r="M354" s="395"/>
      <c r="N354" s="395"/>
      <c r="O354" s="395"/>
      <c r="P354" s="395"/>
      <c r="Q354" s="395"/>
      <c r="R354" s="395"/>
      <c r="S354" s="395"/>
      <c r="T354" s="395"/>
      <c r="U354" s="395"/>
      <c r="V354" s="395"/>
      <c r="W354" s="395"/>
      <c r="X354" s="395"/>
      <c r="Y354" s="395"/>
    </row>
    <row r="355" spans="1:25" x14ac:dyDescent="0.2">
      <c r="A355" s="395"/>
      <c r="B355" s="395"/>
      <c r="C355" s="395"/>
      <c r="D355" s="395"/>
      <c r="E355" s="395"/>
      <c r="F355" s="395"/>
      <c r="G355" s="395"/>
      <c r="H355" s="395"/>
      <c r="I355" s="395"/>
      <c r="J355" s="395"/>
      <c r="K355" s="395"/>
      <c r="L355" s="395"/>
      <c r="M355" s="395"/>
      <c r="N355" s="395"/>
      <c r="O355" s="395"/>
      <c r="P355" s="395"/>
      <c r="Q355" s="395"/>
      <c r="R355" s="395"/>
      <c r="S355" s="395"/>
      <c r="T355" s="395"/>
      <c r="U355" s="395"/>
      <c r="V355" s="395"/>
      <c r="W355" s="395"/>
      <c r="X355" s="395"/>
      <c r="Y355" s="395"/>
    </row>
    <row r="356" spans="1:25" x14ac:dyDescent="0.2">
      <c r="A356" s="395"/>
      <c r="B356" s="395"/>
      <c r="C356" s="395"/>
      <c r="D356" s="395"/>
      <c r="E356" s="395"/>
      <c r="F356" s="395"/>
      <c r="G356" s="395"/>
      <c r="H356" s="395"/>
      <c r="I356" s="395"/>
      <c r="J356" s="395"/>
      <c r="K356" s="395"/>
      <c r="L356" s="395"/>
      <c r="M356" s="395"/>
      <c r="N356" s="395"/>
      <c r="O356" s="395"/>
      <c r="P356" s="395"/>
      <c r="Q356" s="395"/>
      <c r="R356" s="395"/>
      <c r="S356" s="395"/>
      <c r="T356" s="395"/>
      <c r="U356" s="395"/>
      <c r="V356" s="395"/>
      <c r="W356" s="395"/>
      <c r="X356" s="395"/>
      <c r="Y356" s="395"/>
    </row>
    <row r="357" spans="1:25" x14ac:dyDescent="0.2">
      <c r="A357" s="395"/>
      <c r="B357" s="395"/>
      <c r="C357" s="395"/>
      <c r="D357" s="395"/>
      <c r="E357" s="395"/>
      <c r="F357" s="395"/>
      <c r="G357" s="395"/>
      <c r="H357" s="395"/>
      <c r="I357" s="395"/>
      <c r="J357" s="395"/>
      <c r="K357" s="395"/>
      <c r="L357" s="395"/>
      <c r="M357" s="395"/>
      <c r="N357" s="395"/>
      <c r="O357" s="395"/>
      <c r="P357" s="395"/>
      <c r="Q357" s="395"/>
      <c r="R357" s="395"/>
      <c r="S357" s="395"/>
      <c r="T357" s="395"/>
      <c r="U357" s="395"/>
      <c r="V357" s="395"/>
      <c r="W357" s="395"/>
      <c r="X357" s="395"/>
      <c r="Y357" s="395"/>
    </row>
    <row r="358" spans="1:25" x14ac:dyDescent="0.2">
      <c r="A358" s="395"/>
      <c r="B358" s="395"/>
      <c r="C358" s="395"/>
      <c r="D358" s="395"/>
      <c r="E358" s="395"/>
      <c r="F358" s="395"/>
      <c r="G358" s="395"/>
      <c r="H358" s="395"/>
      <c r="I358" s="395"/>
      <c r="J358" s="395"/>
      <c r="K358" s="395"/>
      <c r="L358" s="395"/>
      <c r="M358" s="395"/>
      <c r="N358" s="395"/>
      <c r="O358" s="395"/>
      <c r="P358" s="395"/>
      <c r="Q358" s="395"/>
      <c r="R358" s="395"/>
      <c r="S358" s="395"/>
      <c r="T358" s="395"/>
      <c r="U358" s="395"/>
      <c r="V358" s="395"/>
      <c r="W358" s="395"/>
      <c r="X358" s="395"/>
      <c r="Y358" s="395"/>
    </row>
    <row r="359" spans="1:25" x14ac:dyDescent="0.2">
      <c r="A359" s="395"/>
      <c r="B359" s="395"/>
      <c r="C359" s="395"/>
      <c r="D359" s="395"/>
      <c r="E359" s="395"/>
      <c r="F359" s="395"/>
      <c r="G359" s="395"/>
      <c r="H359" s="395"/>
      <c r="I359" s="395"/>
      <c r="J359" s="395"/>
      <c r="K359" s="395"/>
      <c r="L359" s="395"/>
      <c r="M359" s="395"/>
      <c r="N359" s="395"/>
      <c r="O359" s="395"/>
      <c r="P359" s="395"/>
      <c r="Q359" s="395"/>
      <c r="R359" s="395"/>
      <c r="S359" s="395"/>
      <c r="T359" s="395"/>
      <c r="U359" s="395"/>
      <c r="V359" s="395"/>
      <c r="W359" s="395"/>
      <c r="X359" s="395"/>
      <c r="Y359" s="395"/>
    </row>
    <row r="360" spans="1:25" x14ac:dyDescent="0.2">
      <c r="A360" s="395"/>
      <c r="B360" s="395"/>
      <c r="C360" s="395"/>
      <c r="D360" s="395"/>
      <c r="E360" s="395"/>
      <c r="F360" s="395"/>
      <c r="G360" s="395"/>
      <c r="H360" s="395"/>
      <c r="I360" s="395"/>
      <c r="J360" s="395"/>
      <c r="K360" s="395"/>
      <c r="L360" s="395"/>
      <c r="M360" s="395"/>
      <c r="N360" s="395"/>
      <c r="O360" s="395"/>
      <c r="P360" s="395"/>
      <c r="Q360" s="395"/>
      <c r="R360" s="395"/>
      <c r="S360" s="395"/>
      <c r="T360" s="395"/>
      <c r="U360" s="395"/>
      <c r="V360" s="395"/>
      <c r="W360" s="395"/>
      <c r="X360" s="395"/>
      <c r="Y360" s="395"/>
    </row>
    <row r="361" spans="1:25" x14ac:dyDescent="0.2">
      <c r="A361" s="395"/>
      <c r="B361" s="395"/>
      <c r="C361" s="395"/>
      <c r="D361" s="395"/>
      <c r="E361" s="395"/>
      <c r="F361" s="395"/>
      <c r="G361" s="395"/>
      <c r="H361" s="395"/>
      <c r="I361" s="395"/>
      <c r="J361" s="395"/>
      <c r="K361" s="395"/>
      <c r="L361" s="395"/>
      <c r="M361" s="395"/>
      <c r="N361" s="395"/>
      <c r="O361" s="395"/>
      <c r="P361" s="395"/>
      <c r="Q361" s="395"/>
      <c r="R361" s="395"/>
      <c r="S361" s="395"/>
      <c r="T361" s="395"/>
      <c r="U361" s="395"/>
      <c r="V361" s="395"/>
      <c r="W361" s="395"/>
      <c r="X361" s="395"/>
      <c r="Y361" s="395"/>
    </row>
    <row r="362" spans="1:25" x14ac:dyDescent="0.2">
      <c r="A362" s="395"/>
      <c r="B362" s="395"/>
      <c r="C362" s="395"/>
      <c r="D362" s="395"/>
      <c r="E362" s="395"/>
      <c r="F362" s="395"/>
      <c r="G362" s="395"/>
      <c r="H362" s="395"/>
      <c r="I362" s="395"/>
      <c r="J362" s="395"/>
      <c r="K362" s="395"/>
      <c r="L362" s="395"/>
      <c r="M362" s="395"/>
      <c r="N362" s="395"/>
      <c r="O362" s="395"/>
      <c r="P362" s="395"/>
      <c r="Q362" s="395"/>
      <c r="R362" s="395"/>
      <c r="S362" s="395"/>
      <c r="T362" s="395"/>
      <c r="U362" s="395"/>
      <c r="V362" s="395"/>
      <c r="W362" s="395"/>
      <c r="X362" s="395"/>
      <c r="Y362" s="395"/>
    </row>
    <row r="363" spans="1:25" x14ac:dyDescent="0.2">
      <c r="A363" s="395"/>
      <c r="B363" s="395"/>
      <c r="C363" s="395"/>
      <c r="D363" s="395"/>
      <c r="E363" s="395"/>
      <c r="F363" s="395"/>
      <c r="G363" s="395"/>
      <c r="H363" s="395"/>
      <c r="I363" s="395"/>
      <c r="J363" s="395"/>
      <c r="K363" s="395"/>
      <c r="L363" s="395"/>
      <c r="M363" s="395"/>
      <c r="N363" s="395"/>
      <c r="O363" s="395"/>
      <c r="P363" s="395"/>
      <c r="Q363" s="395"/>
      <c r="R363" s="395"/>
      <c r="S363" s="395"/>
      <c r="T363" s="395"/>
      <c r="U363" s="395"/>
      <c r="V363" s="395"/>
      <c r="W363" s="395"/>
      <c r="X363" s="395"/>
      <c r="Y363" s="395"/>
    </row>
    <row r="364" spans="1:25" x14ac:dyDescent="0.2">
      <c r="A364" s="395"/>
      <c r="B364" s="395"/>
      <c r="C364" s="395"/>
      <c r="D364" s="395"/>
      <c r="E364" s="395"/>
      <c r="F364" s="395"/>
      <c r="G364" s="395"/>
      <c r="H364" s="395"/>
      <c r="I364" s="395"/>
      <c r="J364" s="395"/>
      <c r="K364" s="395"/>
      <c r="L364" s="395"/>
      <c r="M364" s="395"/>
      <c r="N364" s="395"/>
      <c r="O364" s="395"/>
      <c r="P364" s="395"/>
      <c r="Q364" s="395"/>
      <c r="R364" s="395"/>
      <c r="S364" s="395"/>
      <c r="T364" s="395"/>
      <c r="U364" s="395"/>
      <c r="V364" s="395"/>
      <c r="W364" s="395"/>
      <c r="X364" s="395"/>
      <c r="Y364" s="395"/>
    </row>
    <row r="365" spans="1:25" x14ac:dyDescent="0.2">
      <c r="A365" s="395"/>
      <c r="B365" s="395"/>
      <c r="C365" s="395"/>
      <c r="D365" s="395"/>
      <c r="E365" s="395"/>
      <c r="F365" s="395"/>
      <c r="G365" s="395"/>
      <c r="H365" s="395"/>
      <c r="I365" s="395"/>
      <c r="J365" s="395"/>
      <c r="K365" s="395"/>
      <c r="L365" s="395"/>
      <c r="M365" s="395"/>
      <c r="N365" s="395"/>
      <c r="O365" s="395"/>
      <c r="P365" s="395"/>
      <c r="Q365" s="395"/>
      <c r="R365" s="395"/>
      <c r="S365" s="395"/>
      <c r="T365" s="395"/>
      <c r="U365" s="395"/>
      <c r="V365" s="395"/>
      <c r="W365" s="395"/>
      <c r="X365" s="395"/>
      <c r="Y365" s="395"/>
    </row>
    <row r="366" spans="1:25" x14ac:dyDescent="0.2">
      <c r="A366" s="395"/>
      <c r="B366" s="395"/>
      <c r="C366" s="395"/>
      <c r="D366" s="395"/>
      <c r="E366" s="395"/>
      <c r="F366" s="395"/>
      <c r="G366" s="395"/>
      <c r="H366" s="395"/>
      <c r="I366" s="395"/>
      <c r="J366" s="395"/>
      <c r="K366" s="395"/>
      <c r="L366" s="395"/>
      <c r="M366" s="395"/>
      <c r="N366" s="395"/>
      <c r="O366" s="395"/>
      <c r="P366" s="395"/>
      <c r="Q366" s="395"/>
      <c r="R366" s="395"/>
      <c r="S366" s="395"/>
      <c r="T366" s="395"/>
      <c r="U366" s="395"/>
      <c r="V366" s="395"/>
      <c r="W366" s="395"/>
      <c r="X366" s="395"/>
      <c r="Y366" s="395"/>
    </row>
    <row r="367" spans="1:25" x14ac:dyDescent="0.2">
      <c r="A367" s="395"/>
      <c r="B367" s="395"/>
      <c r="C367" s="395"/>
      <c r="D367" s="395"/>
      <c r="E367" s="395"/>
      <c r="F367" s="395"/>
      <c r="G367" s="395"/>
      <c r="H367" s="395"/>
      <c r="I367" s="395"/>
      <c r="J367" s="395"/>
      <c r="K367" s="395"/>
      <c r="L367" s="395"/>
      <c r="M367" s="395"/>
      <c r="N367" s="395"/>
      <c r="O367" s="395"/>
      <c r="P367" s="395"/>
      <c r="Q367" s="395"/>
      <c r="R367" s="395"/>
      <c r="S367" s="395"/>
      <c r="T367" s="395"/>
      <c r="U367" s="395"/>
      <c r="V367" s="395"/>
      <c r="W367" s="395"/>
      <c r="X367" s="395"/>
      <c r="Y367" s="395"/>
    </row>
    <row r="368" spans="1:25" x14ac:dyDescent="0.2">
      <c r="A368" s="395"/>
      <c r="B368" s="395"/>
      <c r="C368" s="395"/>
      <c r="D368" s="395"/>
      <c r="E368" s="395"/>
      <c r="F368" s="395"/>
      <c r="G368" s="395"/>
      <c r="H368" s="395"/>
      <c r="I368" s="395"/>
      <c r="J368" s="395"/>
      <c r="K368" s="395"/>
      <c r="L368" s="395"/>
      <c r="M368" s="395"/>
      <c r="N368" s="395"/>
      <c r="O368" s="395"/>
      <c r="P368" s="395"/>
      <c r="Q368" s="395"/>
      <c r="R368" s="395"/>
      <c r="S368" s="395"/>
      <c r="T368" s="395"/>
      <c r="U368" s="395"/>
      <c r="V368" s="395"/>
      <c r="W368" s="395"/>
      <c r="X368" s="395"/>
      <c r="Y368" s="395"/>
    </row>
    <row r="369" spans="1:25" x14ac:dyDescent="0.2">
      <c r="A369" s="395"/>
      <c r="B369" s="395"/>
      <c r="C369" s="395"/>
      <c r="D369" s="395"/>
      <c r="E369" s="395"/>
      <c r="F369" s="395"/>
      <c r="G369" s="395"/>
      <c r="H369" s="395"/>
      <c r="I369" s="395"/>
      <c r="J369" s="395"/>
      <c r="K369" s="395"/>
      <c r="L369" s="395"/>
      <c r="M369" s="395"/>
      <c r="N369" s="395"/>
      <c r="O369" s="395"/>
      <c r="P369" s="395"/>
      <c r="Q369" s="395"/>
      <c r="R369" s="395"/>
      <c r="S369" s="395"/>
      <c r="T369" s="395"/>
      <c r="U369" s="395"/>
      <c r="V369" s="395"/>
      <c r="W369" s="395"/>
      <c r="X369" s="395"/>
      <c r="Y369" s="395"/>
    </row>
    <row r="370" spans="1:25" x14ac:dyDescent="0.2">
      <c r="A370" s="395"/>
      <c r="B370" s="395"/>
      <c r="C370" s="395"/>
      <c r="D370" s="395"/>
      <c r="E370" s="395"/>
      <c r="F370" s="395"/>
      <c r="G370" s="395"/>
      <c r="H370" s="395"/>
      <c r="I370" s="395"/>
      <c r="J370" s="395"/>
      <c r="K370" s="395"/>
      <c r="L370" s="395"/>
      <c r="M370" s="395"/>
      <c r="N370" s="395"/>
      <c r="O370" s="395"/>
      <c r="P370" s="395"/>
      <c r="Q370" s="395"/>
      <c r="R370" s="395"/>
      <c r="S370" s="395"/>
      <c r="T370" s="395"/>
      <c r="U370" s="395"/>
      <c r="V370" s="395"/>
      <c r="W370" s="395"/>
      <c r="X370" s="395"/>
      <c r="Y370" s="395"/>
    </row>
    <row r="371" spans="1:25" x14ac:dyDescent="0.2">
      <c r="A371" s="395"/>
      <c r="B371" s="395"/>
      <c r="C371" s="395"/>
      <c r="D371" s="395"/>
      <c r="E371" s="395"/>
      <c r="F371" s="395"/>
      <c r="G371" s="395"/>
      <c r="H371" s="395"/>
      <c r="I371" s="395"/>
      <c r="J371" s="395"/>
      <c r="K371" s="395"/>
      <c r="L371" s="395"/>
      <c r="M371" s="395"/>
      <c r="N371" s="395"/>
      <c r="O371" s="395"/>
      <c r="P371" s="395"/>
      <c r="Q371" s="395"/>
      <c r="R371" s="395"/>
      <c r="S371" s="395"/>
      <c r="T371" s="395"/>
      <c r="U371" s="395"/>
      <c r="V371" s="395"/>
      <c r="W371" s="395"/>
      <c r="X371" s="395"/>
      <c r="Y371" s="395"/>
    </row>
    <row r="372" spans="1:25" x14ac:dyDescent="0.2">
      <c r="A372" s="395"/>
      <c r="B372" s="395"/>
      <c r="C372" s="395"/>
      <c r="D372" s="395"/>
      <c r="E372" s="395"/>
      <c r="F372" s="395"/>
      <c r="G372" s="395"/>
      <c r="H372" s="395"/>
      <c r="I372" s="395"/>
      <c r="J372" s="395"/>
      <c r="K372" s="395"/>
      <c r="L372" s="395"/>
      <c r="M372" s="395"/>
      <c r="N372" s="395"/>
      <c r="O372" s="395"/>
      <c r="P372" s="395"/>
      <c r="Q372" s="395"/>
      <c r="R372" s="395"/>
      <c r="S372" s="395"/>
      <c r="T372" s="395"/>
      <c r="U372" s="395"/>
      <c r="V372" s="395"/>
      <c r="W372" s="395"/>
      <c r="X372" s="395"/>
      <c r="Y372" s="395"/>
    </row>
    <row r="373" spans="1:25" x14ac:dyDescent="0.2">
      <c r="A373" s="395"/>
      <c r="B373" s="395"/>
      <c r="C373" s="395"/>
      <c r="D373" s="395"/>
      <c r="E373" s="395"/>
      <c r="F373" s="395"/>
      <c r="G373" s="395"/>
      <c r="H373" s="395"/>
      <c r="I373" s="395"/>
      <c r="J373" s="395"/>
      <c r="K373" s="395"/>
      <c r="L373" s="395"/>
      <c r="M373" s="395"/>
      <c r="N373" s="395"/>
      <c r="O373" s="395"/>
      <c r="P373" s="395"/>
      <c r="Q373" s="395"/>
      <c r="R373" s="395"/>
      <c r="S373" s="395"/>
      <c r="T373" s="395"/>
      <c r="U373" s="395"/>
      <c r="V373" s="395"/>
      <c r="W373" s="395"/>
      <c r="X373" s="395"/>
      <c r="Y373" s="395"/>
    </row>
    <row r="374" spans="1:25" x14ac:dyDescent="0.2">
      <c r="A374" s="395"/>
      <c r="B374" s="395"/>
      <c r="C374" s="395"/>
      <c r="D374" s="395"/>
      <c r="E374" s="395"/>
      <c r="F374" s="395"/>
      <c r="G374" s="395"/>
      <c r="H374" s="395"/>
      <c r="I374" s="395"/>
      <c r="J374" s="395"/>
      <c r="K374" s="395"/>
      <c r="L374" s="395"/>
      <c r="M374" s="395"/>
      <c r="N374" s="395"/>
      <c r="O374" s="395"/>
      <c r="P374" s="395"/>
      <c r="Q374" s="395"/>
      <c r="R374" s="395"/>
      <c r="S374" s="395"/>
      <c r="T374" s="395"/>
      <c r="U374" s="395"/>
      <c r="V374" s="395"/>
      <c r="W374" s="395"/>
      <c r="X374" s="395"/>
      <c r="Y374" s="395"/>
    </row>
    <row r="375" spans="1:25" x14ac:dyDescent="0.2">
      <c r="A375" s="395"/>
      <c r="B375" s="395"/>
      <c r="C375" s="395"/>
      <c r="D375" s="395"/>
      <c r="E375" s="395"/>
      <c r="F375" s="395"/>
      <c r="G375" s="395"/>
      <c r="H375" s="395"/>
      <c r="I375" s="395"/>
      <c r="J375" s="395"/>
      <c r="K375" s="395"/>
      <c r="L375" s="395"/>
      <c r="M375" s="395"/>
      <c r="N375" s="395"/>
      <c r="O375" s="395"/>
      <c r="P375" s="395"/>
      <c r="Q375" s="395"/>
      <c r="R375" s="395"/>
      <c r="S375" s="395"/>
      <c r="T375" s="395"/>
      <c r="U375" s="395"/>
      <c r="V375" s="395"/>
      <c r="W375" s="395"/>
      <c r="X375" s="395"/>
      <c r="Y375" s="395"/>
    </row>
    <row r="376" spans="1:25" x14ac:dyDescent="0.2">
      <c r="A376" s="395"/>
      <c r="B376" s="395"/>
      <c r="C376" s="395"/>
      <c r="D376" s="395"/>
      <c r="E376" s="395"/>
      <c r="F376" s="395"/>
      <c r="G376" s="395"/>
      <c r="H376" s="395"/>
      <c r="I376" s="395"/>
      <c r="J376" s="395"/>
      <c r="K376" s="395"/>
      <c r="L376" s="395"/>
      <c r="M376" s="395"/>
      <c r="N376" s="395"/>
      <c r="O376" s="395"/>
      <c r="P376" s="395"/>
      <c r="Q376" s="395"/>
      <c r="R376" s="395"/>
      <c r="S376" s="395"/>
      <c r="T376" s="395"/>
      <c r="U376" s="395"/>
      <c r="V376" s="395"/>
      <c r="W376" s="395"/>
      <c r="X376" s="395"/>
      <c r="Y376" s="395"/>
    </row>
    <row r="377" spans="1:25" x14ac:dyDescent="0.2">
      <c r="A377" s="395"/>
      <c r="B377" s="395"/>
      <c r="C377" s="395"/>
      <c r="D377" s="395"/>
      <c r="E377" s="395"/>
      <c r="F377" s="395"/>
      <c r="G377" s="395"/>
      <c r="H377" s="395"/>
      <c r="I377" s="395"/>
      <c r="J377" s="395"/>
      <c r="K377" s="395"/>
      <c r="L377" s="395"/>
      <c r="M377" s="395"/>
      <c r="N377" s="395"/>
      <c r="O377" s="395"/>
      <c r="P377" s="395"/>
      <c r="Q377" s="395"/>
      <c r="R377" s="395"/>
      <c r="S377" s="395"/>
      <c r="T377" s="395"/>
      <c r="U377" s="395"/>
      <c r="V377" s="395"/>
      <c r="W377" s="395"/>
      <c r="X377" s="395"/>
      <c r="Y377" s="395"/>
    </row>
    <row r="378" spans="1:25" x14ac:dyDescent="0.2">
      <c r="A378" s="395"/>
      <c r="B378" s="395"/>
      <c r="C378" s="395"/>
      <c r="D378" s="395"/>
      <c r="E378" s="395"/>
      <c r="F378" s="395"/>
      <c r="G378" s="395"/>
      <c r="H378" s="395"/>
      <c r="I378" s="395"/>
      <c r="J378" s="395"/>
      <c r="K378" s="395"/>
      <c r="L378" s="395"/>
      <c r="M378" s="395"/>
      <c r="N378" s="395"/>
      <c r="O378" s="395"/>
      <c r="P378" s="395"/>
      <c r="Q378" s="395"/>
      <c r="R378" s="395"/>
      <c r="S378" s="395"/>
      <c r="T378" s="395"/>
      <c r="U378" s="395"/>
      <c r="V378" s="395"/>
      <c r="W378" s="395"/>
      <c r="X378" s="395"/>
      <c r="Y378" s="395"/>
    </row>
    <row r="379" spans="1:25" x14ac:dyDescent="0.2">
      <c r="A379" s="395"/>
      <c r="B379" s="395"/>
      <c r="C379" s="395"/>
      <c r="D379" s="395"/>
      <c r="E379" s="395"/>
      <c r="F379" s="395"/>
      <c r="G379" s="395"/>
      <c r="H379" s="395"/>
      <c r="I379" s="395"/>
      <c r="J379" s="395"/>
      <c r="K379" s="395"/>
      <c r="L379" s="395"/>
      <c r="M379" s="395"/>
      <c r="N379" s="395"/>
      <c r="O379" s="395"/>
      <c r="P379" s="395"/>
      <c r="Q379" s="395"/>
      <c r="R379" s="395"/>
      <c r="S379" s="395"/>
      <c r="T379" s="395"/>
      <c r="U379" s="395"/>
      <c r="V379" s="395"/>
      <c r="W379" s="395"/>
      <c r="X379" s="395"/>
      <c r="Y379" s="395"/>
    </row>
    <row r="380" spans="1:25" x14ac:dyDescent="0.2">
      <c r="A380" s="395"/>
      <c r="B380" s="395"/>
      <c r="C380" s="395"/>
      <c r="D380" s="395"/>
      <c r="E380" s="395"/>
      <c r="F380" s="395"/>
      <c r="G380" s="395"/>
      <c r="H380" s="395"/>
      <c r="I380" s="395"/>
      <c r="J380" s="395"/>
      <c r="K380" s="395"/>
      <c r="L380" s="395"/>
      <c r="M380" s="395"/>
      <c r="N380" s="395"/>
      <c r="O380" s="395"/>
      <c r="P380" s="395"/>
      <c r="Q380" s="395"/>
      <c r="R380" s="395"/>
      <c r="S380" s="395"/>
      <c r="T380" s="395"/>
      <c r="U380" s="395"/>
      <c r="V380" s="395"/>
      <c r="W380" s="395"/>
      <c r="X380" s="395"/>
      <c r="Y380" s="395"/>
    </row>
    <row r="381" spans="1:25" x14ac:dyDescent="0.2">
      <c r="A381" s="395"/>
      <c r="B381" s="395"/>
      <c r="C381" s="395"/>
      <c r="D381" s="395"/>
      <c r="E381" s="395"/>
      <c r="F381" s="395"/>
      <c r="G381" s="395"/>
      <c r="H381" s="395"/>
      <c r="I381" s="395"/>
      <c r="J381" s="395"/>
      <c r="K381" s="395"/>
      <c r="L381" s="395"/>
      <c r="M381" s="395"/>
      <c r="N381" s="395"/>
      <c r="O381" s="395"/>
      <c r="P381" s="395"/>
      <c r="Q381" s="395"/>
      <c r="R381" s="395"/>
      <c r="S381" s="395"/>
      <c r="T381" s="395"/>
      <c r="U381" s="395"/>
      <c r="V381" s="395"/>
      <c r="W381" s="395"/>
      <c r="X381" s="395"/>
      <c r="Y381" s="395"/>
    </row>
    <row r="382" spans="1:25" x14ac:dyDescent="0.2">
      <c r="A382" s="395"/>
      <c r="B382" s="395"/>
      <c r="C382" s="395"/>
      <c r="D382" s="395"/>
      <c r="E382" s="395"/>
      <c r="F382" s="395"/>
      <c r="G382" s="395"/>
      <c r="H382" s="395"/>
      <c r="I382" s="395"/>
      <c r="J382" s="395"/>
      <c r="K382" s="395"/>
      <c r="L382" s="395"/>
      <c r="M382" s="395"/>
      <c r="N382" s="395"/>
      <c r="O382" s="395"/>
      <c r="P382" s="395"/>
      <c r="Q382" s="395"/>
      <c r="R382" s="395"/>
      <c r="S382" s="395"/>
      <c r="T382" s="395"/>
      <c r="U382" s="395"/>
      <c r="V382" s="395"/>
      <c r="W382" s="395"/>
      <c r="X382" s="395"/>
      <c r="Y382" s="395"/>
    </row>
    <row r="383" spans="1:25" x14ac:dyDescent="0.2">
      <c r="A383" s="395"/>
      <c r="B383" s="395"/>
      <c r="C383" s="395"/>
      <c r="D383" s="395"/>
      <c r="E383" s="395"/>
      <c r="F383" s="395"/>
      <c r="G383" s="395"/>
      <c r="H383" s="395"/>
      <c r="I383" s="395"/>
      <c r="J383" s="395"/>
      <c r="K383" s="395"/>
      <c r="L383" s="395"/>
      <c r="M383" s="395"/>
      <c r="N383" s="395"/>
      <c r="O383" s="395"/>
      <c r="P383" s="395"/>
      <c r="Q383" s="395"/>
      <c r="R383" s="395"/>
      <c r="S383" s="395"/>
      <c r="T383" s="395"/>
      <c r="U383" s="395"/>
      <c r="V383" s="395"/>
      <c r="W383" s="395"/>
      <c r="X383" s="395"/>
      <c r="Y383" s="395"/>
    </row>
    <row r="384" spans="1:25" x14ac:dyDescent="0.2">
      <c r="A384" s="395"/>
      <c r="B384" s="395"/>
      <c r="C384" s="395"/>
      <c r="D384" s="395"/>
      <c r="E384" s="395"/>
      <c r="F384" s="395"/>
      <c r="G384" s="395"/>
      <c r="H384" s="395"/>
      <c r="I384" s="395"/>
      <c r="J384" s="395"/>
      <c r="K384" s="395"/>
      <c r="L384" s="395"/>
      <c r="M384" s="395"/>
      <c r="N384" s="395"/>
      <c r="O384" s="395"/>
      <c r="P384" s="395"/>
      <c r="Q384" s="395"/>
      <c r="R384" s="395"/>
      <c r="S384" s="395"/>
      <c r="T384" s="395"/>
      <c r="U384" s="395"/>
      <c r="V384" s="395"/>
      <c r="W384" s="395"/>
      <c r="X384" s="395"/>
      <c r="Y384" s="395"/>
    </row>
    <row r="385" spans="1:25" x14ac:dyDescent="0.2">
      <c r="A385" s="395"/>
      <c r="B385" s="395"/>
      <c r="C385" s="395"/>
      <c r="D385" s="395"/>
      <c r="E385" s="395"/>
      <c r="F385" s="395"/>
      <c r="G385" s="395"/>
      <c r="H385" s="395"/>
      <c r="I385" s="395"/>
      <c r="J385" s="395"/>
      <c r="K385" s="395"/>
      <c r="L385" s="395"/>
      <c r="M385" s="395"/>
      <c r="N385" s="395"/>
      <c r="O385" s="395"/>
      <c r="P385" s="395"/>
      <c r="Q385" s="395"/>
      <c r="R385" s="395"/>
      <c r="S385" s="395"/>
      <c r="T385" s="395"/>
      <c r="U385" s="395"/>
      <c r="V385" s="395"/>
      <c r="W385" s="395"/>
      <c r="X385" s="395"/>
      <c r="Y385" s="395"/>
    </row>
    <row r="386" spans="1:25" x14ac:dyDescent="0.2">
      <c r="A386" s="395"/>
      <c r="B386" s="395"/>
      <c r="C386" s="395"/>
      <c r="D386" s="395"/>
      <c r="E386" s="395"/>
      <c r="F386" s="395"/>
      <c r="G386" s="395"/>
      <c r="H386" s="395"/>
      <c r="I386" s="395"/>
      <c r="J386" s="395"/>
      <c r="K386" s="395"/>
      <c r="L386" s="395"/>
      <c r="M386" s="395"/>
      <c r="N386" s="395"/>
      <c r="O386" s="395"/>
      <c r="P386" s="395"/>
      <c r="Q386" s="395"/>
      <c r="R386" s="395"/>
      <c r="S386" s="395"/>
      <c r="T386" s="395"/>
      <c r="U386" s="395"/>
      <c r="V386" s="395"/>
      <c r="W386" s="395"/>
      <c r="X386" s="395"/>
      <c r="Y386" s="395"/>
    </row>
    <row r="387" spans="1:25" x14ac:dyDescent="0.2">
      <c r="A387" s="395"/>
      <c r="B387" s="395"/>
      <c r="C387" s="395"/>
      <c r="D387" s="395"/>
      <c r="E387" s="395"/>
      <c r="F387" s="395"/>
      <c r="G387" s="395"/>
      <c r="H387" s="395"/>
      <c r="I387" s="395"/>
      <c r="J387" s="395"/>
      <c r="K387" s="395"/>
      <c r="L387" s="395"/>
      <c r="M387" s="395"/>
      <c r="N387" s="395"/>
      <c r="O387" s="395"/>
      <c r="P387" s="395"/>
      <c r="Q387" s="395"/>
      <c r="R387" s="395"/>
      <c r="S387" s="395"/>
      <c r="T387" s="395"/>
      <c r="U387" s="395"/>
      <c r="V387" s="395"/>
      <c r="W387" s="395"/>
      <c r="X387" s="395"/>
      <c r="Y387" s="395"/>
    </row>
    <row r="388" spans="1:25" x14ac:dyDescent="0.2">
      <c r="A388" s="395"/>
      <c r="B388" s="395"/>
      <c r="C388" s="395"/>
      <c r="D388" s="395"/>
      <c r="E388" s="395"/>
      <c r="F388" s="395"/>
      <c r="G388" s="395"/>
      <c r="H388" s="395"/>
      <c r="I388" s="395"/>
      <c r="J388" s="395"/>
      <c r="K388" s="395"/>
      <c r="L388" s="395"/>
      <c r="M388" s="395"/>
      <c r="N388" s="395"/>
      <c r="O388" s="395"/>
      <c r="P388" s="395"/>
      <c r="Q388" s="395"/>
      <c r="R388" s="395"/>
      <c r="S388" s="395"/>
      <c r="T388" s="395"/>
      <c r="U388" s="395"/>
      <c r="V388" s="395"/>
      <c r="W388" s="395"/>
      <c r="X388" s="395"/>
      <c r="Y388" s="395"/>
    </row>
    <row r="389" spans="1:25" x14ac:dyDescent="0.2">
      <c r="A389" s="395"/>
      <c r="B389" s="395"/>
      <c r="C389" s="395"/>
      <c r="D389" s="395"/>
      <c r="E389" s="395"/>
      <c r="F389" s="395"/>
      <c r="G389" s="395"/>
      <c r="H389" s="395"/>
      <c r="I389" s="395"/>
      <c r="J389" s="395"/>
      <c r="K389" s="395"/>
      <c r="L389" s="395"/>
      <c r="M389" s="395"/>
      <c r="N389" s="395"/>
      <c r="O389" s="395"/>
      <c r="P389" s="395"/>
      <c r="Q389" s="395"/>
      <c r="R389" s="395"/>
      <c r="S389" s="395"/>
      <c r="T389" s="395"/>
      <c r="U389" s="395"/>
      <c r="V389" s="395"/>
      <c r="W389" s="395"/>
      <c r="X389" s="395"/>
      <c r="Y389" s="395"/>
    </row>
    <row r="390" spans="1:25" x14ac:dyDescent="0.2">
      <c r="A390" s="395"/>
      <c r="B390" s="395"/>
      <c r="C390" s="395"/>
      <c r="D390" s="395"/>
      <c r="E390" s="395"/>
      <c r="F390" s="395"/>
      <c r="G390" s="395"/>
      <c r="H390" s="395"/>
      <c r="I390" s="395"/>
      <c r="J390" s="395"/>
      <c r="K390" s="395"/>
      <c r="L390" s="395"/>
      <c r="M390" s="395"/>
      <c r="N390" s="395"/>
      <c r="O390" s="395"/>
      <c r="P390" s="395"/>
      <c r="Q390" s="395"/>
      <c r="R390" s="395"/>
      <c r="S390" s="395"/>
      <c r="T390" s="395"/>
      <c r="U390" s="395"/>
      <c r="V390" s="395"/>
      <c r="W390" s="395"/>
      <c r="X390" s="395"/>
      <c r="Y390" s="395"/>
    </row>
    <row r="391" spans="1:25" x14ac:dyDescent="0.2">
      <c r="A391" s="395"/>
      <c r="B391" s="395"/>
      <c r="C391" s="395"/>
      <c r="D391" s="395"/>
      <c r="E391" s="395"/>
      <c r="F391" s="395"/>
      <c r="G391" s="395"/>
      <c r="H391" s="395"/>
      <c r="I391" s="395"/>
      <c r="J391" s="395"/>
      <c r="K391" s="395"/>
      <c r="L391" s="395"/>
      <c r="M391" s="395"/>
      <c r="N391" s="395"/>
      <c r="O391" s="395"/>
      <c r="P391" s="395"/>
      <c r="Q391" s="395"/>
      <c r="R391" s="395"/>
      <c r="S391" s="395"/>
      <c r="T391" s="395"/>
      <c r="U391" s="395"/>
      <c r="V391" s="395"/>
      <c r="W391" s="395"/>
      <c r="X391" s="395"/>
      <c r="Y391" s="395"/>
    </row>
    <row r="392" spans="1:25" x14ac:dyDescent="0.2">
      <c r="A392" s="395"/>
      <c r="B392" s="395"/>
      <c r="C392" s="395"/>
      <c r="D392" s="395"/>
      <c r="E392" s="395"/>
      <c r="F392" s="395"/>
      <c r="G392" s="395"/>
      <c r="H392" s="395"/>
      <c r="I392" s="395"/>
      <c r="J392" s="395"/>
      <c r="K392" s="395"/>
      <c r="L392" s="395"/>
      <c r="M392" s="395"/>
      <c r="N392" s="395"/>
      <c r="O392" s="395"/>
      <c r="P392" s="395"/>
      <c r="Q392" s="395"/>
      <c r="R392" s="395"/>
      <c r="S392" s="395"/>
      <c r="T392" s="395"/>
      <c r="U392" s="395"/>
      <c r="V392" s="395"/>
      <c r="W392" s="395"/>
      <c r="X392" s="395"/>
      <c r="Y392" s="395"/>
    </row>
    <row r="393" spans="1:25" x14ac:dyDescent="0.2">
      <c r="A393" s="395"/>
      <c r="B393" s="395"/>
      <c r="C393" s="395"/>
      <c r="D393" s="395"/>
      <c r="E393" s="395"/>
      <c r="F393" s="395"/>
      <c r="G393" s="395"/>
      <c r="H393" s="395"/>
      <c r="I393" s="395"/>
      <c r="J393" s="395"/>
      <c r="K393" s="395"/>
      <c r="L393" s="395"/>
      <c r="M393" s="395"/>
      <c r="N393" s="395"/>
      <c r="O393" s="395"/>
      <c r="P393" s="395"/>
      <c r="Q393" s="395"/>
      <c r="R393" s="395"/>
      <c r="S393" s="395"/>
      <c r="T393" s="395"/>
      <c r="U393" s="395"/>
      <c r="V393" s="395"/>
      <c r="W393" s="395"/>
      <c r="X393" s="395"/>
      <c r="Y393" s="395"/>
    </row>
    <row r="394" spans="1:25" x14ac:dyDescent="0.2">
      <c r="A394" s="395"/>
      <c r="B394" s="395"/>
      <c r="C394" s="395"/>
      <c r="D394" s="395"/>
      <c r="E394" s="395"/>
      <c r="F394" s="395"/>
      <c r="G394" s="395"/>
      <c r="H394" s="395"/>
      <c r="I394" s="395"/>
      <c r="J394" s="395"/>
      <c r="K394" s="395"/>
      <c r="L394" s="395"/>
      <c r="M394" s="395"/>
      <c r="N394" s="395"/>
      <c r="O394" s="395"/>
      <c r="P394" s="395"/>
      <c r="Q394" s="395"/>
      <c r="R394" s="395"/>
      <c r="S394" s="395"/>
      <c r="T394" s="395"/>
      <c r="U394" s="395"/>
      <c r="V394" s="395"/>
      <c r="W394" s="395"/>
      <c r="X394" s="395"/>
      <c r="Y394" s="395"/>
    </row>
    <row r="395" spans="1:25" x14ac:dyDescent="0.2">
      <c r="A395" s="395"/>
      <c r="B395" s="395"/>
      <c r="C395" s="395"/>
      <c r="D395" s="395"/>
      <c r="E395" s="395"/>
      <c r="F395" s="395"/>
      <c r="G395" s="395"/>
      <c r="H395" s="395"/>
      <c r="I395" s="395"/>
      <c r="J395" s="395"/>
      <c r="K395" s="395"/>
      <c r="L395" s="395"/>
      <c r="M395" s="395"/>
      <c r="N395" s="395"/>
      <c r="O395" s="395"/>
      <c r="P395" s="395"/>
      <c r="Q395" s="395"/>
      <c r="R395" s="395"/>
      <c r="S395" s="395"/>
      <c r="T395" s="395"/>
      <c r="U395" s="395"/>
      <c r="V395" s="395"/>
      <c r="W395" s="395"/>
      <c r="X395" s="395"/>
      <c r="Y395" s="395"/>
    </row>
    <row r="396" spans="1:25" x14ac:dyDescent="0.2">
      <c r="A396" s="395"/>
      <c r="B396" s="395"/>
      <c r="C396" s="395"/>
      <c r="D396" s="395"/>
      <c r="E396" s="395"/>
      <c r="F396" s="395"/>
      <c r="G396" s="395"/>
      <c r="H396" s="395"/>
      <c r="I396" s="395"/>
      <c r="J396" s="395"/>
      <c r="K396" s="395"/>
      <c r="L396" s="395"/>
      <c r="M396" s="395"/>
      <c r="N396" s="395"/>
      <c r="O396" s="395"/>
      <c r="P396" s="395"/>
      <c r="Q396" s="395"/>
      <c r="R396" s="395"/>
      <c r="S396" s="395"/>
      <c r="T396" s="395"/>
      <c r="U396" s="395"/>
      <c r="V396" s="395"/>
      <c r="W396" s="395"/>
      <c r="X396" s="395"/>
      <c r="Y396" s="395"/>
    </row>
    <row r="397" spans="1:25" x14ac:dyDescent="0.2">
      <c r="A397" s="395"/>
      <c r="B397" s="395"/>
      <c r="C397" s="395"/>
      <c r="D397" s="395"/>
      <c r="E397" s="395"/>
      <c r="F397" s="395"/>
      <c r="G397" s="395"/>
      <c r="H397" s="395"/>
      <c r="I397" s="395"/>
      <c r="J397" s="395"/>
      <c r="K397" s="395"/>
      <c r="L397" s="395"/>
      <c r="M397" s="395"/>
      <c r="N397" s="395"/>
      <c r="O397" s="395"/>
      <c r="P397" s="395"/>
      <c r="Q397" s="395"/>
      <c r="R397" s="395"/>
      <c r="S397" s="395"/>
      <c r="T397" s="395"/>
      <c r="U397" s="395"/>
      <c r="V397" s="395"/>
      <c r="W397" s="395"/>
      <c r="X397" s="395"/>
      <c r="Y397" s="395"/>
    </row>
    <row r="398" spans="1:25" x14ac:dyDescent="0.2">
      <c r="A398" s="395"/>
      <c r="B398" s="395"/>
      <c r="C398" s="395"/>
      <c r="D398" s="395"/>
      <c r="E398" s="395"/>
      <c r="F398" s="395"/>
      <c r="G398" s="395"/>
      <c r="H398" s="395"/>
      <c r="I398" s="395"/>
      <c r="J398" s="395"/>
      <c r="K398" s="395"/>
      <c r="L398" s="395"/>
      <c r="M398" s="395"/>
      <c r="N398" s="395"/>
      <c r="O398" s="395"/>
      <c r="P398" s="395"/>
      <c r="Q398" s="395"/>
      <c r="R398" s="395"/>
      <c r="S398" s="395"/>
      <c r="T398" s="395"/>
      <c r="U398" s="395"/>
      <c r="V398" s="395"/>
      <c r="W398" s="395"/>
      <c r="X398" s="395"/>
      <c r="Y398" s="395"/>
    </row>
    <row r="399" spans="1:25" x14ac:dyDescent="0.2">
      <c r="A399" s="395"/>
      <c r="B399" s="395"/>
      <c r="C399" s="395"/>
      <c r="D399" s="395"/>
      <c r="E399" s="395"/>
      <c r="F399" s="395"/>
      <c r="G399" s="395"/>
      <c r="H399" s="395"/>
      <c r="I399" s="395"/>
      <c r="J399" s="395"/>
      <c r="K399" s="395"/>
      <c r="L399" s="395"/>
      <c r="M399" s="395"/>
      <c r="N399" s="395"/>
      <c r="O399" s="395"/>
      <c r="P399" s="395"/>
      <c r="Q399" s="395"/>
      <c r="R399" s="395"/>
      <c r="S399" s="395"/>
      <c r="T399" s="395"/>
      <c r="U399" s="395"/>
      <c r="V399" s="395"/>
      <c r="W399" s="395"/>
      <c r="X399" s="395"/>
      <c r="Y399" s="395"/>
    </row>
    <row r="400" spans="1:25" x14ac:dyDescent="0.2">
      <c r="A400" s="395"/>
      <c r="B400" s="395"/>
      <c r="C400" s="395"/>
      <c r="D400" s="395"/>
      <c r="E400" s="395"/>
      <c r="F400" s="395"/>
      <c r="G400" s="395"/>
      <c r="H400" s="395"/>
      <c r="I400" s="395"/>
      <c r="J400" s="395"/>
      <c r="K400" s="395"/>
      <c r="L400" s="395"/>
      <c r="M400" s="395"/>
      <c r="N400" s="395"/>
      <c r="O400" s="395"/>
      <c r="P400" s="395"/>
      <c r="Q400" s="395"/>
      <c r="R400" s="395"/>
      <c r="S400" s="395"/>
      <c r="T400" s="395"/>
      <c r="U400" s="395"/>
      <c r="V400" s="395"/>
      <c r="W400" s="395"/>
      <c r="X400" s="395"/>
      <c r="Y400" s="395"/>
    </row>
    <row r="401" spans="1:25" x14ac:dyDescent="0.2">
      <c r="A401" s="395"/>
      <c r="B401" s="395"/>
      <c r="C401" s="395"/>
      <c r="D401" s="395"/>
      <c r="E401" s="395"/>
      <c r="F401" s="395"/>
      <c r="G401" s="395"/>
      <c r="H401" s="395"/>
      <c r="I401" s="395"/>
      <c r="J401" s="395"/>
      <c r="K401" s="395"/>
      <c r="L401" s="395"/>
      <c r="M401" s="395"/>
      <c r="N401" s="395"/>
      <c r="O401" s="395"/>
      <c r="P401" s="395"/>
      <c r="Q401" s="395"/>
      <c r="R401" s="395"/>
      <c r="S401" s="395"/>
      <c r="T401" s="395"/>
      <c r="U401" s="395"/>
      <c r="V401" s="395"/>
      <c r="W401" s="395"/>
      <c r="X401" s="395"/>
      <c r="Y401" s="395"/>
    </row>
    <row r="402" spans="1:25" x14ac:dyDescent="0.2">
      <c r="A402" s="395"/>
      <c r="B402" s="395"/>
      <c r="C402" s="395"/>
      <c r="D402" s="395"/>
      <c r="E402" s="395"/>
      <c r="F402" s="395"/>
      <c r="G402" s="395"/>
      <c r="H402" s="395"/>
      <c r="I402" s="395"/>
      <c r="J402" s="395"/>
      <c r="K402" s="395"/>
      <c r="L402" s="395"/>
      <c r="M402" s="395"/>
      <c r="N402" s="395"/>
      <c r="O402" s="395"/>
      <c r="P402" s="395"/>
      <c r="Q402" s="395"/>
      <c r="R402" s="395"/>
      <c r="S402" s="395"/>
      <c r="T402" s="395"/>
      <c r="U402" s="395"/>
      <c r="V402" s="395"/>
      <c r="W402" s="395"/>
      <c r="X402" s="395"/>
      <c r="Y402" s="395"/>
    </row>
    <row r="403" spans="1:25" x14ac:dyDescent="0.2">
      <c r="A403" s="395"/>
      <c r="B403" s="395"/>
      <c r="C403" s="395"/>
      <c r="D403" s="395"/>
      <c r="E403" s="395"/>
      <c r="F403" s="395"/>
      <c r="G403" s="395"/>
      <c r="H403" s="395"/>
      <c r="I403" s="395"/>
      <c r="J403" s="395"/>
      <c r="K403" s="395"/>
      <c r="L403" s="395"/>
      <c r="M403" s="395"/>
      <c r="N403" s="395"/>
      <c r="O403" s="395"/>
      <c r="P403" s="395"/>
      <c r="Q403" s="395"/>
      <c r="R403" s="395"/>
      <c r="S403" s="395"/>
      <c r="T403" s="395"/>
      <c r="U403" s="395"/>
      <c r="V403" s="395"/>
      <c r="W403" s="395"/>
      <c r="X403" s="395"/>
      <c r="Y403" s="395"/>
    </row>
    <row r="404" spans="1:25" x14ac:dyDescent="0.2">
      <c r="A404" s="395"/>
      <c r="B404" s="395"/>
      <c r="C404" s="395"/>
      <c r="D404" s="395"/>
      <c r="E404" s="395"/>
      <c r="F404" s="395"/>
      <c r="G404" s="395"/>
      <c r="H404" s="395"/>
      <c r="I404" s="395"/>
      <c r="J404" s="395"/>
      <c r="K404" s="395"/>
      <c r="L404" s="395"/>
      <c r="M404" s="395"/>
      <c r="N404" s="395"/>
      <c r="O404" s="395"/>
      <c r="P404" s="395"/>
      <c r="Q404" s="395"/>
      <c r="R404" s="395"/>
      <c r="S404" s="395"/>
      <c r="T404" s="395"/>
      <c r="U404" s="395"/>
      <c r="V404" s="395"/>
      <c r="W404" s="395"/>
      <c r="X404" s="395"/>
      <c r="Y404" s="395"/>
    </row>
    <row r="405" spans="1:25" x14ac:dyDescent="0.2">
      <c r="A405" s="395"/>
      <c r="B405" s="395"/>
      <c r="C405" s="395"/>
      <c r="D405" s="395"/>
      <c r="E405" s="395"/>
      <c r="F405" s="395"/>
      <c r="G405" s="395"/>
      <c r="H405" s="395"/>
      <c r="I405" s="395"/>
      <c r="J405" s="395"/>
      <c r="K405" s="395"/>
      <c r="L405" s="395"/>
      <c r="M405" s="395"/>
      <c r="N405" s="395"/>
      <c r="O405" s="395"/>
      <c r="P405" s="395"/>
      <c r="Q405" s="395"/>
      <c r="R405" s="395"/>
      <c r="S405" s="395"/>
      <c r="T405" s="395"/>
      <c r="U405" s="395"/>
      <c r="V405" s="395"/>
      <c r="W405" s="395"/>
      <c r="X405" s="395"/>
      <c r="Y405" s="395"/>
    </row>
    <row r="406" spans="1:25" x14ac:dyDescent="0.2">
      <c r="A406" s="395"/>
      <c r="B406" s="395"/>
      <c r="C406" s="395"/>
      <c r="D406" s="395"/>
      <c r="E406" s="395"/>
      <c r="F406" s="395"/>
      <c r="G406" s="395"/>
      <c r="H406" s="395"/>
      <c r="I406" s="395"/>
      <c r="J406" s="395"/>
      <c r="K406" s="395"/>
      <c r="L406" s="395"/>
      <c r="M406" s="395"/>
      <c r="N406" s="395"/>
      <c r="O406" s="395"/>
      <c r="P406" s="395"/>
      <c r="Q406" s="395"/>
      <c r="R406" s="395"/>
      <c r="S406" s="395"/>
      <c r="T406" s="395"/>
      <c r="U406" s="395"/>
      <c r="V406" s="395"/>
      <c r="W406" s="395"/>
      <c r="X406" s="395"/>
      <c r="Y406" s="395"/>
    </row>
    <row r="407" spans="1:25" x14ac:dyDescent="0.2">
      <c r="A407" s="395"/>
      <c r="B407" s="395"/>
      <c r="C407" s="395"/>
      <c r="D407" s="395"/>
      <c r="E407" s="395"/>
      <c r="F407" s="395"/>
      <c r="G407" s="395"/>
      <c r="H407" s="395"/>
      <c r="I407" s="395"/>
      <c r="J407" s="395"/>
      <c r="K407" s="395"/>
      <c r="L407" s="395"/>
      <c r="M407" s="395"/>
      <c r="N407" s="395"/>
      <c r="O407" s="395"/>
      <c r="P407" s="395"/>
      <c r="Q407" s="395"/>
      <c r="R407" s="395"/>
      <c r="S407" s="395"/>
      <c r="T407" s="395"/>
      <c r="U407" s="395"/>
      <c r="V407" s="395"/>
      <c r="W407" s="395"/>
      <c r="X407" s="395"/>
      <c r="Y407" s="395"/>
    </row>
    <row r="408" spans="1:25" x14ac:dyDescent="0.2">
      <c r="A408" s="395"/>
      <c r="B408" s="395"/>
      <c r="C408" s="395"/>
      <c r="D408" s="395"/>
      <c r="E408" s="395"/>
      <c r="F408" s="395"/>
      <c r="G408" s="395"/>
      <c r="H408" s="395"/>
      <c r="I408" s="395"/>
      <c r="J408" s="395"/>
      <c r="K408" s="395"/>
      <c r="L408" s="395"/>
      <c r="M408" s="395"/>
      <c r="N408" s="395"/>
      <c r="O408" s="395"/>
      <c r="P408" s="395"/>
      <c r="Q408" s="395"/>
      <c r="R408" s="395"/>
      <c r="S408" s="395"/>
      <c r="T408" s="395"/>
      <c r="U408" s="395"/>
      <c r="V408" s="395"/>
      <c r="W408" s="395"/>
      <c r="X408" s="395"/>
      <c r="Y408" s="395"/>
    </row>
    <row r="409" spans="1:25" x14ac:dyDescent="0.2">
      <c r="A409" s="395"/>
      <c r="B409" s="395"/>
      <c r="C409" s="395"/>
      <c r="D409" s="395"/>
      <c r="E409" s="395"/>
      <c r="F409" s="395"/>
      <c r="G409" s="395"/>
      <c r="H409" s="395"/>
      <c r="I409" s="395"/>
      <c r="J409" s="395"/>
      <c r="K409" s="395"/>
      <c r="L409" s="395"/>
      <c r="M409" s="395"/>
      <c r="N409" s="395"/>
      <c r="O409" s="395"/>
      <c r="P409" s="395"/>
      <c r="Q409" s="395"/>
      <c r="R409" s="395"/>
      <c r="S409" s="395"/>
      <c r="T409" s="395"/>
      <c r="U409" s="395"/>
      <c r="V409" s="395"/>
      <c r="W409" s="395"/>
      <c r="X409" s="395"/>
      <c r="Y409" s="395"/>
    </row>
    <row r="410" spans="1:25" x14ac:dyDescent="0.2">
      <c r="A410" s="395"/>
      <c r="B410" s="395"/>
      <c r="C410" s="395"/>
      <c r="D410" s="395"/>
      <c r="E410" s="395"/>
      <c r="F410" s="395"/>
      <c r="G410" s="395"/>
      <c r="H410" s="395"/>
      <c r="I410" s="395"/>
      <c r="J410" s="395"/>
      <c r="K410" s="395"/>
      <c r="L410" s="395"/>
      <c r="M410" s="395"/>
      <c r="N410" s="395"/>
      <c r="O410" s="395"/>
      <c r="P410" s="395"/>
      <c r="Q410" s="395"/>
      <c r="R410" s="395"/>
      <c r="S410" s="395"/>
      <c r="T410" s="395"/>
      <c r="U410" s="395"/>
      <c r="V410" s="395"/>
      <c r="W410" s="395"/>
      <c r="X410" s="395"/>
      <c r="Y410" s="395"/>
    </row>
    <row r="411" spans="1:25" x14ac:dyDescent="0.2">
      <c r="A411" s="395"/>
      <c r="B411" s="395"/>
      <c r="C411" s="395"/>
      <c r="D411" s="395"/>
      <c r="E411" s="395"/>
      <c r="F411" s="395"/>
      <c r="G411" s="395"/>
      <c r="H411" s="395"/>
      <c r="I411" s="395"/>
      <c r="J411" s="395"/>
      <c r="K411" s="395"/>
      <c r="L411" s="395"/>
      <c r="M411" s="395"/>
      <c r="N411" s="395"/>
      <c r="O411" s="395"/>
      <c r="P411" s="395"/>
      <c r="Q411" s="395"/>
      <c r="R411" s="395"/>
      <c r="S411" s="395"/>
      <c r="T411" s="395"/>
      <c r="U411" s="395"/>
      <c r="V411" s="395"/>
      <c r="W411" s="395"/>
      <c r="X411" s="395"/>
      <c r="Y411" s="395"/>
    </row>
    <row r="412" spans="1:25" x14ac:dyDescent="0.2">
      <c r="A412" s="395"/>
      <c r="B412" s="395"/>
      <c r="C412" s="395"/>
      <c r="D412" s="395"/>
      <c r="E412" s="395"/>
      <c r="F412" s="395"/>
      <c r="G412" s="395"/>
      <c r="H412" s="395"/>
      <c r="I412" s="395"/>
      <c r="J412" s="395"/>
      <c r="K412" s="395"/>
      <c r="L412" s="395"/>
      <c r="M412" s="395"/>
      <c r="N412" s="395"/>
      <c r="O412" s="395"/>
      <c r="P412" s="395"/>
      <c r="Q412" s="395"/>
      <c r="R412" s="395"/>
      <c r="S412" s="395"/>
      <c r="T412" s="395"/>
      <c r="U412" s="395"/>
      <c r="V412" s="395"/>
      <c r="W412" s="395"/>
      <c r="X412" s="395"/>
      <c r="Y412" s="395"/>
    </row>
    <row r="413" spans="1:25" x14ac:dyDescent="0.2">
      <c r="A413" s="395"/>
      <c r="B413" s="395"/>
      <c r="C413" s="395"/>
      <c r="D413" s="395"/>
      <c r="E413" s="395"/>
      <c r="F413" s="395"/>
      <c r="G413" s="395"/>
      <c r="H413" s="395"/>
      <c r="I413" s="395"/>
      <c r="J413" s="395"/>
      <c r="K413" s="395"/>
      <c r="L413" s="395"/>
      <c r="M413" s="395"/>
      <c r="N413" s="395"/>
      <c r="O413" s="395"/>
      <c r="P413" s="395"/>
      <c r="Q413" s="395"/>
      <c r="R413" s="395"/>
      <c r="S413" s="395"/>
      <c r="T413" s="395"/>
      <c r="U413" s="395"/>
      <c r="V413" s="395"/>
      <c r="W413" s="395"/>
      <c r="X413" s="395"/>
      <c r="Y413" s="395"/>
    </row>
    <row r="414" spans="1:25" x14ac:dyDescent="0.2">
      <c r="A414" s="395"/>
      <c r="B414" s="395"/>
      <c r="C414" s="395"/>
      <c r="D414" s="395"/>
      <c r="E414" s="395"/>
      <c r="F414" s="395"/>
      <c r="G414" s="395"/>
      <c r="H414" s="395"/>
      <c r="I414" s="395"/>
      <c r="J414" s="395"/>
      <c r="K414" s="395"/>
      <c r="L414" s="395"/>
      <c r="M414" s="395"/>
      <c r="N414" s="395"/>
      <c r="O414" s="395"/>
      <c r="P414" s="395"/>
      <c r="Q414" s="395"/>
      <c r="R414" s="395"/>
      <c r="S414" s="395"/>
      <c r="T414" s="395"/>
      <c r="U414" s="395"/>
      <c r="V414" s="395"/>
      <c r="W414" s="395"/>
      <c r="X414" s="395"/>
      <c r="Y414" s="395"/>
    </row>
    <row r="415" spans="1:25" x14ac:dyDescent="0.2">
      <c r="A415" s="395"/>
      <c r="B415" s="395"/>
      <c r="C415" s="395"/>
      <c r="D415" s="395"/>
      <c r="E415" s="395"/>
      <c r="F415" s="395"/>
      <c r="G415" s="395"/>
      <c r="H415" s="395"/>
      <c r="I415" s="395"/>
      <c r="J415" s="395"/>
      <c r="K415" s="395"/>
      <c r="L415" s="395"/>
      <c r="M415" s="395"/>
      <c r="N415" s="395"/>
      <c r="O415" s="395"/>
      <c r="P415" s="395"/>
      <c r="Q415" s="395"/>
      <c r="R415" s="395"/>
      <c r="S415" s="395"/>
      <c r="T415" s="395"/>
      <c r="U415" s="395"/>
      <c r="V415" s="395"/>
      <c r="W415" s="395"/>
      <c r="X415" s="395"/>
      <c r="Y415" s="395"/>
    </row>
    <row r="416" spans="1:25" x14ac:dyDescent="0.2">
      <c r="A416" s="395"/>
      <c r="B416" s="395"/>
      <c r="C416" s="395"/>
      <c r="D416" s="395"/>
      <c r="E416" s="395"/>
      <c r="F416" s="395"/>
      <c r="G416" s="395"/>
      <c r="H416" s="395"/>
      <c r="I416" s="395"/>
      <c r="J416" s="395"/>
      <c r="K416" s="395"/>
      <c r="L416" s="395"/>
      <c r="M416" s="395"/>
      <c r="N416" s="395"/>
      <c r="O416" s="395"/>
      <c r="P416" s="395"/>
      <c r="Q416" s="395"/>
      <c r="R416" s="395"/>
      <c r="S416" s="395"/>
      <c r="T416" s="395"/>
      <c r="U416" s="395"/>
      <c r="V416" s="395"/>
      <c r="W416" s="395"/>
      <c r="X416" s="395"/>
      <c r="Y416" s="395"/>
    </row>
    <row r="417" spans="1:25" x14ac:dyDescent="0.2">
      <c r="A417" s="395"/>
      <c r="B417" s="395"/>
      <c r="C417" s="395"/>
      <c r="D417" s="395"/>
      <c r="E417" s="395"/>
      <c r="F417" s="395"/>
      <c r="G417" s="395"/>
      <c r="H417" s="395"/>
      <c r="I417" s="395"/>
      <c r="J417" s="395"/>
      <c r="K417" s="395"/>
      <c r="L417" s="395"/>
      <c r="M417" s="395"/>
      <c r="N417" s="395"/>
      <c r="O417" s="395"/>
      <c r="P417" s="395"/>
      <c r="Q417" s="395"/>
      <c r="R417" s="395"/>
      <c r="S417" s="395"/>
      <c r="T417" s="395"/>
      <c r="U417" s="395"/>
      <c r="V417" s="395"/>
      <c r="W417" s="395"/>
      <c r="X417" s="395"/>
      <c r="Y417" s="395"/>
    </row>
    <row r="418" spans="1:25" x14ac:dyDescent="0.2">
      <c r="A418" s="395"/>
      <c r="B418" s="395"/>
      <c r="C418" s="395"/>
      <c r="D418" s="395"/>
      <c r="E418" s="395"/>
      <c r="F418" s="395"/>
      <c r="G418" s="395"/>
      <c r="H418" s="395"/>
      <c r="I418" s="395"/>
      <c r="J418" s="395"/>
      <c r="K418" s="395"/>
      <c r="L418" s="395"/>
      <c r="M418" s="395"/>
      <c r="N418" s="395"/>
      <c r="O418" s="395"/>
      <c r="P418" s="395"/>
      <c r="Q418" s="395"/>
      <c r="R418" s="395"/>
      <c r="S418" s="395"/>
      <c r="T418" s="395"/>
      <c r="U418" s="395"/>
      <c r="V418" s="395"/>
      <c r="W418" s="395"/>
      <c r="X418" s="395"/>
      <c r="Y418" s="395"/>
    </row>
    <row r="419" spans="1:25" x14ac:dyDescent="0.2">
      <c r="A419" s="395"/>
      <c r="B419" s="395"/>
      <c r="C419" s="395"/>
      <c r="D419" s="395"/>
      <c r="E419" s="395"/>
      <c r="F419" s="395"/>
      <c r="G419" s="395"/>
      <c r="H419" s="395"/>
      <c r="I419" s="395"/>
      <c r="J419" s="395"/>
      <c r="K419" s="395"/>
      <c r="L419" s="395"/>
      <c r="M419" s="395"/>
      <c r="N419" s="395"/>
      <c r="O419" s="395"/>
      <c r="P419" s="395"/>
      <c r="Q419" s="395"/>
      <c r="R419" s="395"/>
      <c r="S419" s="395"/>
      <c r="T419" s="395"/>
      <c r="U419" s="395"/>
      <c r="V419" s="395"/>
      <c r="W419" s="395"/>
      <c r="X419" s="395"/>
      <c r="Y419" s="395"/>
    </row>
    <row r="420" spans="1:25" x14ac:dyDescent="0.2">
      <c r="A420" s="395"/>
      <c r="B420" s="395"/>
      <c r="C420" s="395"/>
      <c r="D420" s="395"/>
      <c r="E420" s="395"/>
      <c r="F420" s="395"/>
      <c r="G420" s="395"/>
      <c r="H420" s="395"/>
      <c r="I420" s="395"/>
      <c r="J420" s="395"/>
      <c r="K420" s="395"/>
      <c r="L420" s="395"/>
      <c r="M420" s="395"/>
      <c r="N420" s="395"/>
      <c r="O420" s="395"/>
      <c r="P420" s="395"/>
      <c r="Q420" s="395"/>
      <c r="R420" s="395"/>
      <c r="S420" s="395"/>
      <c r="T420" s="395"/>
      <c r="U420" s="395"/>
      <c r="V420" s="395"/>
      <c r="W420" s="395"/>
      <c r="X420" s="395"/>
      <c r="Y420" s="395"/>
    </row>
    <row r="421" spans="1:25" x14ac:dyDescent="0.2">
      <c r="A421" s="395"/>
      <c r="B421" s="395"/>
      <c r="C421" s="395"/>
      <c r="D421" s="395"/>
      <c r="E421" s="395"/>
      <c r="F421" s="395"/>
      <c r="G421" s="395"/>
      <c r="H421" s="395"/>
      <c r="I421" s="395"/>
      <c r="J421" s="395"/>
      <c r="K421" s="395"/>
      <c r="L421" s="395"/>
      <c r="M421" s="395"/>
      <c r="N421" s="395"/>
      <c r="O421" s="395"/>
      <c r="P421" s="395"/>
      <c r="Q421" s="395"/>
      <c r="R421" s="395"/>
      <c r="S421" s="395"/>
      <c r="T421" s="395"/>
      <c r="U421" s="395"/>
      <c r="V421" s="395"/>
      <c r="W421" s="395"/>
      <c r="X421" s="395"/>
      <c r="Y421" s="395"/>
    </row>
    <row r="422" spans="1:25" x14ac:dyDescent="0.2">
      <c r="A422" s="395"/>
      <c r="B422" s="395"/>
      <c r="C422" s="395"/>
      <c r="D422" s="395"/>
      <c r="E422" s="395"/>
      <c r="F422" s="395"/>
      <c r="G422" s="395"/>
      <c r="H422" s="395"/>
      <c r="I422" s="395"/>
      <c r="J422" s="395"/>
      <c r="K422" s="395"/>
      <c r="L422" s="395"/>
      <c r="M422" s="395"/>
      <c r="N422" s="395"/>
      <c r="O422" s="395"/>
      <c r="P422" s="395"/>
      <c r="Q422" s="395"/>
      <c r="R422" s="395"/>
      <c r="S422" s="395"/>
      <c r="T422" s="395"/>
      <c r="U422" s="395"/>
      <c r="V422" s="395"/>
      <c r="W422" s="395"/>
      <c r="X422" s="395"/>
      <c r="Y422" s="395"/>
    </row>
    <row r="423" spans="1:25" x14ac:dyDescent="0.2">
      <c r="A423" s="395"/>
      <c r="B423" s="395"/>
      <c r="C423" s="395"/>
      <c r="D423" s="395"/>
      <c r="E423" s="395"/>
      <c r="F423" s="395"/>
      <c r="G423" s="395"/>
      <c r="H423" s="395"/>
      <c r="I423" s="395"/>
      <c r="J423" s="395"/>
      <c r="K423" s="395"/>
      <c r="L423" s="395"/>
      <c r="M423" s="395"/>
      <c r="N423" s="395"/>
      <c r="O423" s="395"/>
      <c r="P423" s="395"/>
      <c r="Q423" s="395"/>
      <c r="R423" s="395"/>
      <c r="S423" s="395"/>
      <c r="T423" s="395"/>
      <c r="U423" s="395"/>
      <c r="V423" s="395"/>
      <c r="W423" s="395"/>
      <c r="X423" s="395"/>
      <c r="Y423" s="395"/>
    </row>
    <row r="424" spans="1:25" x14ac:dyDescent="0.2">
      <c r="A424" s="395"/>
      <c r="B424" s="395"/>
      <c r="C424" s="395"/>
      <c r="D424" s="395"/>
      <c r="E424" s="395"/>
      <c r="F424" s="395"/>
      <c r="G424" s="395"/>
      <c r="H424" s="395"/>
      <c r="I424" s="395"/>
      <c r="J424" s="395"/>
      <c r="K424" s="395"/>
      <c r="L424" s="395"/>
      <c r="M424" s="395"/>
      <c r="N424" s="395"/>
      <c r="O424" s="395"/>
      <c r="P424" s="395"/>
      <c r="Q424" s="395"/>
      <c r="R424" s="395"/>
      <c r="S424" s="395"/>
      <c r="T424" s="395"/>
      <c r="U424" s="395"/>
      <c r="V424" s="395"/>
      <c r="W424" s="395"/>
      <c r="X424" s="395"/>
      <c r="Y424" s="395"/>
    </row>
    <row r="425" spans="1:25" x14ac:dyDescent="0.2">
      <c r="A425" s="395"/>
      <c r="B425" s="395"/>
      <c r="C425" s="395"/>
      <c r="D425" s="395"/>
      <c r="E425" s="395"/>
      <c r="F425" s="395"/>
      <c r="G425" s="395"/>
      <c r="H425" s="395"/>
      <c r="I425" s="395"/>
      <c r="J425" s="395"/>
      <c r="K425" s="395"/>
      <c r="L425" s="395"/>
      <c r="M425" s="395"/>
      <c r="N425" s="395"/>
      <c r="O425" s="395"/>
      <c r="P425" s="395"/>
      <c r="Q425" s="395"/>
      <c r="R425" s="395"/>
      <c r="S425" s="395"/>
      <c r="T425" s="395"/>
      <c r="U425" s="395"/>
      <c r="V425" s="395"/>
      <c r="W425" s="395"/>
      <c r="X425" s="395"/>
      <c r="Y425" s="395"/>
    </row>
    <row r="426" spans="1:25" x14ac:dyDescent="0.2">
      <c r="A426" s="395"/>
      <c r="B426" s="395"/>
      <c r="C426" s="395"/>
      <c r="D426" s="395"/>
      <c r="E426" s="395"/>
      <c r="F426" s="395"/>
      <c r="G426" s="395"/>
      <c r="H426" s="395"/>
      <c r="I426" s="395"/>
      <c r="J426" s="395"/>
      <c r="K426" s="395"/>
      <c r="L426" s="395"/>
      <c r="M426" s="395"/>
      <c r="N426" s="395"/>
      <c r="O426" s="395"/>
      <c r="P426" s="395"/>
      <c r="Q426" s="395"/>
      <c r="R426" s="395"/>
      <c r="S426" s="395"/>
      <c r="T426" s="395"/>
      <c r="U426" s="395"/>
      <c r="V426" s="395"/>
      <c r="W426" s="395"/>
      <c r="X426" s="395"/>
      <c r="Y426" s="395"/>
    </row>
    <row r="427" spans="1:25" x14ac:dyDescent="0.2">
      <c r="A427" s="395"/>
      <c r="B427" s="395"/>
      <c r="C427" s="395"/>
      <c r="D427" s="395"/>
      <c r="E427" s="395"/>
      <c r="F427" s="395"/>
      <c r="G427" s="395"/>
      <c r="H427" s="395"/>
      <c r="I427" s="395"/>
      <c r="J427" s="395"/>
      <c r="K427" s="395"/>
      <c r="L427" s="395"/>
      <c r="M427" s="395"/>
      <c r="N427" s="395"/>
      <c r="O427" s="395"/>
      <c r="P427" s="395"/>
      <c r="Q427" s="395"/>
      <c r="R427" s="395"/>
      <c r="S427" s="395"/>
      <c r="T427" s="395"/>
      <c r="U427" s="395"/>
      <c r="V427" s="395"/>
      <c r="W427" s="395"/>
      <c r="X427" s="395"/>
      <c r="Y427" s="395"/>
    </row>
    <row r="428" spans="1:25" x14ac:dyDescent="0.2">
      <c r="A428" s="395"/>
      <c r="B428" s="395"/>
      <c r="C428" s="395"/>
      <c r="D428" s="395"/>
      <c r="E428" s="395"/>
      <c r="F428" s="395"/>
      <c r="G428" s="395"/>
      <c r="H428" s="395"/>
      <c r="I428" s="395"/>
      <c r="J428" s="395"/>
      <c r="K428" s="395"/>
      <c r="L428" s="395"/>
      <c r="M428" s="395"/>
      <c r="N428" s="395"/>
      <c r="O428" s="395"/>
      <c r="P428" s="395"/>
      <c r="Q428" s="395"/>
      <c r="R428" s="395"/>
      <c r="S428" s="395"/>
      <c r="T428" s="395"/>
      <c r="U428" s="395"/>
      <c r="V428" s="395"/>
      <c r="W428" s="395"/>
      <c r="X428" s="395"/>
      <c r="Y428" s="395"/>
    </row>
    <row r="429" spans="1:25" x14ac:dyDescent="0.2">
      <c r="A429" s="395"/>
      <c r="B429" s="395"/>
      <c r="C429" s="395"/>
      <c r="D429" s="395"/>
      <c r="E429" s="395"/>
      <c r="F429" s="395"/>
      <c r="G429" s="395"/>
      <c r="H429" s="395"/>
      <c r="I429" s="395"/>
      <c r="J429" s="395"/>
      <c r="K429" s="395"/>
      <c r="L429" s="395"/>
      <c r="M429" s="395"/>
      <c r="N429" s="395"/>
      <c r="O429" s="395"/>
      <c r="P429" s="395"/>
      <c r="Q429" s="395"/>
      <c r="R429" s="395"/>
      <c r="S429" s="395"/>
      <c r="T429" s="395"/>
      <c r="U429" s="395"/>
      <c r="V429" s="395"/>
      <c r="W429" s="395"/>
      <c r="X429" s="395"/>
      <c r="Y429" s="395"/>
    </row>
    <row r="430" spans="1:25" x14ac:dyDescent="0.2">
      <c r="A430" s="395"/>
      <c r="B430" s="395"/>
      <c r="C430" s="395"/>
      <c r="D430" s="395"/>
      <c r="E430" s="395"/>
      <c r="F430" s="395"/>
      <c r="G430" s="395"/>
      <c r="H430" s="395"/>
      <c r="I430" s="395"/>
      <c r="J430" s="395"/>
      <c r="K430" s="395"/>
      <c r="L430" s="395"/>
      <c r="M430" s="395"/>
      <c r="N430" s="395"/>
      <c r="O430" s="395"/>
      <c r="P430" s="395"/>
      <c r="Q430" s="395"/>
      <c r="R430" s="395"/>
      <c r="S430" s="395"/>
      <c r="T430" s="395"/>
      <c r="U430" s="395"/>
      <c r="V430" s="395"/>
      <c r="W430" s="395"/>
      <c r="X430" s="395"/>
      <c r="Y430" s="395"/>
    </row>
    <row r="431" spans="1:25" x14ac:dyDescent="0.2">
      <c r="A431" s="395"/>
      <c r="B431" s="395"/>
      <c r="C431" s="395"/>
      <c r="D431" s="395"/>
      <c r="E431" s="395"/>
      <c r="F431" s="395"/>
      <c r="G431" s="395"/>
      <c r="H431" s="395"/>
      <c r="I431" s="395"/>
      <c r="J431" s="395"/>
      <c r="K431" s="395"/>
      <c r="L431" s="395"/>
      <c r="M431" s="395"/>
      <c r="N431" s="395"/>
      <c r="O431" s="395"/>
      <c r="P431" s="395"/>
      <c r="Q431" s="395"/>
      <c r="R431" s="395"/>
      <c r="S431" s="395"/>
      <c r="T431" s="395"/>
      <c r="U431" s="395"/>
      <c r="V431" s="395"/>
      <c r="W431" s="395"/>
      <c r="X431" s="395"/>
      <c r="Y431" s="395"/>
    </row>
    <row r="432" spans="1:25" x14ac:dyDescent="0.2">
      <c r="A432" s="395"/>
      <c r="B432" s="395"/>
      <c r="C432" s="395"/>
      <c r="D432" s="395"/>
      <c r="E432" s="395"/>
      <c r="F432" s="395"/>
      <c r="G432" s="395"/>
      <c r="H432" s="395"/>
      <c r="I432" s="395"/>
      <c r="J432" s="395"/>
      <c r="K432" s="395"/>
      <c r="L432" s="395"/>
      <c r="M432" s="395"/>
      <c r="N432" s="395"/>
      <c r="O432" s="395"/>
      <c r="P432" s="395"/>
      <c r="Q432" s="395"/>
      <c r="R432" s="395"/>
      <c r="S432" s="395"/>
      <c r="T432" s="395"/>
      <c r="U432" s="395"/>
      <c r="V432" s="395"/>
      <c r="W432" s="395"/>
      <c r="X432" s="395"/>
      <c r="Y432" s="395"/>
    </row>
    <row r="433" spans="1:25" x14ac:dyDescent="0.2">
      <c r="A433" s="395"/>
      <c r="B433" s="395"/>
      <c r="C433" s="395"/>
      <c r="D433" s="395"/>
      <c r="E433" s="395"/>
      <c r="F433" s="395"/>
      <c r="G433" s="395"/>
      <c r="H433" s="395"/>
      <c r="I433" s="395"/>
      <c r="J433" s="395"/>
      <c r="K433" s="395"/>
      <c r="L433" s="395"/>
      <c r="M433" s="395"/>
      <c r="N433" s="395"/>
      <c r="O433" s="395"/>
      <c r="P433" s="395"/>
      <c r="Q433" s="395"/>
      <c r="R433" s="395"/>
      <c r="S433" s="395"/>
      <c r="T433" s="395"/>
      <c r="U433" s="395"/>
      <c r="V433" s="395"/>
      <c r="W433" s="395"/>
      <c r="X433" s="395"/>
      <c r="Y433" s="395"/>
    </row>
    <row r="434" spans="1:25" x14ac:dyDescent="0.2">
      <c r="A434" s="395"/>
      <c r="B434" s="395"/>
      <c r="C434" s="395"/>
      <c r="D434" s="395"/>
      <c r="E434" s="395"/>
      <c r="F434" s="395"/>
      <c r="G434" s="395"/>
      <c r="H434" s="395"/>
      <c r="I434" s="395"/>
      <c r="J434" s="395"/>
      <c r="K434" s="395"/>
      <c r="L434" s="395"/>
      <c r="M434" s="395"/>
      <c r="N434" s="395"/>
      <c r="O434" s="395"/>
      <c r="P434" s="395"/>
      <c r="Q434" s="395"/>
      <c r="R434" s="395"/>
      <c r="S434" s="395"/>
      <c r="T434" s="395"/>
      <c r="U434" s="395"/>
      <c r="V434" s="395"/>
      <c r="W434" s="395"/>
      <c r="X434" s="395"/>
      <c r="Y434" s="395"/>
    </row>
    <row r="435" spans="1:25" x14ac:dyDescent="0.2">
      <c r="A435" s="395"/>
      <c r="B435" s="395"/>
      <c r="C435" s="395"/>
      <c r="D435" s="395"/>
      <c r="E435" s="395"/>
      <c r="F435" s="395"/>
      <c r="G435" s="395"/>
      <c r="H435" s="395"/>
      <c r="I435" s="395"/>
      <c r="J435" s="395"/>
      <c r="K435" s="395"/>
      <c r="L435" s="395"/>
      <c r="M435" s="395"/>
      <c r="N435" s="395"/>
      <c r="O435" s="395"/>
      <c r="P435" s="395"/>
      <c r="Q435" s="395"/>
      <c r="R435" s="395"/>
      <c r="S435" s="395"/>
      <c r="T435" s="395"/>
      <c r="U435" s="395"/>
      <c r="V435" s="395"/>
      <c r="W435" s="395"/>
      <c r="X435" s="395"/>
      <c r="Y435" s="395"/>
    </row>
    <row r="436" spans="1:25" x14ac:dyDescent="0.2">
      <c r="A436" s="395"/>
      <c r="B436" s="395"/>
      <c r="C436" s="395"/>
      <c r="D436" s="395"/>
      <c r="E436" s="395"/>
      <c r="F436" s="395"/>
      <c r="G436" s="395"/>
      <c r="H436" s="395"/>
      <c r="I436" s="395"/>
      <c r="J436" s="395"/>
      <c r="K436" s="395"/>
      <c r="L436" s="395"/>
      <c r="M436" s="395"/>
      <c r="N436" s="395"/>
      <c r="O436" s="395"/>
      <c r="P436" s="395"/>
      <c r="Q436" s="395"/>
      <c r="R436" s="395"/>
      <c r="S436" s="395"/>
      <c r="T436" s="395"/>
      <c r="U436" s="395"/>
      <c r="V436" s="395"/>
      <c r="W436" s="395"/>
      <c r="X436" s="395"/>
      <c r="Y436" s="395"/>
    </row>
    <row r="437" spans="1:25" x14ac:dyDescent="0.2">
      <c r="A437" s="395"/>
      <c r="B437" s="395"/>
      <c r="C437" s="395"/>
      <c r="D437" s="395"/>
      <c r="E437" s="395"/>
      <c r="F437" s="395"/>
      <c r="G437" s="395"/>
      <c r="H437" s="395"/>
      <c r="I437" s="395"/>
      <c r="J437" s="395"/>
      <c r="K437" s="395"/>
      <c r="L437" s="395"/>
      <c r="M437" s="395"/>
      <c r="N437" s="395"/>
      <c r="O437" s="395"/>
      <c r="P437" s="395"/>
      <c r="Q437" s="395"/>
      <c r="R437" s="395"/>
      <c r="S437" s="395"/>
      <c r="T437" s="395"/>
      <c r="U437" s="395"/>
      <c r="V437" s="395"/>
      <c r="W437" s="395"/>
      <c r="X437" s="395"/>
      <c r="Y437" s="395"/>
    </row>
    <row r="438" spans="1:25" x14ac:dyDescent="0.2">
      <c r="A438" s="395"/>
      <c r="B438" s="395"/>
      <c r="C438" s="395"/>
      <c r="D438" s="395"/>
      <c r="E438" s="395"/>
      <c r="F438" s="395"/>
      <c r="G438" s="395"/>
      <c r="H438" s="395"/>
      <c r="I438" s="395"/>
      <c r="J438" s="395"/>
      <c r="K438" s="395"/>
      <c r="L438" s="395"/>
      <c r="M438" s="395"/>
      <c r="N438" s="395"/>
      <c r="O438" s="395"/>
      <c r="P438" s="395"/>
      <c r="Q438" s="395"/>
      <c r="R438" s="395"/>
      <c r="S438" s="395"/>
      <c r="T438" s="395"/>
      <c r="U438" s="395"/>
      <c r="V438" s="395"/>
      <c r="W438" s="395"/>
      <c r="X438" s="395"/>
      <c r="Y438" s="395"/>
    </row>
    <row r="439" spans="1:25" x14ac:dyDescent="0.2">
      <c r="A439" s="395"/>
      <c r="B439" s="395"/>
      <c r="C439" s="395"/>
      <c r="D439" s="395"/>
      <c r="E439" s="395"/>
      <c r="F439" s="395"/>
      <c r="G439" s="395"/>
      <c r="H439" s="395"/>
      <c r="I439" s="395"/>
      <c r="J439" s="395"/>
      <c r="K439" s="395"/>
      <c r="L439" s="395"/>
      <c r="M439" s="395"/>
      <c r="N439" s="395"/>
      <c r="O439" s="395"/>
      <c r="P439" s="395"/>
      <c r="Q439" s="395"/>
      <c r="R439" s="395"/>
      <c r="S439" s="395"/>
      <c r="T439" s="395"/>
      <c r="U439" s="395"/>
      <c r="V439" s="395"/>
      <c r="W439" s="395"/>
      <c r="X439" s="395"/>
      <c r="Y439" s="395"/>
    </row>
    <row r="440" spans="1:25" x14ac:dyDescent="0.2">
      <c r="A440" s="395"/>
      <c r="B440" s="395"/>
      <c r="C440" s="395"/>
      <c r="D440" s="395"/>
      <c r="E440" s="395"/>
      <c r="F440" s="395"/>
      <c r="G440" s="395"/>
      <c r="H440" s="395"/>
      <c r="I440" s="395"/>
      <c r="J440" s="395"/>
      <c r="K440" s="395"/>
      <c r="L440" s="395"/>
      <c r="M440" s="395"/>
      <c r="N440" s="395"/>
      <c r="O440" s="395"/>
      <c r="P440" s="395"/>
      <c r="Q440" s="395"/>
      <c r="R440" s="395"/>
      <c r="S440" s="395"/>
      <c r="T440" s="395"/>
      <c r="U440" s="395"/>
      <c r="V440" s="395"/>
      <c r="W440" s="395"/>
      <c r="X440" s="395"/>
      <c r="Y440" s="395"/>
    </row>
    <row r="441" spans="1:25" x14ac:dyDescent="0.2">
      <c r="A441" s="395"/>
      <c r="B441" s="395"/>
      <c r="C441" s="395"/>
      <c r="D441" s="395"/>
      <c r="E441" s="395"/>
      <c r="F441" s="395"/>
      <c r="G441" s="395"/>
      <c r="H441" s="395"/>
      <c r="I441" s="395"/>
      <c r="J441" s="395"/>
      <c r="K441" s="395"/>
      <c r="L441" s="395"/>
      <c r="M441" s="395"/>
      <c r="N441" s="395"/>
      <c r="O441" s="395"/>
      <c r="P441" s="395"/>
      <c r="Q441" s="395"/>
      <c r="R441" s="395"/>
      <c r="S441" s="395"/>
      <c r="T441" s="395"/>
      <c r="U441" s="395"/>
      <c r="V441" s="395"/>
      <c r="W441" s="395"/>
      <c r="X441" s="395"/>
      <c r="Y441" s="395"/>
    </row>
    <row r="442" spans="1:25" x14ac:dyDescent="0.2">
      <c r="A442" s="395"/>
      <c r="B442" s="395"/>
      <c r="C442" s="395"/>
      <c r="D442" s="395"/>
      <c r="E442" s="395"/>
      <c r="F442" s="395"/>
      <c r="G442" s="395"/>
      <c r="H442" s="395"/>
      <c r="I442" s="395"/>
      <c r="J442" s="395"/>
      <c r="K442" s="395"/>
      <c r="L442" s="395"/>
      <c r="M442" s="395"/>
      <c r="N442" s="395"/>
      <c r="O442" s="395"/>
      <c r="P442" s="395"/>
      <c r="Q442" s="395"/>
      <c r="R442" s="395"/>
      <c r="S442" s="395"/>
      <c r="T442" s="395"/>
      <c r="U442" s="395"/>
      <c r="V442" s="395"/>
      <c r="W442" s="395"/>
      <c r="X442" s="395"/>
      <c r="Y442" s="395"/>
    </row>
    <row r="443" spans="1:25" x14ac:dyDescent="0.2">
      <c r="A443" s="395"/>
      <c r="B443" s="395"/>
      <c r="C443" s="395"/>
      <c r="D443" s="395"/>
      <c r="E443" s="395"/>
      <c r="F443" s="395"/>
      <c r="G443" s="395"/>
      <c r="H443" s="395"/>
      <c r="I443" s="395"/>
      <c r="J443" s="395"/>
      <c r="K443" s="395"/>
      <c r="L443" s="395"/>
      <c r="M443" s="395"/>
      <c r="N443" s="395"/>
      <c r="O443" s="395"/>
      <c r="P443" s="395"/>
      <c r="Q443" s="395"/>
      <c r="R443" s="395"/>
      <c r="S443" s="395"/>
      <c r="T443" s="395"/>
      <c r="U443" s="395"/>
      <c r="V443" s="395"/>
      <c r="W443" s="395"/>
      <c r="X443" s="395"/>
      <c r="Y443" s="395"/>
    </row>
    <row r="444" spans="1:25" x14ac:dyDescent="0.2">
      <c r="A444" s="395"/>
      <c r="B444" s="395"/>
      <c r="C444" s="395"/>
      <c r="D444" s="395"/>
      <c r="E444" s="395"/>
      <c r="F444" s="395"/>
      <c r="G444" s="395"/>
      <c r="H444" s="395"/>
      <c r="I444" s="395"/>
      <c r="J444" s="395"/>
      <c r="K444" s="395"/>
      <c r="L444" s="395"/>
      <c r="M444" s="395"/>
      <c r="N444" s="395"/>
      <c r="O444" s="395"/>
      <c r="P444" s="395"/>
      <c r="Q444" s="395"/>
      <c r="R444" s="395"/>
      <c r="S444" s="395"/>
      <c r="T444" s="395"/>
      <c r="U444" s="395"/>
      <c r="V444" s="395"/>
      <c r="W444" s="395"/>
      <c r="X444" s="395"/>
      <c r="Y444" s="395"/>
    </row>
    <row r="445" spans="1:25" x14ac:dyDescent="0.2">
      <c r="A445" s="395"/>
      <c r="B445" s="395"/>
      <c r="C445" s="395"/>
      <c r="D445" s="395"/>
      <c r="E445" s="395"/>
      <c r="F445" s="395"/>
      <c r="G445" s="395"/>
      <c r="H445" s="395"/>
      <c r="I445" s="395"/>
      <c r="J445" s="395"/>
      <c r="K445" s="395"/>
      <c r="L445" s="395"/>
      <c r="M445" s="395"/>
      <c r="N445" s="395"/>
      <c r="O445" s="395"/>
      <c r="P445" s="395"/>
      <c r="Q445" s="395"/>
      <c r="R445" s="395"/>
      <c r="S445" s="395"/>
      <c r="T445" s="395"/>
      <c r="U445" s="395"/>
      <c r="V445" s="395"/>
      <c r="W445" s="395"/>
      <c r="X445" s="395"/>
      <c r="Y445" s="395"/>
    </row>
    <row r="446" spans="1:25" x14ac:dyDescent="0.2">
      <c r="A446" s="395"/>
      <c r="B446" s="395"/>
      <c r="C446" s="395"/>
      <c r="D446" s="395"/>
      <c r="E446" s="395"/>
      <c r="F446" s="395"/>
      <c r="G446" s="395"/>
      <c r="H446" s="395"/>
      <c r="I446" s="395"/>
      <c r="J446" s="395"/>
      <c r="K446" s="395"/>
      <c r="L446" s="395"/>
      <c r="M446" s="395"/>
      <c r="N446" s="395"/>
      <c r="O446" s="395"/>
      <c r="P446" s="395"/>
      <c r="Q446" s="395"/>
      <c r="R446" s="395"/>
      <c r="S446" s="395"/>
      <c r="T446" s="395"/>
      <c r="U446" s="395"/>
      <c r="V446" s="395"/>
      <c r="W446" s="395"/>
      <c r="X446" s="395"/>
      <c r="Y446" s="395"/>
    </row>
    <row r="447" spans="1:25" x14ac:dyDescent="0.2">
      <c r="A447" s="395"/>
      <c r="B447" s="395"/>
      <c r="C447" s="395"/>
      <c r="D447" s="395"/>
      <c r="E447" s="395"/>
      <c r="F447" s="395"/>
      <c r="G447" s="395"/>
      <c r="H447" s="395"/>
      <c r="I447" s="395"/>
      <c r="J447" s="395"/>
      <c r="K447" s="395"/>
      <c r="L447" s="395"/>
      <c r="M447" s="395"/>
      <c r="N447" s="395"/>
      <c r="O447" s="395"/>
      <c r="P447" s="395"/>
      <c r="Q447" s="395"/>
      <c r="R447" s="395"/>
      <c r="S447" s="395"/>
      <c r="T447" s="395"/>
      <c r="U447" s="395"/>
      <c r="V447" s="395"/>
      <c r="W447" s="395"/>
      <c r="X447" s="395"/>
      <c r="Y447" s="395"/>
    </row>
    <row r="448" spans="1:25" x14ac:dyDescent="0.2">
      <c r="A448" s="395"/>
      <c r="B448" s="395"/>
      <c r="C448" s="395"/>
      <c r="D448" s="395"/>
      <c r="E448" s="395"/>
      <c r="F448" s="395"/>
      <c r="G448" s="395"/>
      <c r="H448" s="395"/>
      <c r="I448" s="395"/>
      <c r="J448" s="395"/>
      <c r="K448" s="395"/>
      <c r="L448" s="395"/>
      <c r="M448" s="395"/>
      <c r="N448" s="395"/>
      <c r="O448" s="395"/>
      <c r="P448" s="395"/>
      <c r="Q448" s="395"/>
      <c r="R448" s="395"/>
      <c r="S448" s="395"/>
      <c r="T448" s="395"/>
      <c r="U448" s="395"/>
      <c r="V448" s="395"/>
      <c r="W448" s="395"/>
      <c r="X448" s="395"/>
      <c r="Y448" s="395"/>
    </row>
    <row r="449" spans="1:25" x14ac:dyDescent="0.2">
      <c r="A449" s="395"/>
      <c r="B449" s="395"/>
      <c r="C449" s="395"/>
      <c r="D449" s="395"/>
      <c r="E449" s="395"/>
      <c r="F449" s="395"/>
      <c r="G449" s="395"/>
      <c r="H449" s="395"/>
      <c r="I449" s="395"/>
      <c r="J449" s="395"/>
      <c r="K449" s="395"/>
      <c r="L449" s="395"/>
      <c r="M449" s="395"/>
      <c r="N449" s="395"/>
      <c r="O449" s="395"/>
      <c r="P449" s="395"/>
      <c r="Q449" s="395"/>
      <c r="R449" s="395"/>
      <c r="S449" s="395"/>
      <c r="T449" s="395"/>
      <c r="U449" s="395"/>
      <c r="V449" s="395"/>
      <c r="W449" s="395"/>
      <c r="X449" s="395"/>
      <c r="Y449" s="395"/>
    </row>
    <row r="450" spans="1:25" x14ac:dyDescent="0.2">
      <c r="A450" s="395"/>
      <c r="B450" s="395"/>
      <c r="C450" s="395"/>
      <c r="D450" s="395"/>
      <c r="E450" s="395"/>
      <c r="F450" s="395"/>
      <c r="G450" s="395"/>
      <c r="H450" s="395"/>
      <c r="I450" s="395"/>
      <c r="J450" s="395"/>
      <c r="K450" s="395"/>
      <c r="L450" s="395"/>
      <c r="M450" s="395"/>
      <c r="N450" s="395"/>
      <c r="O450" s="395"/>
      <c r="P450" s="395"/>
      <c r="Q450" s="395"/>
      <c r="R450" s="395"/>
      <c r="S450" s="395"/>
      <c r="T450" s="395"/>
      <c r="U450" s="395"/>
      <c r="V450" s="395"/>
      <c r="W450" s="395"/>
      <c r="X450" s="395"/>
      <c r="Y450" s="395"/>
    </row>
    <row r="451" spans="1:25" x14ac:dyDescent="0.2">
      <c r="A451" s="395"/>
      <c r="B451" s="395"/>
      <c r="C451" s="395"/>
      <c r="D451" s="395"/>
      <c r="E451" s="395"/>
      <c r="F451" s="395"/>
      <c r="G451" s="395"/>
      <c r="H451" s="395"/>
      <c r="I451" s="395"/>
      <c r="J451" s="395"/>
      <c r="K451" s="395"/>
      <c r="L451" s="395"/>
      <c r="M451" s="395"/>
      <c r="N451" s="395"/>
      <c r="O451" s="395"/>
      <c r="P451" s="395"/>
      <c r="Q451" s="395"/>
      <c r="R451" s="395"/>
      <c r="S451" s="395"/>
      <c r="T451" s="395"/>
      <c r="U451" s="395"/>
      <c r="V451" s="395"/>
      <c r="W451" s="395"/>
      <c r="X451" s="395"/>
      <c r="Y451" s="395"/>
    </row>
    <row r="452" spans="1:25" x14ac:dyDescent="0.2">
      <c r="A452" s="395"/>
      <c r="B452" s="395"/>
      <c r="C452" s="395"/>
      <c r="D452" s="395"/>
      <c r="E452" s="395"/>
      <c r="F452" s="395"/>
      <c r="G452" s="395"/>
      <c r="H452" s="395"/>
      <c r="I452" s="395"/>
      <c r="J452" s="395"/>
      <c r="K452" s="395"/>
      <c r="L452" s="395"/>
      <c r="M452" s="395"/>
      <c r="N452" s="395"/>
      <c r="O452" s="395"/>
      <c r="P452" s="395"/>
      <c r="Q452" s="395"/>
      <c r="R452" s="395"/>
      <c r="S452" s="395"/>
      <c r="T452" s="395"/>
      <c r="U452" s="395"/>
      <c r="V452" s="395"/>
      <c r="W452" s="395"/>
      <c r="X452" s="395"/>
      <c r="Y452" s="395"/>
    </row>
    <row r="453" spans="1:25" x14ac:dyDescent="0.2">
      <c r="A453" s="395"/>
      <c r="B453" s="395"/>
      <c r="C453" s="395"/>
      <c r="D453" s="395"/>
      <c r="E453" s="395"/>
      <c r="F453" s="395"/>
      <c r="G453" s="395"/>
      <c r="H453" s="395"/>
      <c r="I453" s="395"/>
      <c r="J453" s="395"/>
      <c r="K453" s="395"/>
      <c r="L453" s="395"/>
      <c r="M453" s="395"/>
      <c r="N453" s="395"/>
      <c r="O453" s="395"/>
      <c r="P453" s="395"/>
      <c r="Q453" s="395"/>
      <c r="R453" s="395"/>
      <c r="S453" s="395"/>
      <c r="T453" s="395"/>
      <c r="U453" s="395"/>
      <c r="V453" s="395"/>
      <c r="W453" s="395"/>
      <c r="X453" s="395"/>
      <c r="Y453" s="395"/>
    </row>
    <row r="454" spans="1:25" x14ac:dyDescent="0.2">
      <c r="A454" s="395"/>
      <c r="B454" s="395"/>
      <c r="C454" s="395"/>
      <c r="D454" s="395"/>
      <c r="E454" s="395"/>
      <c r="F454" s="395"/>
      <c r="G454" s="395"/>
      <c r="H454" s="395"/>
      <c r="I454" s="395"/>
      <c r="J454" s="395"/>
      <c r="K454" s="395"/>
      <c r="L454" s="395"/>
      <c r="M454" s="395"/>
      <c r="N454" s="395"/>
      <c r="O454" s="395"/>
      <c r="P454" s="395"/>
      <c r="Q454" s="395"/>
      <c r="R454" s="395"/>
      <c r="S454" s="395"/>
      <c r="T454" s="395"/>
      <c r="U454" s="395"/>
      <c r="V454" s="395"/>
      <c r="W454" s="395"/>
      <c r="X454" s="395"/>
      <c r="Y454" s="395"/>
    </row>
    <row r="455" spans="1:25" x14ac:dyDescent="0.2">
      <c r="A455" s="395"/>
      <c r="B455" s="395"/>
      <c r="C455" s="395"/>
      <c r="D455" s="395"/>
      <c r="E455" s="395"/>
      <c r="F455" s="395"/>
      <c r="G455" s="395"/>
      <c r="H455" s="395"/>
      <c r="I455" s="395"/>
      <c r="J455" s="395"/>
      <c r="K455" s="395"/>
      <c r="L455" s="395"/>
      <c r="M455" s="395"/>
      <c r="N455" s="395"/>
      <c r="O455" s="395"/>
      <c r="P455" s="395"/>
      <c r="Q455" s="395"/>
      <c r="R455" s="395"/>
      <c r="S455" s="395"/>
      <c r="T455" s="395"/>
      <c r="U455" s="395"/>
      <c r="V455" s="395"/>
      <c r="W455" s="395"/>
      <c r="X455" s="395"/>
      <c r="Y455" s="395"/>
    </row>
    <row r="456" spans="1:25" x14ac:dyDescent="0.2">
      <c r="A456" s="395"/>
      <c r="B456" s="395"/>
      <c r="C456" s="395"/>
      <c r="D456" s="395"/>
      <c r="E456" s="395"/>
      <c r="F456" s="395"/>
      <c r="G456" s="395"/>
      <c r="H456" s="395"/>
      <c r="I456" s="395"/>
      <c r="J456" s="395"/>
      <c r="K456" s="395"/>
      <c r="L456" s="395"/>
      <c r="M456" s="395"/>
      <c r="N456" s="395"/>
      <c r="O456" s="395"/>
      <c r="P456" s="395"/>
      <c r="Q456" s="395"/>
      <c r="R456" s="395"/>
      <c r="S456" s="395"/>
      <c r="T456" s="395"/>
      <c r="U456" s="395"/>
      <c r="V456" s="395"/>
      <c r="W456" s="395"/>
      <c r="X456" s="395"/>
      <c r="Y456" s="395"/>
    </row>
    <row r="457" spans="1:25" x14ac:dyDescent="0.2">
      <c r="A457" s="395"/>
      <c r="B457" s="395"/>
      <c r="C457" s="395"/>
      <c r="D457" s="395"/>
      <c r="E457" s="395"/>
      <c r="F457" s="395"/>
      <c r="G457" s="395"/>
      <c r="H457" s="395"/>
      <c r="I457" s="395"/>
      <c r="J457" s="395"/>
      <c r="K457" s="395"/>
      <c r="L457" s="395"/>
      <c r="M457" s="395"/>
      <c r="N457" s="395"/>
      <c r="O457" s="395"/>
      <c r="P457" s="395"/>
      <c r="Q457" s="395"/>
      <c r="R457" s="395"/>
      <c r="S457" s="395"/>
      <c r="T457" s="395"/>
      <c r="U457" s="395"/>
      <c r="V457" s="395"/>
      <c r="W457" s="395"/>
      <c r="X457" s="395"/>
      <c r="Y457" s="395"/>
    </row>
    <row r="458" spans="1:25" x14ac:dyDescent="0.2">
      <c r="A458" s="395"/>
      <c r="B458" s="395"/>
      <c r="C458" s="395"/>
      <c r="D458" s="395"/>
      <c r="E458" s="395"/>
      <c r="F458" s="395"/>
      <c r="G458" s="395"/>
      <c r="H458" s="395"/>
      <c r="I458" s="395"/>
      <c r="J458" s="395"/>
      <c r="K458" s="395"/>
      <c r="L458" s="395"/>
      <c r="M458" s="395"/>
      <c r="N458" s="395"/>
      <c r="O458" s="395"/>
      <c r="P458" s="395"/>
      <c r="Q458" s="395"/>
      <c r="R458" s="395"/>
      <c r="S458" s="395"/>
      <c r="T458" s="395"/>
      <c r="U458" s="395"/>
      <c r="V458" s="395"/>
      <c r="W458" s="395"/>
      <c r="X458" s="395"/>
      <c r="Y458" s="395"/>
    </row>
    <row r="459" spans="1:25" x14ac:dyDescent="0.2">
      <c r="A459" s="395"/>
      <c r="B459" s="395"/>
      <c r="C459" s="395"/>
      <c r="D459" s="395"/>
      <c r="E459" s="395"/>
      <c r="F459" s="395"/>
      <c r="G459" s="395"/>
      <c r="H459" s="395"/>
      <c r="I459" s="395"/>
      <c r="J459" s="395"/>
      <c r="K459" s="395"/>
      <c r="L459" s="395"/>
      <c r="M459" s="395"/>
      <c r="N459" s="395"/>
      <c r="O459" s="395"/>
      <c r="P459" s="395"/>
      <c r="Q459" s="395"/>
      <c r="R459" s="395"/>
      <c r="S459" s="395"/>
      <c r="T459" s="395"/>
      <c r="U459" s="395"/>
      <c r="V459" s="395"/>
      <c r="W459" s="395"/>
      <c r="X459" s="395"/>
      <c r="Y459" s="395"/>
    </row>
    <row r="460" spans="1:25" x14ac:dyDescent="0.2">
      <c r="A460" s="395"/>
      <c r="B460" s="395"/>
      <c r="C460" s="395"/>
      <c r="D460" s="395"/>
      <c r="E460" s="395"/>
      <c r="F460" s="395"/>
      <c r="G460" s="395"/>
      <c r="H460" s="395"/>
      <c r="I460" s="395"/>
      <c r="J460" s="395"/>
      <c r="K460" s="395"/>
      <c r="L460" s="395"/>
      <c r="M460" s="395"/>
      <c r="N460" s="395"/>
      <c r="O460" s="395"/>
      <c r="P460" s="395"/>
      <c r="Q460" s="395"/>
      <c r="R460" s="395"/>
      <c r="S460" s="395"/>
      <c r="T460" s="395"/>
      <c r="U460" s="395"/>
      <c r="V460" s="395"/>
      <c r="W460" s="395"/>
      <c r="X460" s="395"/>
      <c r="Y460" s="395"/>
    </row>
    <row r="461" spans="1:25" x14ac:dyDescent="0.2">
      <c r="A461" s="395"/>
      <c r="B461" s="395"/>
      <c r="C461" s="395"/>
      <c r="D461" s="395"/>
      <c r="E461" s="395"/>
      <c r="F461" s="395"/>
      <c r="G461" s="395"/>
      <c r="H461" s="395"/>
      <c r="I461" s="395"/>
      <c r="J461" s="395"/>
      <c r="K461" s="395"/>
      <c r="L461" s="395"/>
      <c r="M461" s="395"/>
      <c r="N461" s="395"/>
      <c r="O461" s="395"/>
      <c r="P461" s="395"/>
      <c r="Q461" s="395"/>
      <c r="R461" s="395"/>
      <c r="S461" s="395"/>
      <c r="T461" s="395"/>
      <c r="U461" s="395"/>
      <c r="V461" s="395"/>
      <c r="W461" s="395"/>
      <c r="X461" s="395"/>
      <c r="Y461" s="395"/>
    </row>
    <row r="462" spans="1:25" x14ac:dyDescent="0.2">
      <c r="A462" s="395"/>
      <c r="B462" s="395"/>
      <c r="C462" s="395"/>
      <c r="D462" s="395"/>
      <c r="E462" s="395"/>
      <c r="F462" s="395"/>
      <c r="G462" s="395"/>
      <c r="H462" s="395"/>
      <c r="I462" s="395"/>
      <c r="J462" s="395"/>
      <c r="K462" s="395"/>
      <c r="L462" s="395"/>
      <c r="M462" s="395"/>
      <c r="N462" s="395"/>
      <c r="O462" s="395"/>
      <c r="P462" s="395"/>
      <c r="Q462" s="395"/>
      <c r="R462" s="395"/>
      <c r="S462" s="395"/>
      <c r="T462" s="395"/>
      <c r="U462" s="395"/>
      <c r="V462" s="395"/>
      <c r="W462" s="395"/>
      <c r="X462" s="395"/>
      <c r="Y462" s="395"/>
    </row>
    <row r="463" spans="1:25" x14ac:dyDescent="0.2">
      <c r="A463" s="395"/>
      <c r="B463" s="395"/>
      <c r="C463" s="395"/>
      <c r="D463" s="395"/>
      <c r="E463" s="395"/>
      <c r="F463" s="395"/>
      <c r="G463" s="395"/>
      <c r="H463" s="395"/>
      <c r="I463" s="395"/>
      <c r="J463" s="395"/>
      <c r="K463" s="395"/>
      <c r="L463" s="395"/>
      <c r="M463" s="395"/>
      <c r="N463" s="395"/>
      <c r="O463" s="395"/>
      <c r="P463" s="395"/>
      <c r="Q463" s="395"/>
      <c r="R463" s="395"/>
      <c r="S463" s="395"/>
      <c r="T463" s="395"/>
      <c r="U463" s="395"/>
      <c r="V463" s="395"/>
      <c r="W463" s="395"/>
      <c r="X463" s="395"/>
      <c r="Y463" s="395"/>
    </row>
    <row r="464" spans="1:25" x14ac:dyDescent="0.2">
      <c r="A464" s="395"/>
      <c r="B464" s="395"/>
      <c r="C464" s="395"/>
      <c r="D464" s="395"/>
      <c r="E464" s="395"/>
      <c r="F464" s="395"/>
      <c r="G464" s="395"/>
      <c r="H464" s="395"/>
      <c r="I464" s="395"/>
      <c r="J464" s="395"/>
      <c r="K464" s="395"/>
      <c r="L464" s="395"/>
      <c r="M464" s="395"/>
      <c r="N464" s="395"/>
      <c r="O464" s="395"/>
      <c r="P464" s="395"/>
      <c r="Q464" s="395"/>
      <c r="R464" s="395"/>
      <c r="S464" s="395"/>
      <c r="T464" s="395"/>
      <c r="U464" s="395"/>
      <c r="V464" s="395"/>
      <c r="W464" s="395"/>
      <c r="X464" s="395"/>
      <c r="Y464" s="395"/>
    </row>
    <row r="465" spans="1:25" x14ac:dyDescent="0.2">
      <c r="A465" s="395"/>
      <c r="B465" s="395"/>
      <c r="C465" s="395"/>
      <c r="D465" s="395"/>
      <c r="E465" s="395"/>
      <c r="F465" s="395"/>
      <c r="G465" s="395"/>
      <c r="H465" s="395"/>
      <c r="I465" s="395"/>
      <c r="J465" s="395"/>
      <c r="K465" s="395"/>
      <c r="L465" s="395"/>
      <c r="M465" s="395"/>
      <c r="N465" s="395"/>
      <c r="O465" s="395"/>
      <c r="P465" s="395"/>
      <c r="Q465" s="395"/>
      <c r="R465" s="395"/>
      <c r="S465" s="395"/>
      <c r="T465" s="395"/>
      <c r="U465" s="395"/>
      <c r="V465" s="395"/>
      <c r="W465" s="395"/>
      <c r="X465" s="395"/>
      <c r="Y465" s="395"/>
    </row>
    <row r="466" spans="1:25" x14ac:dyDescent="0.2">
      <c r="A466" s="395"/>
      <c r="B466" s="395"/>
      <c r="C466" s="395"/>
      <c r="D466" s="395"/>
      <c r="E466" s="395"/>
      <c r="F466" s="395"/>
      <c r="G466" s="395"/>
      <c r="H466" s="395"/>
      <c r="I466" s="395"/>
      <c r="J466" s="395"/>
      <c r="K466" s="395"/>
      <c r="L466" s="395"/>
      <c r="M466" s="395"/>
      <c r="N466" s="395"/>
      <c r="O466" s="395"/>
      <c r="P466" s="395"/>
      <c r="Q466" s="395"/>
      <c r="R466" s="395"/>
      <c r="S466" s="395"/>
      <c r="T466" s="395"/>
      <c r="U466" s="395"/>
      <c r="V466" s="395"/>
      <c r="W466" s="395"/>
      <c r="X466" s="395"/>
      <c r="Y466" s="395"/>
    </row>
    <row r="467" spans="1:25" x14ac:dyDescent="0.2">
      <c r="A467" s="395"/>
      <c r="B467" s="395"/>
      <c r="C467" s="395"/>
      <c r="D467" s="395"/>
      <c r="E467" s="395"/>
      <c r="F467" s="395"/>
      <c r="G467" s="395"/>
      <c r="H467" s="395"/>
      <c r="I467" s="395"/>
      <c r="J467" s="395"/>
      <c r="K467" s="395"/>
      <c r="L467" s="395"/>
      <c r="M467" s="395"/>
      <c r="N467" s="395"/>
      <c r="O467" s="395"/>
      <c r="P467" s="395"/>
      <c r="Q467" s="395"/>
      <c r="R467" s="395"/>
      <c r="S467" s="395"/>
      <c r="T467" s="395"/>
      <c r="U467" s="395"/>
      <c r="V467" s="395"/>
      <c r="W467" s="395"/>
      <c r="X467" s="395"/>
      <c r="Y467" s="395"/>
    </row>
    <row r="468" spans="1:25" x14ac:dyDescent="0.2">
      <c r="A468" s="395"/>
      <c r="B468" s="395"/>
      <c r="C468" s="395"/>
      <c r="D468" s="395"/>
      <c r="E468" s="395"/>
      <c r="F468" s="395"/>
      <c r="G468" s="395"/>
      <c r="H468" s="395"/>
      <c r="I468" s="395"/>
      <c r="J468" s="395"/>
      <c r="K468" s="395"/>
      <c r="L468" s="395"/>
      <c r="M468" s="395"/>
      <c r="N468" s="395"/>
      <c r="O468" s="395"/>
      <c r="P468" s="395"/>
      <c r="Q468" s="395"/>
      <c r="R468" s="395"/>
      <c r="S468" s="395"/>
      <c r="T468" s="395"/>
      <c r="U468" s="395"/>
      <c r="V468" s="395"/>
      <c r="W468" s="395"/>
      <c r="X468" s="395"/>
      <c r="Y468" s="395"/>
    </row>
    <row r="469" spans="1:25" x14ac:dyDescent="0.2">
      <c r="A469" s="395"/>
      <c r="B469" s="395"/>
      <c r="C469" s="395"/>
      <c r="D469" s="395"/>
      <c r="E469" s="395"/>
      <c r="F469" s="395"/>
      <c r="G469" s="395"/>
      <c r="H469" s="395"/>
      <c r="I469" s="395"/>
      <c r="J469" s="395"/>
      <c r="K469" s="395"/>
      <c r="L469" s="395"/>
      <c r="M469" s="395"/>
      <c r="N469" s="395"/>
      <c r="O469" s="395"/>
      <c r="P469" s="395"/>
      <c r="Q469" s="395"/>
      <c r="R469" s="395"/>
      <c r="S469" s="395"/>
      <c r="T469" s="395"/>
      <c r="U469" s="395"/>
      <c r="V469" s="395"/>
      <c r="W469" s="395"/>
      <c r="X469" s="395"/>
      <c r="Y469" s="395"/>
    </row>
    <row r="470" spans="1:25" x14ac:dyDescent="0.2">
      <c r="A470" s="395"/>
      <c r="B470" s="395"/>
      <c r="C470" s="395"/>
      <c r="D470" s="395"/>
      <c r="E470" s="395"/>
      <c r="F470" s="395"/>
      <c r="G470" s="395"/>
      <c r="H470" s="395"/>
      <c r="I470" s="395"/>
      <c r="J470" s="395"/>
      <c r="K470" s="395"/>
      <c r="L470" s="395"/>
      <c r="M470" s="395"/>
      <c r="N470" s="395"/>
      <c r="O470" s="395"/>
      <c r="P470" s="395"/>
      <c r="Q470" s="395"/>
      <c r="R470" s="395"/>
      <c r="S470" s="395"/>
      <c r="T470" s="395"/>
      <c r="U470" s="395"/>
      <c r="V470" s="395"/>
      <c r="W470" s="395"/>
      <c r="X470" s="395"/>
      <c r="Y470" s="395"/>
    </row>
    <row r="471" spans="1:25" x14ac:dyDescent="0.2">
      <c r="A471" s="395"/>
      <c r="B471" s="395"/>
      <c r="C471" s="395"/>
      <c r="D471" s="395"/>
      <c r="E471" s="395"/>
      <c r="F471" s="395"/>
      <c r="G471" s="395"/>
      <c r="H471" s="395"/>
      <c r="I471" s="395"/>
      <c r="J471" s="395"/>
      <c r="K471" s="395"/>
      <c r="L471" s="395"/>
      <c r="M471" s="395"/>
      <c r="N471" s="395"/>
      <c r="O471" s="395"/>
      <c r="P471" s="395"/>
      <c r="Q471" s="395"/>
      <c r="R471" s="395"/>
      <c r="S471" s="395"/>
      <c r="T471" s="395"/>
      <c r="U471" s="395"/>
      <c r="V471" s="395"/>
      <c r="W471" s="395"/>
      <c r="X471" s="395"/>
      <c r="Y471" s="395"/>
    </row>
    <row r="472" spans="1:25" x14ac:dyDescent="0.2">
      <c r="A472" s="395"/>
      <c r="B472" s="395"/>
      <c r="C472" s="395"/>
      <c r="D472" s="395"/>
      <c r="E472" s="395"/>
      <c r="F472" s="395"/>
      <c r="G472" s="395"/>
      <c r="H472" s="395"/>
      <c r="I472" s="395"/>
      <c r="J472" s="395"/>
      <c r="K472" s="395"/>
      <c r="L472" s="395"/>
      <c r="M472" s="395"/>
      <c r="N472" s="395"/>
      <c r="O472" s="395"/>
      <c r="P472" s="395"/>
      <c r="Q472" s="395"/>
      <c r="R472" s="395"/>
      <c r="S472" s="395"/>
      <c r="T472" s="395"/>
      <c r="U472" s="395"/>
      <c r="V472" s="395"/>
      <c r="W472" s="395"/>
      <c r="X472" s="395"/>
      <c r="Y472" s="395"/>
    </row>
    <row r="473" spans="1:25" x14ac:dyDescent="0.2">
      <c r="A473" s="395"/>
      <c r="B473" s="395"/>
      <c r="C473" s="395"/>
      <c r="D473" s="395"/>
      <c r="E473" s="395"/>
      <c r="F473" s="395"/>
      <c r="G473" s="395"/>
      <c r="H473" s="395"/>
      <c r="I473" s="395"/>
      <c r="J473" s="395"/>
      <c r="K473" s="395"/>
      <c r="L473" s="395"/>
      <c r="M473" s="395"/>
      <c r="N473" s="395"/>
      <c r="O473" s="395"/>
      <c r="P473" s="395"/>
      <c r="Q473" s="395"/>
      <c r="R473" s="395"/>
      <c r="S473" s="395"/>
      <c r="T473" s="395"/>
      <c r="U473" s="395"/>
      <c r="V473" s="395"/>
      <c r="W473" s="395"/>
      <c r="X473" s="395"/>
      <c r="Y473" s="395"/>
    </row>
    <row r="474" spans="1:25" x14ac:dyDescent="0.2">
      <c r="A474" s="395"/>
      <c r="B474" s="395"/>
      <c r="C474" s="395"/>
      <c r="D474" s="395"/>
      <c r="E474" s="395"/>
      <c r="F474" s="395"/>
      <c r="G474" s="395"/>
      <c r="H474" s="395"/>
      <c r="I474" s="395"/>
      <c r="J474" s="395"/>
      <c r="K474" s="395"/>
      <c r="L474" s="395"/>
      <c r="M474" s="395"/>
      <c r="N474" s="395"/>
      <c r="O474" s="395"/>
      <c r="P474" s="395"/>
      <c r="Q474" s="395"/>
      <c r="R474" s="395"/>
      <c r="S474" s="395"/>
      <c r="T474" s="395"/>
      <c r="U474" s="395"/>
      <c r="V474" s="395"/>
      <c r="W474" s="395"/>
      <c r="X474" s="395"/>
      <c r="Y474" s="395"/>
    </row>
    <row r="475" spans="1:25" x14ac:dyDescent="0.2">
      <c r="A475" s="395"/>
      <c r="B475" s="395"/>
      <c r="C475" s="395"/>
      <c r="D475" s="395"/>
      <c r="E475" s="395"/>
      <c r="F475" s="395"/>
      <c r="G475" s="395"/>
      <c r="H475" s="395"/>
      <c r="I475" s="395"/>
      <c r="J475" s="395"/>
      <c r="K475" s="395"/>
      <c r="L475" s="395"/>
      <c r="M475" s="395"/>
      <c r="N475" s="395"/>
      <c r="O475" s="395"/>
      <c r="P475" s="395"/>
      <c r="Q475" s="395"/>
      <c r="R475" s="395"/>
      <c r="S475" s="395"/>
      <c r="T475" s="395"/>
      <c r="U475" s="395"/>
      <c r="V475" s="395"/>
      <c r="W475" s="395"/>
      <c r="X475" s="395"/>
      <c r="Y475" s="395"/>
    </row>
    <row r="476" spans="1:25" x14ac:dyDescent="0.2">
      <c r="A476" s="395"/>
      <c r="B476" s="395"/>
      <c r="C476" s="395"/>
      <c r="D476" s="395"/>
      <c r="E476" s="395"/>
      <c r="F476" s="395"/>
      <c r="G476" s="395"/>
      <c r="H476" s="395"/>
      <c r="I476" s="395"/>
      <c r="J476" s="395"/>
      <c r="K476" s="395"/>
      <c r="L476" s="395"/>
      <c r="M476" s="395"/>
      <c r="N476" s="395"/>
      <c r="O476" s="395"/>
      <c r="P476" s="395"/>
      <c r="Q476" s="395"/>
      <c r="R476" s="395"/>
      <c r="S476" s="395"/>
      <c r="T476" s="395"/>
      <c r="U476" s="395"/>
      <c r="V476" s="395"/>
      <c r="W476" s="395"/>
      <c r="X476" s="395"/>
      <c r="Y476" s="395"/>
    </row>
    <row r="477" spans="1:25" x14ac:dyDescent="0.2">
      <c r="A477" s="395"/>
      <c r="B477" s="395"/>
      <c r="C477" s="395"/>
      <c r="D477" s="395"/>
      <c r="E477" s="395"/>
      <c r="F477" s="395"/>
      <c r="G477" s="395"/>
      <c r="H477" s="395"/>
      <c r="I477" s="395"/>
      <c r="J477" s="395"/>
      <c r="K477" s="395"/>
      <c r="L477" s="395"/>
      <c r="M477" s="395"/>
      <c r="N477" s="395"/>
      <c r="O477" s="395"/>
      <c r="P477" s="395"/>
      <c r="Q477" s="395"/>
      <c r="R477" s="395"/>
      <c r="S477" s="395"/>
      <c r="T477" s="395"/>
      <c r="U477" s="395"/>
      <c r="V477" s="395"/>
      <c r="W477" s="395"/>
      <c r="X477" s="395"/>
      <c r="Y477" s="395"/>
    </row>
    <row r="478" spans="1:25" x14ac:dyDescent="0.2">
      <c r="A478" s="395"/>
      <c r="B478" s="395"/>
      <c r="C478" s="395"/>
      <c r="D478" s="395"/>
      <c r="E478" s="395"/>
      <c r="F478" s="395"/>
      <c r="G478" s="395"/>
      <c r="H478" s="395"/>
      <c r="I478" s="395"/>
      <c r="J478" s="395"/>
      <c r="K478" s="395"/>
      <c r="L478" s="395"/>
      <c r="M478" s="395"/>
      <c r="N478" s="395"/>
      <c r="O478" s="395"/>
      <c r="P478" s="395"/>
      <c r="Q478" s="395"/>
      <c r="R478" s="395"/>
      <c r="S478" s="395"/>
      <c r="T478" s="395"/>
      <c r="U478" s="395"/>
      <c r="V478" s="395"/>
      <c r="W478" s="395"/>
      <c r="X478" s="395"/>
      <c r="Y478" s="395"/>
    </row>
    <row r="479" spans="1:25" x14ac:dyDescent="0.2">
      <c r="A479" s="395"/>
      <c r="B479" s="395"/>
      <c r="C479" s="395"/>
      <c r="D479" s="395"/>
      <c r="E479" s="395"/>
      <c r="F479" s="395"/>
      <c r="G479" s="395"/>
      <c r="H479" s="395"/>
      <c r="I479" s="395"/>
      <c r="J479" s="395"/>
      <c r="K479" s="395"/>
      <c r="L479" s="395"/>
      <c r="M479" s="395"/>
      <c r="N479" s="395"/>
      <c r="O479" s="395"/>
      <c r="P479" s="395"/>
      <c r="Q479" s="395"/>
      <c r="R479" s="395"/>
      <c r="S479" s="395"/>
      <c r="T479" s="395"/>
      <c r="U479" s="395"/>
      <c r="V479" s="395"/>
      <c r="W479" s="395"/>
      <c r="X479" s="395"/>
      <c r="Y479" s="395"/>
    </row>
    <row r="480" spans="1:25" x14ac:dyDescent="0.2">
      <c r="A480" s="395"/>
      <c r="B480" s="395"/>
      <c r="C480" s="395"/>
      <c r="D480" s="395"/>
      <c r="E480" s="395"/>
      <c r="F480" s="395"/>
      <c r="G480" s="395"/>
      <c r="H480" s="395"/>
      <c r="I480" s="395"/>
      <c r="J480" s="395"/>
      <c r="K480" s="395"/>
      <c r="L480" s="395"/>
      <c r="M480" s="395"/>
      <c r="N480" s="395"/>
      <c r="O480" s="395"/>
      <c r="P480" s="395"/>
      <c r="Q480" s="395"/>
      <c r="R480" s="395"/>
      <c r="S480" s="395"/>
      <c r="T480" s="395"/>
      <c r="U480" s="395"/>
      <c r="V480" s="395"/>
      <c r="W480" s="395"/>
      <c r="X480" s="395"/>
      <c r="Y480" s="395"/>
    </row>
    <row r="481" spans="1:25" x14ac:dyDescent="0.2">
      <c r="A481" s="395"/>
      <c r="B481" s="395"/>
      <c r="C481" s="395"/>
      <c r="D481" s="395"/>
      <c r="E481" s="395"/>
      <c r="F481" s="395"/>
      <c r="G481" s="395"/>
      <c r="H481" s="395"/>
      <c r="I481" s="395"/>
      <c r="J481" s="395"/>
      <c r="K481" s="395"/>
      <c r="L481" s="395"/>
      <c r="M481" s="395"/>
      <c r="N481" s="395"/>
      <c r="O481" s="395"/>
      <c r="P481" s="395"/>
      <c r="Q481" s="395"/>
      <c r="R481" s="395"/>
      <c r="S481" s="395"/>
      <c r="T481" s="395"/>
      <c r="U481" s="395"/>
      <c r="V481" s="395"/>
      <c r="W481" s="395"/>
      <c r="X481" s="395"/>
      <c r="Y481" s="395"/>
    </row>
    <row r="482" spans="1:25" x14ac:dyDescent="0.2">
      <c r="A482" s="395"/>
      <c r="B482" s="395"/>
      <c r="C482" s="395"/>
      <c r="D482" s="395"/>
      <c r="E482" s="395"/>
      <c r="F482" s="395"/>
      <c r="G482" s="395"/>
      <c r="H482" s="395"/>
      <c r="I482" s="395"/>
      <c r="J482" s="395"/>
      <c r="K482" s="395"/>
      <c r="L482" s="395"/>
      <c r="M482" s="395"/>
      <c r="N482" s="395"/>
      <c r="O482" s="395"/>
      <c r="P482" s="395"/>
      <c r="Q482" s="395"/>
      <c r="R482" s="395"/>
      <c r="S482" s="395"/>
      <c r="T482" s="395"/>
      <c r="U482" s="395"/>
      <c r="V482" s="395"/>
      <c r="W482" s="395"/>
      <c r="X482" s="395"/>
      <c r="Y482" s="395"/>
    </row>
    <row r="483" spans="1:25" x14ac:dyDescent="0.2">
      <c r="A483" s="395"/>
      <c r="B483" s="395"/>
      <c r="C483" s="395"/>
      <c r="D483" s="395"/>
      <c r="E483" s="395"/>
      <c r="F483" s="395"/>
      <c r="G483" s="395"/>
      <c r="H483" s="395"/>
      <c r="I483" s="395"/>
      <c r="J483" s="395"/>
      <c r="K483" s="395"/>
      <c r="L483" s="395"/>
      <c r="M483" s="395"/>
      <c r="N483" s="395"/>
      <c r="O483" s="395"/>
      <c r="P483" s="395"/>
      <c r="Q483" s="395"/>
      <c r="R483" s="395"/>
      <c r="S483" s="395"/>
      <c r="T483" s="395"/>
      <c r="U483" s="395"/>
      <c r="V483" s="395"/>
      <c r="W483" s="395"/>
      <c r="X483" s="395"/>
      <c r="Y483" s="395"/>
    </row>
    <row r="484" spans="1:25" x14ac:dyDescent="0.2">
      <c r="A484" s="395"/>
      <c r="B484" s="395"/>
      <c r="C484" s="395"/>
      <c r="D484" s="395"/>
      <c r="E484" s="395"/>
      <c r="F484" s="395"/>
      <c r="G484" s="395"/>
      <c r="H484" s="395"/>
      <c r="I484" s="395"/>
      <c r="J484" s="395"/>
      <c r="K484" s="395"/>
      <c r="L484" s="395"/>
      <c r="M484" s="395"/>
      <c r="N484" s="395"/>
      <c r="O484" s="395"/>
      <c r="P484" s="395"/>
      <c r="Q484" s="395"/>
      <c r="R484" s="395"/>
      <c r="S484" s="395"/>
      <c r="T484" s="395"/>
      <c r="U484" s="395"/>
      <c r="V484" s="395"/>
      <c r="W484" s="395"/>
      <c r="X484" s="395"/>
      <c r="Y484" s="395"/>
    </row>
    <row r="485" spans="1:25" x14ac:dyDescent="0.2">
      <c r="A485" s="395"/>
      <c r="B485" s="395"/>
      <c r="C485" s="395"/>
      <c r="D485" s="395"/>
      <c r="E485" s="395"/>
      <c r="F485" s="395"/>
      <c r="G485" s="395"/>
      <c r="H485" s="395"/>
      <c r="I485" s="395"/>
      <c r="J485" s="395"/>
      <c r="K485" s="395"/>
      <c r="L485" s="395"/>
      <c r="M485" s="395"/>
      <c r="N485" s="395"/>
      <c r="O485" s="395"/>
      <c r="P485" s="395"/>
      <c r="Q485" s="395"/>
      <c r="R485" s="395"/>
      <c r="S485" s="395"/>
      <c r="T485" s="395"/>
      <c r="U485" s="395"/>
      <c r="V485" s="395"/>
      <c r="W485" s="395"/>
      <c r="X485" s="395"/>
      <c r="Y485" s="395"/>
    </row>
    <row r="486" spans="1:25" x14ac:dyDescent="0.2">
      <c r="A486" s="395"/>
      <c r="B486" s="395"/>
      <c r="C486" s="395"/>
      <c r="D486" s="395"/>
      <c r="E486" s="395"/>
      <c r="F486" s="395"/>
      <c r="G486" s="395"/>
      <c r="H486" s="395"/>
      <c r="I486" s="395"/>
      <c r="J486" s="395"/>
      <c r="K486" s="395"/>
      <c r="L486" s="395"/>
      <c r="M486" s="395"/>
      <c r="N486" s="395"/>
      <c r="O486" s="395"/>
      <c r="P486" s="395"/>
      <c r="Q486" s="395"/>
      <c r="R486" s="395"/>
      <c r="S486" s="395"/>
      <c r="T486" s="395"/>
      <c r="U486" s="395"/>
      <c r="V486" s="395"/>
      <c r="W486" s="395"/>
      <c r="X486" s="395"/>
      <c r="Y486" s="395"/>
    </row>
    <row r="487" spans="1:25" x14ac:dyDescent="0.2">
      <c r="A487" s="395"/>
      <c r="B487" s="395"/>
      <c r="C487" s="395"/>
      <c r="D487" s="395"/>
      <c r="E487" s="395"/>
      <c r="F487" s="395"/>
      <c r="G487" s="395"/>
      <c r="H487" s="395"/>
      <c r="I487" s="395"/>
      <c r="J487" s="395"/>
      <c r="K487" s="395"/>
      <c r="L487" s="395"/>
      <c r="M487" s="395"/>
      <c r="N487" s="395"/>
      <c r="O487" s="395"/>
      <c r="P487" s="395"/>
      <c r="Q487" s="395"/>
      <c r="R487" s="395"/>
      <c r="S487" s="395"/>
      <c r="T487" s="395"/>
      <c r="U487" s="395"/>
      <c r="V487" s="395"/>
      <c r="W487" s="395"/>
      <c r="X487" s="395"/>
      <c r="Y487" s="395"/>
    </row>
    <row r="488" spans="1:25" x14ac:dyDescent="0.2">
      <c r="A488" s="395"/>
      <c r="B488" s="395"/>
      <c r="C488" s="395"/>
      <c r="D488" s="395"/>
      <c r="E488" s="395"/>
      <c r="F488" s="395"/>
      <c r="G488" s="395"/>
      <c r="H488" s="395"/>
      <c r="I488" s="395"/>
      <c r="J488" s="395"/>
      <c r="K488" s="395"/>
      <c r="L488" s="395"/>
      <c r="M488" s="395"/>
      <c r="N488" s="395"/>
      <c r="O488" s="395"/>
      <c r="P488" s="395"/>
      <c r="Q488" s="395"/>
      <c r="R488" s="395"/>
      <c r="S488" s="395"/>
      <c r="T488" s="395"/>
      <c r="U488" s="395"/>
      <c r="V488" s="395"/>
      <c r="W488" s="395"/>
      <c r="X488" s="395"/>
      <c r="Y488" s="395"/>
    </row>
    <row r="489" spans="1:25" x14ac:dyDescent="0.2">
      <c r="A489" s="395"/>
      <c r="B489" s="395"/>
      <c r="C489" s="395"/>
      <c r="D489" s="395"/>
      <c r="E489" s="395"/>
      <c r="F489" s="395"/>
      <c r="G489" s="395"/>
      <c r="H489" s="395"/>
      <c r="I489" s="395"/>
      <c r="J489" s="395"/>
      <c r="K489" s="395"/>
      <c r="L489" s="395"/>
      <c r="M489" s="395"/>
      <c r="N489" s="395"/>
      <c r="O489" s="395"/>
      <c r="P489" s="395"/>
      <c r="Q489" s="395"/>
      <c r="R489" s="395"/>
      <c r="S489" s="395"/>
      <c r="T489" s="395"/>
      <c r="U489" s="395"/>
      <c r="V489" s="395"/>
      <c r="W489" s="395"/>
      <c r="X489" s="395"/>
      <c r="Y489" s="395"/>
    </row>
    <row r="490" spans="1:25" x14ac:dyDescent="0.2">
      <c r="A490" s="395"/>
      <c r="B490" s="395"/>
      <c r="C490" s="395"/>
      <c r="D490" s="395"/>
      <c r="E490" s="395"/>
      <c r="F490" s="395"/>
      <c r="G490" s="395"/>
      <c r="H490" s="395"/>
      <c r="I490" s="395"/>
      <c r="J490" s="395"/>
      <c r="K490" s="395"/>
      <c r="L490" s="395"/>
      <c r="M490" s="395"/>
      <c r="N490" s="395"/>
      <c r="O490" s="395"/>
      <c r="P490" s="395"/>
      <c r="Q490" s="395"/>
      <c r="R490" s="395"/>
      <c r="S490" s="395"/>
      <c r="T490" s="395"/>
      <c r="U490" s="395"/>
      <c r="V490" s="395"/>
      <c r="W490" s="395"/>
      <c r="X490" s="395"/>
      <c r="Y490" s="395"/>
    </row>
    <row r="491" spans="1:25" x14ac:dyDescent="0.2">
      <c r="A491" s="395"/>
      <c r="B491" s="395"/>
      <c r="C491" s="395"/>
      <c r="D491" s="395"/>
      <c r="E491" s="395"/>
      <c r="F491" s="395"/>
      <c r="G491" s="395"/>
      <c r="H491" s="395"/>
      <c r="I491" s="395"/>
      <c r="J491" s="395"/>
      <c r="K491" s="395"/>
      <c r="L491" s="395"/>
      <c r="M491" s="395"/>
      <c r="N491" s="395"/>
      <c r="O491" s="395"/>
      <c r="P491" s="395"/>
      <c r="Q491" s="395"/>
      <c r="R491" s="395"/>
      <c r="S491" s="395"/>
      <c r="T491" s="395"/>
      <c r="U491" s="395"/>
      <c r="V491" s="395"/>
      <c r="W491" s="395"/>
      <c r="X491" s="395"/>
      <c r="Y491" s="395"/>
    </row>
    <row r="492" spans="1:25" x14ac:dyDescent="0.2">
      <c r="A492" s="395"/>
      <c r="B492" s="395"/>
      <c r="C492" s="395"/>
      <c r="D492" s="395"/>
      <c r="E492" s="395"/>
      <c r="F492" s="395"/>
      <c r="G492" s="395"/>
      <c r="H492" s="395"/>
      <c r="I492" s="395"/>
      <c r="J492" s="395"/>
      <c r="K492" s="395"/>
      <c r="L492" s="395"/>
      <c r="M492" s="395"/>
      <c r="N492" s="395"/>
      <c r="O492" s="395"/>
      <c r="P492" s="395"/>
      <c r="Q492" s="395"/>
      <c r="R492" s="395"/>
      <c r="S492" s="395"/>
      <c r="T492" s="395"/>
      <c r="U492" s="395"/>
      <c r="V492" s="395"/>
      <c r="W492" s="395"/>
      <c r="X492" s="395"/>
      <c r="Y492" s="395"/>
    </row>
    <row r="493" spans="1:25" x14ac:dyDescent="0.2">
      <c r="A493" s="395"/>
      <c r="B493" s="395"/>
      <c r="C493" s="395"/>
      <c r="D493" s="395"/>
      <c r="E493" s="395"/>
      <c r="F493" s="395"/>
      <c r="G493" s="395"/>
      <c r="H493" s="395"/>
      <c r="I493" s="395"/>
      <c r="J493" s="395"/>
      <c r="K493" s="395"/>
      <c r="L493" s="395"/>
      <c r="M493" s="395"/>
      <c r="N493" s="395"/>
      <c r="O493" s="395"/>
      <c r="P493" s="395"/>
      <c r="Q493" s="395"/>
      <c r="R493" s="395"/>
      <c r="S493" s="395"/>
      <c r="T493" s="395"/>
      <c r="U493" s="395"/>
      <c r="V493" s="395"/>
      <c r="W493" s="395"/>
      <c r="X493" s="395"/>
      <c r="Y493" s="395"/>
    </row>
    <row r="494" spans="1:25" x14ac:dyDescent="0.2">
      <c r="A494" s="395"/>
      <c r="B494" s="395"/>
      <c r="C494" s="395"/>
      <c r="D494" s="395"/>
      <c r="E494" s="395"/>
      <c r="F494" s="395"/>
      <c r="G494" s="395"/>
      <c r="H494" s="395"/>
      <c r="I494" s="395"/>
      <c r="J494" s="395"/>
      <c r="K494" s="395"/>
      <c r="L494" s="395"/>
      <c r="M494" s="395"/>
      <c r="N494" s="395"/>
      <c r="O494" s="395"/>
      <c r="P494" s="395"/>
      <c r="Q494" s="395"/>
      <c r="R494" s="395"/>
      <c r="S494" s="395"/>
      <c r="T494" s="395"/>
      <c r="U494" s="395"/>
      <c r="V494" s="395"/>
      <c r="W494" s="395"/>
      <c r="X494" s="395"/>
      <c r="Y494" s="395"/>
    </row>
    <row r="495" spans="1:25" x14ac:dyDescent="0.2">
      <c r="A495" s="395"/>
      <c r="B495" s="395"/>
      <c r="C495" s="395"/>
      <c r="D495" s="395"/>
      <c r="E495" s="395"/>
      <c r="F495" s="395"/>
      <c r="G495" s="395"/>
      <c r="H495" s="395"/>
      <c r="I495" s="395"/>
      <c r="J495" s="395"/>
      <c r="K495" s="395"/>
      <c r="L495" s="395"/>
      <c r="M495" s="395"/>
      <c r="N495" s="395"/>
      <c r="O495" s="395"/>
      <c r="P495" s="395"/>
      <c r="Q495" s="395"/>
      <c r="R495" s="395"/>
      <c r="S495" s="395"/>
      <c r="T495" s="395"/>
      <c r="U495" s="395"/>
      <c r="V495" s="395"/>
      <c r="W495" s="395"/>
      <c r="X495" s="395"/>
      <c r="Y495" s="395"/>
    </row>
    <row r="496" spans="1:25" x14ac:dyDescent="0.2">
      <c r="A496" s="395"/>
      <c r="B496" s="395"/>
      <c r="C496" s="395"/>
      <c r="D496" s="395"/>
      <c r="E496" s="395"/>
      <c r="F496" s="395"/>
      <c r="G496" s="395"/>
      <c r="H496" s="395"/>
      <c r="I496" s="395"/>
      <c r="J496" s="395"/>
      <c r="K496" s="395"/>
      <c r="L496" s="395"/>
      <c r="M496" s="395"/>
      <c r="N496" s="395"/>
      <c r="O496" s="395"/>
      <c r="P496" s="395"/>
      <c r="Q496" s="395"/>
      <c r="R496" s="395"/>
      <c r="S496" s="395"/>
      <c r="T496" s="395"/>
      <c r="U496" s="395"/>
      <c r="V496" s="395"/>
      <c r="W496" s="395"/>
      <c r="X496" s="395"/>
      <c r="Y496" s="395"/>
    </row>
    <row r="497" spans="1:25" x14ac:dyDescent="0.2">
      <c r="A497" s="395"/>
      <c r="B497" s="395"/>
      <c r="C497" s="395"/>
      <c r="D497" s="395"/>
      <c r="E497" s="395"/>
      <c r="F497" s="395"/>
      <c r="G497" s="395"/>
      <c r="H497" s="395"/>
      <c r="I497" s="395"/>
      <c r="J497" s="395"/>
      <c r="K497" s="395"/>
      <c r="L497" s="395"/>
      <c r="M497" s="395"/>
      <c r="N497" s="395"/>
      <c r="O497" s="395"/>
      <c r="P497" s="395"/>
      <c r="Q497" s="395"/>
      <c r="R497" s="395"/>
      <c r="S497" s="395"/>
      <c r="T497" s="395"/>
      <c r="U497" s="395"/>
      <c r="V497" s="395"/>
      <c r="W497" s="395"/>
      <c r="X497" s="395"/>
      <c r="Y497" s="395"/>
    </row>
    <row r="498" spans="1:25" x14ac:dyDescent="0.2">
      <c r="A498" s="395"/>
      <c r="B498" s="395"/>
      <c r="C498" s="395"/>
      <c r="D498" s="395"/>
      <c r="E498" s="395"/>
      <c r="F498" s="395"/>
      <c r="G498" s="395"/>
      <c r="H498" s="395"/>
      <c r="I498" s="395"/>
      <c r="J498" s="395"/>
      <c r="K498" s="395"/>
      <c r="L498" s="395"/>
      <c r="M498" s="395"/>
      <c r="N498" s="395"/>
      <c r="O498" s="395"/>
      <c r="P498" s="395"/>
      <c r="Q498" s="395"/>
      <c r="R498" s="395"/>
      <c r="S498" s="395"/>
      <c r="T498" s="395"/>
      <c r="U498" s="395"/>
      <c r="V498" s="395"/>
      <c r="W498" s="395"/>
      <c r="X498" s="395"/>
      <c r="Y498" s="395"/>
    </row>
    <row r="499" spans="1:25" x14ac:dyDescent="0.2">
      <c r="A499" s="395"/>
      <c r="B499" s="395"/>
      <c r="C499" s="395"/>
      <c r="D499" s="395"/>
      <c r="E499" s="395"/>
      <c r="F499" s="395"/>
      <c r="G499" s="395"/>
      <c r="H499" s="395"/>
      <c r="I499" s="395"/>
      <c r="J499" s="395"/>
      <c r="K499" s="395"/>
      <c r="L499" s="395"/>
      <c r="M499" s="395"/>
      <c r="N499" s="395"/>
      <c r="O499" s="395"/>
      <c r="P499" s="395"/>
      <c r="Q499" s="395"/>
      <c r="R499" s="395"/>
      <c r="S499" s="395"/>
      <c r="T499" s="395"/>
      <c r="U499" s="395"/>
      <c r="V499" s="395"/>
      <c r="W499" s="395"/>
      <c r="X499" s="395"/>
      <c r="Y499" s="395"/>
    </row>
    <row r="500" spans="1:25" x14ac:dyDescent="0.2">
      <c r="A500" s="395"/>
      <c r="B500" s="395"/>
      <c r="C500" s="395"/>
      <c r="D500" s="395"/>
      <c r="E500" s="395"/>
      <c r="F500" s="395"/>
      <c r="G500" s="395"/>
      <c r="H500" s="395"/>
      <c r="I500" s="395"/>
      <c r="J500" s="395"/>
      <c r="K500" s="395"/>
      <c r="L500" s="395"/>
      <c r="M500" s="395"/>
      <c r="N500" s="395"/>
      <c r="O500" s="395"/>
      <c r="P500" s="395"/>
      <c r="Q500" s="395"/>
      <c r="R500" s="395"/>
      <c r="S500" s="395"/>
      <c r="T500" s="395"/>
      <c r="U500" s="395"/>
      <c r="V500" s="395"/>
      <c r="W500" s="395"/>
      <c r="X500" s="395"/>
      <c r="Y500" s="395"/>
    </row>
    <row r="501" spans="1:25" x14ac:dyDescent="0.2">
      <c r="A501" s="395"/>
      <c r="B501" s="395"/>
      <c r="C501" s="395"/>
      <c r="D501" s="395"/>
      <c r="E501" s="395"/>
      <c r="F501" s="395"/>
      <c r="G501" s="395"/>
      <c r="H501" s="395"/>
      <c r="I501" s="395"/>
      <c r="J501" s="395"/>
      <c r="K501" s="395"/>
      <c r="L501" s="395"/>
      <c r="M501" s="395"/>
      <c r="N501" s="395"/>
      <c r="O501" s="395"/>
      <c r="P501" s="395"/>
      <c r="Q501" s="395"/>
      <c r="R501" s="395"/>
      <c r="S501" s="395"/>
      <c r="T501" s="395"/>
      <c r="U501" s="395"/>
      <c r="V501" s="395"/>
      <c r="W501" s="395"/>
      <c r="X501" s="395"/>
      <c r="Y501" s="395"/>
    </row>
    <row r="502" spans="1:25" x14ac:dyDescent="0.2">
      <c r="A502" s="395"/>
      <c r="B502" s="395"/>
      <c r="C502" s="395"/>
      <c r="D502" s="395"/>
      <c r="E502" s="395"/>
      <c r="F502" s="395"/>
      <c r="G502" s="395"/>
      <c r="H502" s="395"/>
      <c r="I502" s="395"/>
      <c r="J502" s="395"/>
      <c r="K502" s="395"/>
      <c r="L502" s="395"/>
      <c r="M502" s="395"/>
      <c r="N502" s="395"/>
      <c r="O502" s="395"/>
      <c r="P502" s="395"/>
      <c r="Q502" s="395"/>
      <c r="R502" s="395"/>
      <c r="S502" s="395"/>
      <c r="T502" s="395"/>
      <c r="U502" s="395"/>
      <c r="V502" s="395"/>
      <c r="W502" s="395"/>
      <c r="X502" s="395"/>
      <c r="Y502" s="395"/>
    </row>
    <row r="503" spans="1:25" x14ac:dyDescent="0.2">
      <c r="A503" s="395"/>
      <c r="B503" s="395"/>
      <c r="C503" s="395"/>
      <c r="D503" s="395"/>
      <c r="E503" s="395"/>
      <c r="F503" s="395"/>
      <c r="G503" s="395"/>
      <c r="H503" s="395"/>
      <c r="I503" s="395"/>
      <c r="J503" s="395"/>
      <c r="K503" s="395"/>
      <c r="L503" s="395"/>
      <c r="M503" s="395"/>
      <c r="N503" s="395"/>
      <c r="O503" s="395"/>
      <c r="P503" s="395"/>
      <c r="Q503" s="395"/>
      <c r="R503" s="395"/>
      <c r="S503" s="395"/>
      <c r="T503" s="395"/>
      <c r="U503" s="395"/>
      <c r="V503" s="395"/>
      <c r="W503" s="395"/>
      <c r="X503" s="395"/>
      <c r="Y503" s="395"/>
    </row>
    <row r="504" spans="1:25" x14ac:dyDescent="0.2">
      <c r="A504" s="395"/>
      <c r="B504" s="395"/>
      <c r="C504" s="395"/>
      <c r="D504" s="395"/>
      <c r="E504" s="395"/>
      <c r="F504" s="395"/>
      <c r="G504" s="395"/>
      <c r="H504" s="395"/>
      <c r="I504" s="395"/>
      <c r="J504" s="395"/>
      <c r="K504" s="395"/>
      <c r="L504" s="395"/>
      <c r="M504" s="395"/>
      <c r="N504" s="395"/>
      <c r="O504" s="395"/>
      <c r="P504" s="395"/>
      <c r="Q504" s="395"/>
      <c r="R504" s="395"/>
      <c r="S504" s="395"/>
      <c r="T504" s="395"/>
      <c r="U504" s="395"/>
      <c r="V504" s="395"/>
      <c r="W504" s="395"/>
      <c r="X504" s="395"/>
      <c r="Y504" s="395"/>
    </row>
    <row r="505" spans="1:25" x14ac:dyDescent="0.2">
      <c r="A505" s="395"/>
      <c r="B505" s="395"/>
      <c r="C505" s="395"/>
      <c r="D505" s="395"/>
      <c r="E505" s="395"/>
      <c r="F505" s="395"/>
      <c r="G505" s="395"/>
      <c r="H505" s="395"/>
      <c r="I505" s="395"/>
      <c r="J505" s="395"/>
      <c r="K505" s="395"/>
      <c r="L505" s="395"/>
      <c r="M505" s="395"/>
      <c r="N505" s="395"/>
      <c r="O505" s="395"/>
      <c r="P505" s="395"/>
      <c r="Q505" s="395"/>
      <c r="R505" s="395"/>
      <c r="S505" s="395"/>
      <c r="T505" s="395"/>
      <c r="U505" s="395"/>
      <c r="V505" s="395"/>
      <c r="W505" s="395"/>
      <c r="X505" s="395"/>
      <c r="Y505" s="395"/>
    </row>
    <row r="506" spans="1:25" x14ac:dyDescent="0.2">
      <c r="A506" s="395"/>
      <c r="B506" s="395"/>
      <c r="C506" s="395"/>
      <c r="D506" s="395"/>
      <c r="E506" s="395"/>
      <c r="F506" s="395"/>
      <c r="G506" s="395"/>
      <c r="H506" s="395"/>
      <c r="I506" s="395"/>
      <c r="J506" s="395"/>
      <c r="K506" s="395"/>
      <c r="L506" s="395"/>
      <c r="M506" s="395"/>
      <c r="N506" s="395"/>
      <c r="O506" s="395"/>
      <c r="P506" s="395"/>
      <c r="Q506" s="395"/>
      <c r="R506" s="395"/>
      <c r="S506" s="395"/>
      <c r="T506" s="395"/>
      <c r="U506" s="395"/>
      <c r="V506" s="395"/>
      <c r="W506" s="395"/>
      <c r="X506" s="395"/>
      <c r="Y506" s="395"/>
    </row>
    <row r="507" spans="1:25" x14ac:dyDescent="0.2">
      <c r="A507" s="395"/>
      <c r="B507" s="395"/>
      <c r="C507" s="395"/>
      <c r="D507" s="395"/>
      <c r="E507" s="395"/>
      <c r="F507" s="395"/>
      <c r="G507" s="395"/>
      <c r="H507" s="395"/>
      <c r="I507" s="395"/>
      <c r="J507" s="395"/>
      <c r="K507" s="395"/>
      <c r="L507" s="395"/>
      <c r="M507" s="395"/>
      <c r="N507" s="395"/>
      <c r="O507" s="395"/>
      <c r="P507" s="395"/>
      <c r="Q507" s="395"/>
      <c r="R507" s="395"/>
      <c r="S507" s="395"/>
      <c r="T507" s="395"/>
      <c r="U507" s="395"/>
      <c r="V507" s="395"/>
      <c r="W507" s="395"/>
      <c r="X507" s="395"/>
      <c r="Y507" s="395"/>
    </row>
    <row r="508" spans="1:25" x14ac:dyDescent="0.2">
      <c r="A508" s="395"/>
      <c r="B508" s="395"/>
      <c r="C508" s="395"/>
      <c r="D508" s="395"/>
      <c r="E508" s="395"/>
      <c r="F508" s="395"/>
      <c r="G508" s="395"/>
      <c r="H508" s="395"/>
      <c r="I508" s="395"/>
      <c r="J508" s="395"/>
      <c r="K508" s="395"/>
      <c r="L508" s="395"/>
      <c r="M508" s="395"/>
      <c r="N508" s="395"/>
      <c r="O508" s="395"/>
      <c r="P508" s="395"/>
      <c r="Q508" s="395"/>
      <c r="R508" s="395"/>
      <c r="S508" s="395"/>
      <c r="T508" s="395"/>
      <c r="U508" s="395"/>
      <c r="V508" s="395"/>
      <c r="W508" s="395"/>
      <c r="X508" s="395"/>
      <c r="Y508" s="395"/>
    </row>
    <row r="509" spans="1:25" x14ac:dyDescent="0.2">
      <c r="A509" s="395"/>
      <c r="B509" s="395"/>
      <c r="C509" s="395"/>
      <c r="D509" s="395"/>
      <c r="E509" s="395"/>
      <c r="F509" s="395"/>
      <c r="G509" s="395"/>
      <c r="H509" s="395"/>
      <c r="I509" s="395"/>
      <c r="J509" s="395"/>
      <c r="K509" s="395"/>
      <c r="L509" s="395"/>
      <c r="M509" s="395"/>
      <c r="N509" s="395"/>
      <c r="O509" s="395"/>
      <c r="P509" s="395"/>
      <c r="Q509" s="395"/>
      <c r="R509" s="395"/>
      <c r="S509" s="395"/>
      <c r="T509" s="395"/>
      <c r="U509" s="395"/>
      <c r="V509" s="395"/>
      <c r="W509" s="395"/>
      <c r="X509" s="395"/>
      <c r="Y509" s="395"/>
    </row>
    <row r="510" spans="1:25" x14ac:dyDescent="0.2">
      <c r="A510" s="395"/>
      <c r="B510" s="395"/>
      <c r="C510" s="395"/>
      <c r="D510" s="395"/>
      <c r="E510" s="395"/>
      <c r="F510" s="395"/>
      <c r="G510" s="395"/>
      <c r="H510" s="395"/>
      <c r="I510" s="395"/>
      <c r="J510" s="395"/>
      <c r="K510" s="395"/>
      <c r="L510" s="395"/>
      <c r="M510" s="395"/>
      <c r="N510" s="395"/>
      <c r="O510" s="395"/>
      <c r="P510" s="395"/>
      <c r="Q510" s="395"/>
      <c r="R510" s="395"/>
      <c r="S510" s="395"/>
      <c r="T510" s="395"/>
      <c r="U510" s="395"/>
      <c r="V510" s="395"/>
      <c r="W510" s="395"/>
      <c r="X510" s="395"/>
      <c r="Y510" s="395"/>
    </row>
    <row r="511" spans="1:25" x14ac:dyDescent="0.2">
      <c r="A511" s="395"/>
      <c r="B511" s="395"/>
      <c r="C511" s="395"/>
      <c r="D511" s="395"/>
      <c r="E511" s="395"/>
      <c r="F511" s="395"/>
      <c r="G511" s="395"/>
      <c r="H511" s="395"/>
      <c r="I511" s="395"/>
      <c r="J511" s="395"/>
      <c r="K511" s="395"/>
      <c r="L511" s="395"/>
      <c r="M511" s="395"/>
      <c r="N511" s="395"/>
      <c r="O511" s="395"/>
      <c r="P511" s="395"/>
      <c r="Q511" s="395"/>
      <c r="R511" s="395"/>
      <c r="S511" s="395"/>
      <c r="T511" s="395"/>
      <c r="U511" s="395"/>
      <c r="V511" s="395"/>
      <c r="W511" s="395"/>
      <c r="X511" s="395"/>
      <c r="Y511" s="395"/>
    </row>
    <row r="512" spans="1:25" x14ac:dyDescent="0.2">
      <c r="A512" s="395"/>
      <c r="B512" s="395"/>
      <c r="C512" s="395"/>
      <c r="D512" s="395"/>
      <c r="E512" s="395"/>
      <c r="F512" s="395"/>
      <c r="G512" s="395"/>
      <c r="H512" s="395"/>
      <c r="I512" s="395"/>
      <c r="J512" s="395"/>
      <c r="K512" s="395"/>
      <c r="L512" s="395"/>
      <c r="M512" s="395"/>
      <c r="N512" s="395"/>
      <c r="O512" s="395"/>
      <c r="P512" s="395"/>
      <c r="Q512" s="395"/>
      <c r="R512" s="395"/>
      <c r="S512" s="395"/>
      <c r="T512" s="395"/>
      <c r="U512" s="395"/>
      <c r="V512" s="395"/>
      <c r="W512" s="395"/>
      <c r="X512" s="395"/>
      <c r="Y512" s="395"/>
    </row>
    <row r="513" spans="1:25" x14ac:dyDescent="0.2">
      <c r="A513" s="395"/>
      <c r="B513" s="395"/>
      <c r="C513" s="395"/>
      <c r="D513" s="395"/>
      <c r="E513" s="395"/>
      <c r="F513" s="395"/>
      <c r="G513" s="395"/>
      <c r="H513" s="395"/>
      <c r="I513" s="395"/>
      <c r="J513" s="395"/>
      <c r="K513" s="395"/>
      <c r="L513" s="395"/>
      <c r="M513" s="395"/>
      <c r="N513" s="395"/>
      <c r="O513" s="395"/>
      <c r="P513" s="395"/>
      <c r="Q513" s="395"/>
      <c r="R513" s="395"/>
      <c r="S513" s="395"/>
      <c r="T513" s="395"/>
      <c r="U513" s="395"/>
      <c r="V513" s="395"/>
      <c r="W513" s="395"/>
      <c r="X513" s="395"/>
      <c r="Y513" s="395"/>
    </row>
    <row r="514" spans="1:25" x14ac:dyDescent="0.2">
      <c r="A514" s="395"/>
      <c r="B514" s="395"/>
      <c r="C514" s="395"/>
      <c r="D514" s="395"/>
      <c r="E514" s="395"/>
      <c r="F514" s="395"/>
      <c r="G514" s="395"/>
      <c r="H514" s="395"/>
      <c r="I514" s="395"/>
      <c r="J514" s="395"/>
      <c r="K514" s="395"/>
      <c r="L514" s="395"/>
      <c r="M514" s="395"/>
      <c r="N514" s="395"/>
      <c r="O514" s="395"/>
      <c r="P514" s="395"/>
      <c r="Q514" s="395"/>
      <c r="R514" s="395"/>
      <c r="S514" s="395"/>
      <c r="T514" s="395"/>
      <c r="U514" s="395"/>
      <c r="V514" s="395"/>
      <c r="W514" s="395"/>
      <c r="X514" s="395"/>
      <c r="Y514" s="395"/>
    </row>
    <row r="515" spans="1:25" x14ac:dyDescent="0.2">
      <c r="A515" s="395"/>
      <c r="B515" s="395"/>
      <c r="C515" s="395"/>
      <c r="D515" s="395"/>
      <c r="E515" s="395"/>
      <c r="F515" s="395"/>
      <c r="G515" s="395"/>
      <c r="H515" s="395"/>
      <c r="I515" s="395"/>
      <c r="J515" s="395"/>
      <c r="K515" s="395"/>
      <c r="L515" s="395"/>
      <c r="M515" s="395"/>
      <c r="N515" s="395"/>
      <c r="O515" s="395"/>
      <c r="P515" s="395"/>
      <c r="Q515" s="395"/>
      <c r="R515" s="395"/>
      <c r="S515" s="395"/>
      <c r="T515" s="395"/>
      <c r="U515" s="395"/>
      <c r="V515" s="395"/>
      <c r="W515" s="395"/>
      <c r="X515" s="395"/>
      <c r="Y515" s="395"/>
    </row>
    <row r="516" spans="1:25" x14ac:dyDescent="0.2">
      <c r="A516" s="395"/>
      <c r="B516" s="395"/>
      <c r="C516" s="395"/>
      <c r="D516" s="395"/>
      <c r="E516" s="395"/>
      <c r="F516" s="395"/>
      <c r="G516" s="395"/>
      <c r="H516" s="395"/>
      <c r="I516" s="395"/>
      <c r="J516" s="395"/>
      <c r="K516" s="395"/>
      <c r="L516" s="395"/>
      <c r="M516" s="395"/>
      <c r="N516" s="395"/>
      <c r="O516" s="395"/>
      <c r="P516" s="395"/>
      <c r="Q516" s="395"/>
      <c r="R516" s="395"/>
      <c r="S516" s="395"/>
      <c r="T516" s="395"/>
      <c r="U516" s="395"/>
      <c r="V516" s="395"/>
      <c r="W516" s="395"/>
      <c r="X516" s="395"/>
      <c r="Y516" s="395"/>
    </row>
    <row r="517" spans="1:25" x14ac:dyDescent="0.2">
      <c r="A517" s="395"/>
      <c r="B517" s="395"/>
      <c r="C517" s="395"/>
      <c r="D517" s="395"/>
      <c r="E517" s="395"/>
      <c r="F517" s="395"/>
      <c r="G517" s="395"/>
      <c r="H517" s="395"/>
      <c r="I517" s="395"/>
      <c r="J517" s="395"/>
      <c r="K517" s="395"/>
      <c r="L517" s="395"/>
      <c r="M517" s="395"/>
      <c r="N517" s="395"/>
      <c r="O517" s="395"/>
      <c r="P517" s="395"/>
      <c r="Q517" s="395"/>
      <c r="R517" s="395"/>
      <c r="S517" s="395"/>
      <c r="T517" s="395"/>
      <c r="U517" s="395"/>
      <c r="V517" s="395"/>
      <c r="W517" s="395"/>
      <c r="X517" s="395"/>
      <c r="Y517" s="395"/>
    </row>
    <row r="518" spans="1:25" x14ac:dyDescent="0.2">
      <c r="A518" s="395"/>
      <c r="B518" s="395"/>
      <c r="C518" s="395"/>
      <c r="D518" s="395"/>
      <c r="E518" s="395"/>
      <c r="F518" s="395"/>
      <c r="G518" s="395"/>
      <c r="H518" s="395"/>
      <c r="I518" s="395"/>
      <c r="J518" s="395"/>
      <c r="K518" s="395"/>
      <c r="L518" s="395"/>
      <c r="M518" s="395"/>
      <c r="N518" s="395"/>
      <c r="O518" s="395"/>
      <c r="P518" s="395"/>
      <c r="Q518" s="395"/>
      <c r="R518" s="395"/>
      <c r="S518" s="395"/>
      <c r="T518" s="395"/>
      <c r="U518" s="395"/>
      <c r="V518" s="395"/>
      <c r="W518" s="395"/>
      <c r="X518" s="395"/>
      <c r="Y518" s="395"/>
    </row>
    <row r="519" spans="1:25" x14ac:dyDescent="0.2">
      <c r="A519" s="395"/>
      <c r="B519" s="395"/>
      <c r="C519" s="395"/>
      <c r="D519" s="395"/>
      <c r="E519" s="395"/>
      <c r="F519" s="395"/>
      <c r="G519" s="395"/>
      <c r="H519" s="395"/>
      <c r="I519" s="395"/>
      <c r="J519" s="395"/>
      <c r="K519" s="395"/>
      <c r="L519" s="395"/>
      <c r="M519" s="395"/>
      <c r="N519" s="395"/>
      <c r="O519" s="395"/>
      <c r="P519" s="395"/>
      <c r="Q519" s="395"/>
      <c r="R519" s="395"/>
      <c r="S519" s="395"/>
      <c r="T519" s="395"/>
      <c r="U519" s="395"/>
      <c r="V519" s="395"/>
      <c r="W519" s="395"/>
      <c r="X519" s="395"/>
      <c r="Y519" s="395"/>
    </row>
    <row r="520" spans="1:25" x14ac:dyDescent="0.2">
      <c r="A520" s="395"/>
      <c r="B520" s="395"/>
      <c r="C520" s="395"/>
      <c r="D520" s="395"/>
      <c r="E520" s="395"/>
      <c r="F520" s="395"/>
      <c r="G520" s="395"/>
      <c r="H520" s="395"/>
      <c r="I520" s="395"/>
      <c r="J520" s="395"/>
      <c r="K520" s="395"/>
      <c r="L520" s="395"/>
      <c r="M520" s="395"/>
      <c r="N520" s="395"/>
      <c r="O520" s="395"/>
      <c r="P520" s="395"/>
      <c r="Q520" s="395"/>
      <c r="R520" s="395"/>
      <c r="S520" s="395"/>
      <c r="T520" s="395"/>
      <c r="U520" s="395"/>
      <c r="V520" s="395"/>
      <c r="W520" s="395"/>
      <c r="X520" s="395"/>
      <c r="Y520" s="395"/>
    </row>
    <row r="521" spans="1:25" x14ac:dyDescent="0.2">
      <c r="A521" s="395"/>
      <c r="B521" s="395"/>
      <c r="C521" s="395"/>
      <c r="D521" s="395"/>
      <c r="E521" s="395"/>
      <c r="F521" s="395"/>
      <c r="G521" s="395"/>
      <c r="H521" s="395"/>
      <c r="I521" s="395"/>
      <c r="J521" s="395"/>
      <c r="K521" s="395"/>
      <c r="L521" s="395"/>
      <c r="M521" s="395"/>
      <c r="N521" s="395"/>
      <c r="O521" s="395"/>
      <c r="P521" s="395"/>
      <c r="Q521" s="395"/>
      <c r="R521" s="395"/>
      <c r="S521" s="395"/>
      <c r="T521" s="395"/>
      <c r="U521" s="395"/>
      <c r="V521" s="395"/>
      <c r="W521" s="395"/>
      <c r="X521" s="395"/>
      <c r="Y521" s="395"/>
    </row>
    <row r="522" spans="1:25" x14ac:dyDescent="0.2">
      <c r="A522" s="395"/>
      <c r="B522" s="395"/>
      <c r="C522" s="395"/>
      <c r="D522" s="395"/>
      <c r="E522" s="395"/>
      <c r="F522" s="395"/>
      <c r="G522" s="395"/>
      <c r="H522" s="395"/>
      <c r="I522" s="395"/>
      <c r="J522" s="395"/>
      <c r="K522" s="395"/>
      <c r="L522" s="395"/>
      <c r="M522" s="395"/>
      <c r="N522" s="395"/>
      <c r="O522" s="395"/>
      <c r="P522" s="395"/>
      <c r="Q522" s="395"/>
      <c r="R522" s="395"/>
      <c r="S522" s="395"/>
      <c r="T522" s="395"/>
      <c r="U522" s="395"/>
      <c r="V522" s="395"/>
      <c r="W522" s="395"/>
      <c r="X522" s="395"/>
      <c r="Y522" s="395"/>
    </row>
    <row r="523" spans="1:25" x14ac:dyDescent="0.2">
      <c r="A523" s="395"/>
      <c r="B523" s="395"/>
      <c r="C523" s="395"/>
      <c r="D523" s="395"/>
      <c r="E523" s="395"/>
      <c r="F523" s="395"/>
      <c r="G523" s="395"/>
      <c r="H523" s="395"/>
      <c r="I523" s="395"/>
      <c r="J523" s="395"/>
      <c r="K523" s="395"/>
      <c r="L523" s="395"/>
      <c r="M523" s="395"/>
      <c r="N523" s="395"/>
      <c r="O523" s="395"/>
      <c r="P523" s="395"/>
      <c r="Q523" s="395"/>
      <c r="R523" s="395"/>
      <c r="S523" s="395"/>
      <c r="T523" s="395"/>
      <c r="U523" s="395"/>
      <c r="V523" s="395"/>
      <c r="W523" s="395"/>
      <c r="X523" s="395"/>
      <c r="Y523" s="395"/>
    </row>
    <row r="524" spans="1:25" x14ac:dyDescent="0.2">
      <c r="A524" s="395"/>
      <c r="B524" s="395"/>
      <c r="C524" s="395"/>
      <c r="D524" s="395"/>
      <c r="E524" s="395"/>
      <c r="F524" s="395"/>
      <c r="G524" s="395"/>
      <c r="H524" s="395"/>
      <c r="I524" s="395"/>
      <c r="J524" s="395"/>
      <c r="K524" s="395"/>
      <c r="L524" s="395"/>
      <c r="M524" s="395"/>
      <c r="N524" s="395"/>
      <c r="O524" s="395"/>
      <c r="P524" s="395"/>
      <c r="Q524" s="395"/>
      <c r="R524" s="395"/>
      <c r="S524" s="395"/>
      <c r="T524" s="395"/>
      <c r="U524" s="395"/>
      <c r="V524" s="395"/>
      <c r="W524" s="395"/>
      <c r="X524" s="395"/>
      <c r="Y524" s="395"/>
    </row>
    <row r="525" spans="1:25" x14ac:dyDescent="0.2">
      <c r="A525" s="395"/>
      <c r="B525" s="395"/>
      <c r="C525" s="395"/>
      <c r="D525" s="395"/>
      <c r="E525" s="395"/>
      <c r="F525" s="395"/>
      <c r="G525" s="395"/>
      <c r="H525" s="395"/>
      <c r="I525" s="395"/>
      <c r="J525" s="395"/>
      <c r="K525" s="395"/>
      <c r="L525" s="395"/>
      <c r="M525" s="395"/>
      <c r="N525" s="395"/>
      <c r="O525" s="395"/>
      <c r="P525" s="395"/>
      <c r="Q525" s="395"/>
      <c r="R525" s="395"/>
      <c r="S525" s="395"/>
      <c r="T525" s="395"/>
      <c r="U525" s="395"/>
      <c r="V525" s="395"/>
      <c r="W525" s="395"/>
      <c r="X525" s="395"/>
      <c r="Y525" s="395"/>
    </row>
    <row r="526" spans="1:25" x14ac:dyDescent="0.2">
      <c r="A526" s="395"/>
      <c r="B526" s="395"/>
      <c r="C526" s="395"/>
      <c r="D526" s="395"/>
      <c r="E526" s="395"/>
      <c r="F526" s="395"/>
      <c r="G526" s="395"/>
      <c r="H526" s="395"/>
      <c r="I526" s="395"/>
      <c r="J526" s="395"/>
      <c r="K526" s="395"/>
      <c r="L526" s="395"/>
      <c r="M526" s="395"/>
      <c r="N526" s="395"/>
      <c r="O526" s="395"/>
      <c r="P526" s="395"/>
      <c r="Q526" s="395"/>
      <c r="R526" s="395"/>
      <c r="S526" s="395"/>
      <c r="T526" s="395"/>
      <c r="U526" s="395"/>
      <c r="V526" s="395"/>
      <c r="W526" s="395"/>
      <c r="X526" s="395"/>
      <c r="Y526" s="395"/>
    </row>
    <row r="527" spans="1:25" x14ac:dyDescent="0.2">
      <c r="A527" s="395"/>
      <c r="B527" s="395"/>
      <c r="C527" s="395"/>
      <c r="D527" s="395"/>
      <c r="E527" s="395"/>
      <c r="F527" s="395"/>
      <c r="G527" s="395"/>
      <c r="H527" s="395"/>
      <c r="I527" s="395"/>
      <c r="J527" s="395"/>
      <c r="K527" s="395"/>
      <c r="L527" s="395"/>
      <c r="M527" s="395"/>
      <c r="N527" s="395"/>
      <c r="O527" s="395"/>
      <c r="P527" s="395"/>
      <c r="Q527" s="395"/>
      <c r="R527" s="395"/>
      <c r="S527" s="395"/>
      <c r="T527" s="395"/>
      <c r="U527" s="395"/>
      <c r="V527" s="395"/>
      <c r="W527" s="395"/>
      <c r="X527" s="395"/>
      <c r="Y527" s="395"/>
    </row>
    <row r="528" spans="1:25" x14ac:dyDescent="0.2">
      <c r="A528" s="395"/>
      <c r="B528" s="395"/>
      <c r="C528" s="395"/>
      <c r="D528" s="395"/>
      <c r="E528" s="395"/>
      <c r="F528" s="395"/>
      <c r="G528" s="395"/>
      <c r="H528" s="395"/>
      <c r="I528" s="395"/>
      <c r="J528" s="395"/>
      <c r="K528" s="395"/>
      <c r="L528" s="395"/>
      <c r="M528" s="395"/>
      <c r="N528" s="395"/>
      <c r="O528" s="395"/>
      <c r="P528" s="395"/>
      <c r="Q528" s="395"/>
      <c r="R528" s="395"/>
      <c r="S528" s="395"/>
      <c r="T528" s="395"/>
      <c r="U528" s="395"/>
      <c r="V528" s="395"/>
      <c r="W528" s="395"/>
      <c r="X528" s="395"/>
      <c r="Y528" s="395"/>
    </row>
    <row r="529" spans="1:25" x14ac:dyDescent="0.2">
      <c r="A529" s="395"/>
      <c r="B529" s="395"/>
      <c r="C529" s="395"/>
      <c r="D529" s="395"/>
      <c r="E529" s="395"/>
      <c r="F529" s="395"/>
      <c r="G529" s="395"/>
      <c r="H529" s="395"/>
      <c r="I529" s="395"/>
      <c r="J529" s="395"/>
      <c r="K529" s="395"/>
      <c r="L529" s="395"/>
      <c r="M529" s="395"/>
      <c r="N529" s="395"/>
      <c r="O529" s="395"/>
      <c r="P529" s="395"/>
      <c r="Q529" s="395"/>
      <c r="R529" s="395"/>
      <c r="S529" s="395"/>
      <c r="T529" s="395"/>
      <c r="U529" s="395"/>
      <c r="V529" s="395"/>
      <c r="W529" s="395"/>
      <c r="X529" s="395"/>
      <c r="Y529" s="395"/>
    </row>
    <row r="530" spans="1:25" x14ac:dyDescent="0.2">
      <c r="A530" s="395"/>
      <c r="B530" s="395"/>
      <c r="C530" s="395"/>
      <c r="D530" s="395"/>
      <c r="E530" s="395"/>
      <c r="F530" s="395"/>
      <c r="G530" s="395"/>
      <c r="H530" s="395"/>
      <c r="I530" s="395"/>
      <c r="J530" s="395"/>
      <c r="K530" s="395"/>
      <c r="L530" s="395"/>
      <c r="M530" s="395"/>
      <c r="N530" s="395"/>
      <c r="O530" s="395"/>
      <c r="P530" s="395"/>
      <c r="Q530" s="395"/>
      <c r="R530" s="395"/>
      <c r="S530" s="395"/>
      <c r="T530" s="395"/>
      <c r="U530" s="395"/>
      <c r="V530" s="395"/>
      <c r="W530" s="395"/>
      <c r="X530" s="395"/>
      <c r="Y530" s="395"/>
    </row>
    <row r="531" spans="1:25" x14ac:dyDescent="0.2">
      <c r="A531" s="395"/>
      <c r="B531" s="395"/>
      <c r="C531" s="395"/>
      <c r="D531" s="395"/>
      <c r="E531" s="395"/>
      <c r="F531" s="395"/>
      <c r="G531" s="395"/>
      <c r="H531" s="395"/>
      <c r="I531" s="395"/>
      <c r="J531" s="395"/>
      <c r="K531" s="395"/>
      <c r="L531" s="395"/>
      <c r="M531" s="395"/>
      <c r="N531" s="395"/>
      <c r="O531" s="395"/>
      <c r="P531" s="395"/>
      <c r="Q531" s="395"/>
      <c r="R531" s="395"/>
      <c r="S531" s="395"/>
      <c r="T531" s="395"/>
      <c r="U531" s="395"/>
      <c r="V531" s="395"/>
      <c r="W531" s="395"/>
      <c r="X531" s="395"/>
      <c r="Y531" s="395"/>
    </row>
    <row r="532" spans="1:25" x14ac:dyDescent="0.2">
      <c r="A532" s="395"/>
      <c r="B532" s="395"/>
      <c r="C532" s="395"/>
      <c r="D532" s="395"/>
      <c r="E532" s="395"/>
      <c r="F532" s="395"/>
      <c r="G532" s="395"/>
      <c r="H532" s="395"/>
      <c r="I532" s="395"/>
      <c r="J532" s="395"/>
      <c r="K532" s="395"/>
      <c r="L532" s="395"/>
      <c r="M532" s="395"/>
      <c r="N532" s="395"/>
      <c r="O532" s="395"/>
      <c r="P532" s="395"/>
      <c r="Q532" s="395"/>
      <c r="R532" s="395"/>
      <c r="S532" s="395"/>
      <c r="T532" s="395"/>
      <c r="U532" s="395"/>
      <c r="V532" s="395"/>
      <c r="W532" s="395"/>
      <c r="X532" s="395"/>
      <c r="Y532" s="395"/>
    </row>
    <row r="533" spans="1:25" x14ac:dyDescent="0.2">
      <c r="A533" s="395"/>
      <c r="B533" s="395"/>
      <c r="C533" s="395"/>
      <c r="D533" s="395"/>
      <c r="E533" s="395"/>
      <c r="F533" s="395"/>
      <c r="G533" s="395"/>
      <c r="H533" s="395"/>
      <c r="I533" s="395"/>
      <c r="J533" s="395"/>
      <c r="K533" s="395"/>
      <c r="L533" s="395"/>
      <c r="M533" s="395"/>
      <c r="N533" s="395"/>
      <c r="O533" s="395"/>
      <c r="P533" s="395"/>
      <c r="Q533" s="395"/>
      <c r="R533" s="395"/>
      <c r="S533" s="395"/>
      <c r="T533" s="395"/>
      <c r="U533" s="395"/>
      <c r="V533" s="395"/>
      <c r="W533" s="395"/>
      <c r="X533" s="395"/>
      <c r="Y533" s="395"/>
    </row>
    <row r="534" spans="1:25" x14ac:dyDescent="0.2">
      <c r="A534" s="395"/>
      <c r="B534" s="395"/>
      <c r="C534" s="395"/>
      <c r="D534" s="395"/>
      <c r="E534" s="395"/>
      <c r="F534" s="395"/>
      <c r="G534" s="395"/>
      <c r="H534" s="395"/>
      <c r="I534" s="395"/>
      <c r="J534" s="395"/>
      <c r="K534" s="395"/>
      <c r="L534" s="395"/>
      <c r="M534" s="395"/>
      <c r="N534" s="395"/>
      <c r="O534" s="395"/>
      <c r="P534" s="395"/>
      <c r="Q534" s="395"/>
      <c r="R534" s="395"/>
      <c r="S534" s="395"/>
      <c r="T534" s="395"/>
      <c r="U534" s="395"/>
      <c r="V534" s="395"/>
      <c r="W534" s="395"/>
      <c r="X534" s="395"/>
      <c r="Y534" s="395"/>
    </row>
    <row r="535" spans="1:25" x14ac:dyDescent="0.2">
      <c r="A535" s="395"/>
      <c r="B535" s="395"/>
      <c r="C535" s="395"/>
      <c r="D535" s="395"/>
      <c r="E535" s="395"/>
      <c r="F535" s="395"/>
      <c r="G535" s="395"/>
      <c r="H535" s="395"/>
      <c r="I535" s="395"/>
      <c r="J535" s="395"/>
      <c r="K535" s="395"/>
      <c r="L535" s="395"/>
      <c r="M535" s="395"/>
      <c r="N535" s="395"/>
      <c r="O535" s="395"/>
      <c r="P535" s="395"/>
      <c r="Q535" s="395"/>
      <c r="R535" s="395"/>
      <c r="S535" s="395"/>
      <c r="T535" s="395"/>
      <c r="U535" s="395"/>
      <c r="V535" s="395"/>
      <c r="W535" s="395"/>
      <c r="X535" s="395"/>
      <c r="Y535" s="395"/>
    </row>
    <row r="536" spans="1:25" x14ac:dyDescent="0.2">
      <c r="A536" s="395"/>
      <c r="B536" s="395"/>
      <c r="C536" s="395"/>
      <c r="D536" s="395"/>
      <c r="E536" s="395"/>
      <c r="F536" s="395"/>
      <c r="G536" s="395"/>
      <c r="H536" s="395"/>
      <c r="I536" s="395"/>
      <c r="J536" s="395"/>
      <c r="K536" s="395"/>
      <c r="L536" s="395"/>
      <c r="M536" s="395"/>
      <c r="N536" s="395"/>
      <c r="O536" s="395"/>
      <c r="P536" s="395"/>
      <c r="Q536" s="395"/>
      <c r="R536" s="395"/>
      <c r="S536" s="395"/>
      <c r="T536" s="395"/>
      <c r="U536" s="395"/>
      <c r="V536" s="395"/>
      <c r="W536" s="395"/>
      <c r="X536" s="395"/>
      <c r="Y536" s="395"/>
    </row>
    <row r="537" spans="1:25" x14ac:dyDescent="0.2">
      <c r="A537" s="395"/>
      <c r="B537" s="395"/>
      <c r="C537" s="395"/>
      <c r="D537" s="395"/>
      <c r="E537" s="395"/>
      <c r="F537" s="395"/>
      <c r="G537" s="395"/>
      <c r="H537" s="395"/>
      <c r="I537" s="395"/>
      <c r="J537" s="395"/>
      <c r="K537" s="395"/>
      <c r="L537" s="395"/>
      <c r="M537" s="395"/>
      <c r="N537" s="395"/>
      <c r="O537" s="395"/>
      <c r="P537" s="395"/>
      <c r="Q537" s="395"/>
      <c r="R537" s="395"/>
      <c r="S537" s="395"/>
      <c r="T537" s="395"/>
      <c r="U537" s="395"/>
      <c r="V537" s="395"/>
      <c r="W537" s="395"/>
      <c r="X537" s="395"/>
      <c r="Y537" s="395"/>
    </row>
    <row r="538" spans="1:25" x14ac:dyDescent="0.2">
      <c r="A538" s="395"/>
      <c r="B538" s="395"/>
      <c r="C538" s="395"/>
      <c r="D538" s="395"/>
      <c r="E538" s="395"/>
      <c r="F538" s="395"/>
      <c r="G538" s="395"/>
      <c r="H538" s="395"/>
      <c r="I538" s="395"/>
      <c r="J538" s="395"/>
      <c r="K538" s="395"/>
      <c r="L538" s="395"/>
      <c r="M538" s="395"/>
      <c r="N538" s="395"/>
      <c r="O538" s="395"/>
      <c r="P538" s="395"/>
      <c r="Q538" s="395"/>
      <c r="R538" s="395"/>
      <c r="S538" s="395"/>
      <c r="T538" s="395"/>
      <c r="U538" s="395"/>
      <c r="V538" s="395"/>
      <c r="W538" s="395"/>
      <c r="X538" s="395"/>
      <c r="Y538" s="395"/>
    </row>
    <row r="539" spans="1:25" x14ac:dyDescent="0.2">
      <c r="A539" s="395"/>
      <c r="B539" s="395"/>
      <c r="C539" s="395"/>
      <c r="D539" s="395"/>
      <c r="E539" s="395"/>
      <c r="F539" s="395"/>
      <c r="G539" s="395"/>
      <c r="H539" s="395"/>
      <c r="I539" s="395"/>
      <c r="J539" s="395"/>
      <c r="K539" s="395"/>
      <c r="L539" s="395"/>
      <c r="M539" s="395"/>
      <c r="N539" s="395"/>
      <c r="O539" s="395"/>
      <c r="P539" s="395"/>
      <c r="Q539" s="395"/>
      <c r="R539" s="395"/>
      <c r="S539" s="395"/>
      <c r="T539" s="395"/>
      <c r="U539" s="395"/>
      <c r="V539" s="395"/>
      <c r="W539" s="395"/>
      <c r="X539" s="395"/>
      <c r="Y539" s="395"/>
    </row>
    <row r="540" spans="1:25" x14ac:dyDescent="0.2">
      <c r="A540" s="395"/>
      <c r="B540" s="395"/>
      <c r="C540" s="395"/>
      <c r="D540" s="395"/>
      <c r="E540" s="395"/>
      <c r="F540" s="395"/>
      <c r="G540" s="395"/>
      <c r="H540" s="395"/>
      <c r="I540" s="395"/>
      <c r="J540" s="395"/>
      <c r="K540" s="395"/>
      <c r="L540" s="395"/>
      <c r="M540" s="395"/>
      <c r="N540" s="395"/>
      <c r="O540" s="395"/>
      <c r="P540" s="395"/>
      <c r="Q540" s="395"/>
      <c r="R540" s="395"/>
      <c r="S540" s="395"/>
      <c r="T540" s="395"/>
      <c r="U540" s="395"/>
      <c r="V540" s="395"/>
      <c r="W540" s="395"/>
      <c r="X540" s="395"/>
      <c r="Y540" s="395"/>
    </row>
    <row r="541" spans="1:25" x14ac:dyDescent="0.2">
      <c r="A541" s="395"/>
      <c r="B541" s="395"/>
      <c r="C541" s="395"/>
      <c r="D541" s="395"/>
      <c r="E541" s="395"/>
      <c r="F541" s="395"/>
      <c r="G541" s="395"/>
      <c r="H541" s="395"/>
      <c r="I541" s="395"/>
      <c r="J541" s="395"/>
      <c r="K541" s="395"/>
      <c r="L541" s="395"/>
      <c r="M541" s="395"/>
      <c r="N541" s="395"/>
      <c r="O541" s="395"/>
      <c r="P541" s="395"/>
      <c r="Q541" s="395"/>
      <c r="R541" s="395"/>
      <c r="S541" s="395"/>
      <c r="T541" s="395"/>
      <c r="U541" s="395"/>
      <c r="V541" s="395"/>
      <c r="W541" s="395"/>
      <c r="X541" s="395"/>
      <c r="Y541" s="395"/>
    </row>
    <row r="542" spans="1:25" x14ac:dyDescent="0.2">
      <c r="A542" s="395"/>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c r="Y542" s="395"/>
    </row>
    <row r="543" spans="1:25" x14ac:dyDescent="0.2">
      <c r="A543" s="395"/>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c r="Y543" s="395"/>
    </row>
    <row r="544" spans="1:25" x14ac:dyDescent="0.2">
      <c r="A544" s="395"/>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c r="Y544" s="395"/>
    </row>
    <row r="545" spans="1:25" x14ac:dyDescent="0.2">
      <c r="A545" s="395"/>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c r="Y545" s="395"/>
    </row>
    <row r="546" spans="1:25" x14ac:dyDescent="0.2">
      <c r="A546" s="395"/>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c r="Y546" s="395"/>
    </row>
    <row r="547" spans="1:25" x14ac:dyDescent="0.2">
      <c r="A547" s="395"/>
      <c r="B547" s="395"/>
      <c r="C547" s="395"/>
      <c r="D547" s="395"/>
      <c r="E547" s="395"/>
      <c r="F547" s="395"/>
      <c r="G547" s="395"/>
      <c r="H547" s="395"/>
      <c r="I547" s="395"/>
      <c r="J547" s="395"/>
      <c r="K547" s="395"/>
      <c r="L547" s="395"/>
      <c r="M547" s="395"/>
      <c r="N547" s="395"/>
      <c r="O547" s="395"/>
      <c r="P547" s="395"/>
      <c r="Q547" s="395"/>
      <c r="R547" s="395"/>
      <c r="S547" s="395"/>
      <c r="T547" s="395"/>
      <c r="U547" s="395"/>
      <c r="V547" s="395"/>
      <c r="W547" s="395"/>
      <c r="X547" s="395"/>
      <c r="Y547" s="395"/>
    </row>
    <row r="548" spans="1:25" x14ac:dyDescent="0.2">
      <c r="A548" s="395"/>
      <c r="B548" s="395"/>
      <c r="C548" s="395"/>
      <c r="D548" s="395"/>
      <c r="E548" s="395"/>
      <c r="F548" s="395"/>
      <c r="G548" s="395"/>
      <c r="H548" s="395"/>
      <c r="I548" s="395"/>
      <c r="J548" s="395"/>
      <c r="K548" s="395"/>
      <c r="L548" s="395"/>
      <c r="M548" s="395"/>
      <c r="N548" s="395"/>
      <c r="O548" s="395"/>
      <c r="P548" s="395"/>
      <c r="Q548" s="395"/>
      <c r="R548" s="395"/>
      <c r="S548" s="395"/>
      <c r="T548" s="395"/>
      <c r="U548" s="395"/>
      <c r="V548" s="395"/>
      <c r="W548" s="395"/>
      <c r="X548" s="395"/>
      <c r="Y548" s="395"/>
    </row>
    <row r="549" spans="1:25" x14ac:dyDescent="0.2">
      <c r="A549" s="395"/>
      <c r="B549" s="395"/>
      <c r="C549" s="395"/>
      <c r="D549" s="395"/>
      <c r="E549" s="395"/>
      <c r="F549" s="395"/>
      <c r="G549" s="395"/>
      <c r="H549" s="395"/>
      <c r="I549" s="395"/>
      <c r="J549" s="395"/>
      <c r="K549" s="395"/>
      <c r="L549" s="395"/>
      <c r="M549" s="395"/>
      <c r="N549" s="395"/>
      <c r="O549" s="395"/>
      <c r="P549" s="395"/>
      <c r="Q549" s="395"/>
      <c r="R549" s="395"/>
      <c r="S549" s="395"/>
      <c r="T549" s="395"/>
      <c r="U549" s="395"/>
      <c r="V549" s="395"/>
      <c r="W549" s="395"/>
      <c r="X549" s="395"/>
      <c r="Y549" s="395"/>
    </row>
    <row r="550" spans="1:25" x14ac:dyDescent="0.2">
      <c r="A550" s="395"/>
      <c r="B550" s="395"/>
      <c r="C550" s="395"/>
      <c r="D550" s="395"/>
      <c r="E550" s="395"/>
      <c r="F550" s="395"/>
      <c r="G550" s="395"/>
      <c r="H550" s="395"/>
      <c r="I550" s="395"/>
      <c r="J550" s="395"/>
      <c r="K550" s="395"/>
      <c r="L550" s="395"/>
      <c r="M550" s="395"/>
      <c r="N550" s="395"/>
      <c r="O550" s="395"/>
      <c r="P550" s="395"/>
      <c r="Q550" s="395"/>
      <c r="R550" s="395"/>
      <c r="S550" s="395"/>
      <c r="T550" s="395"/>
      <c r="U550" s="395"/>
      <c r="V550" s="395"/>
      <c r="W550" s="395"/>
      <c r="X550" s="395"/>
      <c r="Y550" s="395"/>
    </row>
    <row r="551" spans="1:25" x14ac:dyDescent="0.2">
      <c r="A551" s="395"/>
      <c r="B551" s="395"/>
      <c r="C551" s="395"/>
      <c r="D551" s="395"/>
      <c r="E551" s="395"/>
      <c r="F551" s="395"/>
      <c r="G551" s="395"/>
      <c r="H551" s="395"/>
      <c r="I551" s="395"/>
      <c r="J551" s="395"/>
      <c r="K551" s="395"/>
      <c r="L551" s="395"/>
      <c r="M551" s="395"/>
      <c r="N551" s="395"/>
      <c r="O551" s="395"/>
      <c r="P551" s="395"/>
      <c r="Q551" s="395"/>
      <c r="R551" s="395"/>
      <c r="S551" s="395"/>
      <c r="T551" s="395"/>
      <c r="U551" s="395"/>
      <c r="V551" s="395"/>
      <c r="W551" s="395"/>
      <c r="X551" s="395"/>
      <c r="Y551" s="395"/>
    </row>
    <row r="552" spans="1:25" x14ac:dyDescent="0.2">
      <c r="A552" s="395"/>
      <c r="B552" s="395"/>
      <c r="C552" s="395"/>
      <c r="D552" s="395"/>
      <c r="E552" s="395"/>
      <c r="F552" s="395"/>
      <c r="G552" s="395"/>
      <c r="H552" s="395"/>
      <c r="I552" s="395"/>
      <c r="J552" s="395"/>
      <c r="K552" s="395"/>
      <c r="L552" s="395"/>
      <c r="M552" s="395"/>
      <c r="N552" s="395"/>
      <c r="O552" s="395"/>
      <c r="P552" s="395"/>
      <c r="Q552" s="395"/>
      <c r="R552" s="395"/>
      <c r="S552" s="395"/>
      <c r="T552" s="395"/>
      <c r="U552" s="395"/>
      <c r="V552" s="395"/>
      <c r="W552" s="395"/>
      <c r="X552" s="395"/>
      <c r="Y552" s="395"/>
    </row>
    <row r="553" spans="1:25" x14ac:dyDescent="0.2">
      <c r="A553" s="395"/>
      <c r="B553" s="395"/>
      <c r="C553" s="395"/>
      <c r="D553" s="395"/>
      <c r="E553" s="395"/>
      <c r="F553" s="395"/>
      <c r="G553" s="395"/>
      <c r="H553" s="395"/>
      <c r="I553" s="395"/>
      <c r="J553" s="395"/>
      <c r="K553" s="395"/>
      <c r="L553" s="395"/>
      <c r="M553" s="395"/>
      <c r="N553" s="395"/>
      <c r="O553" s="395"/>
      <c r="P553" s="395"/>
      <c r="Q553" s="395"/>
      <c r="R553" s="395"/>
      <c r="S553" s="395"/>
      <c r="T553" s="395"/>
      <c r="U553" s="395"/>
      <c r="V553" s="395"/>
      <c r="W553" s="395"/>
      <c r="X553" s="395"/>
      <c r="Y553" s="395"/>
    </row>
    <row r="554" spans="1:25" x14ac:dyDescent="0.2">
      <c r="A554" s="395"/>
      <c r="B554" s="395"/>
      <c r="C554" s="395"/>
      <c r="D554" s="395"/>
      <c r="E554" s="395"/>
      <c r="F554" s="395"/>
      <c r="G554" s="395"/>
      <c r="H554" s="395"/>
      <c r="I554" s="395"/>
      <c r="J554" s="395"/>
      <c r="K554" s="395"/>
      <c r="L554" s="395"/>
      <c r="M554" s="395"/>
      <c r="N554" s="395"/>
      <c r="O554" s="395"/>
      <c r="P554" s="395"/>
      <c r="Q554" s="395"/>
      <c r="R554" s="395"/>
      <c r="S554" s="395"/>
      <c r="T554" s="395"/>
      <c r="U554" s="395"/>
      <c r="V554" s="395"/>
      <c r="W554" s="395"/>
      <c r="X554" s="395"/>
      <c r="Y554" s="395"/>
    </row>
    <row r="555" spans="1:25" x14ac:dyDescent="0.2">
      <c r="A555" s="395"/>
      <c r="B555" s="395"/>
      <c r="C555" s="395"/>
      <c r="D555" s="395"/>
      <c r="E555" s="395"/>
      <c r="F555" s="395"/>
      <c r="G555" s="395"/>
      <c r="H555" s="395"/>
      <c r="I555" s="395"/>
      <c r="J555" s="395"/>
      <c r="K555" s="395"/>
      <c r="L555" s="395"/>
      <c r="M555" s="395"/>
      <c r="N555" s="395"/>
      <c r="O555" s="395"/>
      <c r="P555" s="395"/>
      <c r="Q555" s="395"/>
      <c r="R555" s="395"/>
      <c r="S555" s="395"/>
      <c r="T555" s="395"/>
      <c r="U555" s="395"/>
      <c r="V555" s="395"/>
      <c r="W555" s="395"/>
      <c r="X555" s="395"/>
      <c r="Y555" s="395"/>
    </row>
    <row r="556" spans="1:25" x14ac:dyDescent="0.2">
      <c r="A556" s="395"/>
      <c r="B556" s="395"/>
      <c r="C556" s="395"/>
      <c r="D556" s="395"/>
      <c r="E556" s="395"/>
      <c r="F556" s="395"/>
      <c r="G556" s="395"/>
      <c r="H556" s="395"/>
      <c r="I556" s="395"/>
      <c r="J556" s="395"/>
      <c r="K556" s="395"/>
      <c r="L556" s="395"/>
      <c r="M556" s="395"/>
      <c r="N556" s="395"/>
      <c r="O556" s="395"/>
      <c r="P556" s="395"/>
      <c r="Q556" s="395"/>
      <c r="R556" s="395"/>
      <c r="S556" s="395"/>
      <c r="T556" s="395"/>
      <c r="U556" s="395"/>
      <c r="V556" s="395"/>
      <c r="W556" s="395"/>
      <c r="X556" s="395"/>
      <c r="Y556" s="395"/>
    </row>
    <row r="557" spans="1:25" x14ac:dyDescent="0.2">
      <c r="A557" s="395"/>
      <c r="B557" s="395"/>
      <c r="C557" s="395"/>
      <c r="D557" s="395"/>
      <c r="E557" s="395"/>
      <c r="F557" s="395"/>
      <c r="G557" s="395"/>
      <c r="H557" s="395"/>
      <c r="I557" s="395"/>
      <c r="J557" s="395"/>
      <c r="K557" s="395"/>
      <c r="L557" s="395"/>
      <c r="M557" s="395"/>
      <c r="N557" s="395"/>
      <c r="O557" s="395"/>
      <c r="P557" s="395"/>
      <c r="Q557" s="395"/>
      <c r="R557" s="395"/>
      <c r="S557" s="395"/>
      <c r="T557" s="395"/>
      <c r="U557" s="395"/>
      <c r="V557" s="395"/>
      <c r="W557" s="395"/>
      <c r="X557" s="395"/>
      <c r="Y557" s="395"/>
    </row>
    <row r="558" spans="1:25" x14ac:dyDescent="0.2">
      <c r="A558" s="395"/>
      <c r="B558" s="395"/>
      <c r="C558" s="395"/>
      <c r="D558" s="395"/>
      <c r="E558" s="395"/>
      <c r="F558" s="395"/>
      <c r="G558" s="395"/>
      <c r="H558" s="395"/>
      <c r="I558" s="395"/>
      <c r="J558" s="395"/>
      <c r="K558" s="395"/>
      <c r="L558" s="395"/>
      <c r="M558" s="395"/>
      <c r="N558" s="395"/>
      <c r="O558" s="395"/>
      <c r="P558" s="395"/>
      <c r="Q558" s="395"/>
      <c r="R558" s="395"/>
      <c r="S558" s="395"/>
      <c r="T558" s="395"/>
      <c r="U558" s="395"/>
      <c r="V558" s="395"/>
      <c r="W558" s="395"/>
      <c r="X558" s="395"/>
      <c r="Y558" s="395"/>
    </row>
    <row r="559" spans="1:25" x14ac:dyDescent="0.2">
      <c r="A559" s="395"/>
      <c r="B559" s="395"/>
      <c r="C559" s="395"/>
      <c r="D559" s="395"/>
      <c r="E559" s="395"/>
      <c r="F559" s="395"/>
      <c r="G559" s="395"/>
      <c r="H559" s="395"/>
      <c r="I559" s="395"/>
      <c r="J559" s="395"/>
      <c r="K559" s="395"/>
      <c r="L559" s="395"/>
      <c r="M559" s="395"/>
      <c r="N559" s="395"/>
      <c r="O559" s="395"/>
      <c r="P559" s="395"/>
      <c r="Q559" s="395"/>
      <c r="R559" s="395"/>
      <c r="S559" s="395"/>
      <c r="T559" s="395"/>
      <c r="U559" s="395"/>
      <c r="V559" s="395"/>
      <c r="W559" s="395"/>
      <c r="X559" s="395"/>
      <c r="Y559" s="395"/>
    </row>
    <row r="560" spans="1:25" x14ac:dyDescent="0.2">
      <c r="A560" s="395"/>
      <c r="B560" s="395"/>
      <c r="C560" s="395"/>
      <c r="D560" s="395"/>
      <c r="E560" s="395"/>
      <c r="F560" s="395"/>
      <c r="G560" s="395"/>
      <c r="H560" s="395"/>
      <c r="I560" s="395"/>
      <c r="J560" s="395"/>
      <c r="K560" s="395"/>
      <c r="L560" s="395"/>
      <c r="M560" s="395"/>
      <c r="N560" s="395"/>
      <c r="O560" s="395"/>
      <c r="P560" s="395"/>
      <c r="Q560" s="395"/>
      <c r="R560" s="395"/>
      <c r="S560" s="395"/>
      <c r="T560" s="395"/>
      <c r="U560" s="395"/>
      <c r="V560" s="395"/>
      <c r="W560" s="395"/>
      <c r="X560" s="395"/>
      <c r="Y560" s="395"/>
    </row>
    <row r="561" spans="1:25" x14ac:dyDescent="0.2">
      <c r="A561" s="395"/>
      <c r="B561" s="395"/>
      <c r="C561" s="395"/>
      <c r="D561" s="395"/>
      <c r="E561" s="395"/>
      <c r="F561" s="395"/>
      <c r="G561" s="395"/>
      <c r="H561" s="395"/>
      <c r="I561" s="395"/>
      <c r="J561" s="395"/>
      <c r="K561" s="395"/>
      <c r="L561" s="395"/>
      <c r="M561" s="395"/>
      <c r="N561" s="395"/>
      <c r="O561" s="395"/>
      <c r="P561" s="395"/>
      <c r="Q561" s="395"/>
      <c r="R561" s="395"/>
      <c r="S561" s="395"/>
      <c r="T561" s="395"/>
      <c r="U561" s="395"/>
      <c r="V561" s="395"/>
      <c r="W561" s="395"/>
      <c r="X561" s="395"/>
      <c r="Y561" s="395"/>
    </row>
    <row r="562" spans="1:25" x14ac:dyDescent="0.2">
      <c r="A562" s="395"/>
      <c r="B562" s="395"/>
      <c r="C562" s="395"/>
      <c r="D562" s="395"/>
      <c r="E562" s="395"/>
      <c r="F562" s="395"/>
      <c r="G562" s="395"/>
      <c r="H562" s="395"/>
      <c r="I562" s="395"/>
      <c r="J562" s="395"/>
      <c r="K562" s="395"/>
      <c r="L562" s="395"/>
      <c r="M562" s="395"/>
      <c r="N562" s="395"/>
      <c r="O562" s="395"/>
      <c r="P562" s="395"/>
      <c r="Q562" s="395"/>
      <c r="R562" s="395"/>
      <c r="S562" s="395"/>
      <c r="T562" s="395"/>
      <c r="U562" s="395"/>
      <c r="V562" s="395"/>
      <c r="W562" s="395"/>
      <c r="X562" s="395"/>
      <c r="Y562" s="395"/>
    </row>
    <row r="563" spans="1:25" x14ac:dyDescent="0.2">
      <c r="A563" s="395"/>
      <c r="B563" s="395"/>
      <c r="C563" s="395"/>
      <c r="D563" s="395"/>
      <c r="E563" s="395"/>
      <c r="F563" s="395"/>
      <c r="G563" s="395"/>
      <c r="H563" s="395"/>
      <c r="I563" s="395"/>
      <c r="J563" s="395"/>
      <c r="K563" s="395"/>
      <c r="L563" s="395"/>
      <c r="M563" s="395"/>
      <c r="N563" s="395"/>
      <c r="O563" s="395"/>
      <c r="P563" s="395"/>
      <c r="Q563" s="395"/>
      <c r="R563" s="395"/>
      <c r="S563" s="395"/>
      <c r="T563" s="395"/>
      <c r="U563" s="395"/>
      <c r="V563" s="395"/>
      <c r="W563" s="395"/>
      <c r="X563" s="395"/>
      <c r="Y563" s="395"/>
    </row>
    <row r="564" spans="1:25" x14ac:dyDescent="0.2">
      <c r="A564" s="395"/>
      <c r="B564" s="395"/>
      <c r="C564" s="395"/>
      <c r="D564" s="395"/>
      <c r="E564" s="395"/>
      <c r="F564" s="395"/>
      <c r="G564" s="395"/>
      <c r="H564" s="395"/>
      <c r="I564" s="395"/>
      <c r="J564" s="395"/>
      <c r="K564" s="395"/>
      <c r="L564" s="395"/>
      <c r="M564" s="395"/>
      <c r="N564" s="395"/>
      <c r="O564" s="395"/>
      <c r="P564" s="395"/>
      <c r="Q564" s="395"/>
      <c r="R564" s="395"/>
      <c r="S564" s="395"/>
      <c r="T564" s="395"/>
      <c r="U564" s="395"/>
      <c r="V564" s="395"/>
      <c r="W564" s="395"/>
      <c r="X564" s="395"/>
      <c r="Y564" s="395"/>
    </row>
    <row r="565" spans="1:25" x14ac:dyDescent="0.2">
      <c r="A565" s="395"/>
      <c r="B565" s="395"/>
      <c r="C565" s="395"/>
      <c r="D565" s="395"/>
      <c r="E565" s="395"/>
      <c r="F565" s="395"/>
      <c r="G565" s="395"/>
      <c r="H565" s="395"/>
      <c r="I565" s="395"/>
      <c r="J565" s="395"/>
      <c r="K565" s="395"/>
      <c r="L565" s="395"/>
      <c r="M565" s="395"/>
      <c r="N565" s="395"/>
      <c r="O565" s="395"/>
      <c r="P565" s="395"/>
      <c r="Q565" s="395"/>
      <c r="R565" s="395"/>
      <c r="S565" s="395"/>
      <c r="T565" s="395"/>
      <c r="U565" s="395"/>
      <c r="V565" s="395"/>
      <c r="W565" s="395"/>
      <c r="X565" s="395"/>
      <c r="Y565" s="395"/>
    </row>
    <row r="566" spans="1:25" x14ac:dyDescent="0.2">
      <c r="A566" s="395"/>
      <c r="B566" s="395"/>
      <c r="C566" s="395"/>
      <c r="D566" s="395"/>
      <c r="E566" s="395"/>
      <c r="F566" s="395"/>
      <c r="G566" s="395"/>
      <c r="H566" s="395"/>
      <c r="I566" s="395"/>
      <c r="J566" s="395"/>
      <c r="K566" s="395"/>
      <c r="L566" s="395"/>
      <c r="M566" s="395"/>
      <c r="N566" s="395"/>
      <c r="O566" s="395"/>
      <c r="P566" s="395"/>
      <c r="Q566" s="395"/>
      <c r="R566" s="395"/>
      <c r="S566" s="395"/>
      <c r="T566" s="395"/>
      <c r="U566" s="395"/>
      <c r="V566" s="395"/>
      <c r="W566" s="395"/>
      <c r="X566" s="395"/>
      <c r="Y566" s="395"/>
    </row>
    <row r="567" spans="1:25" x14ac:dyDescent="0.2">
      <c r="A567" s="395"/>
      <c r="B567" s="395"/>
      <c r="C567" s="395"/>
      <c r="D567" s="395"/>
      <c r="E567" s="395"/>
      <c r="F567" s="395"/>
      <c r="G567" s="395"/>
      <c r="H567" s="395"/>
      <c r="I567" s="395"/>
      <c r="J567" s="395"/>
      <c r="K567" s="395"/>
      <c r="L567" s="395"/>
      <c r="M567" s="395"/>
      <c r="N567" s="395"/>
      <c r="O567" s="395"/>
      <c r="P567" s="395"/>
      <c r="Q567" s="395"/>
      <c r="R567" s="395"/>
      <c r="S567" s="395"/>
      <c r="T567" s="395"/>
      <c r="U567" s="395"/>
      <c r="V567" s="395"/>
      <c r="W567" s="395"/>
      <c r="X567" s="395"/>
      <c r="Y567" s="395"/>
    </row>
    <row r="568" spans="1:25" x14ac:dyDescent="0.2">
      <c r="A568" s="395"/>
      <c r="B568" s="395"/>
      <c r="C568" s="395"/>
      <c r="D568" s="395"/>
      <c r="E568" s="395"/>
      <c r="F568" s="395"/>
      <c r="G568" s="395"/>
      <c r="H568" s="395"/>
      <c r="I568" s="395"/>
      <c r="J568" s="395"/>
      <c r="K568" s="395"/>
      <c r="L568" s="395"/>
      <c r="M568" s="395"/>
      <c r="N568" s="395"/>
      <c r="O568" s="395"/>
      <c r="P568" s="395"/>
      <c r="Q568" s="395"/>
      <c r="R568" s="395"/>
      <c r="S568" s="395"/>
      <c r="T568" s="395"/>
      <c r="U568" s="395"/>
      <c r="V568" s="395"/>
      <c r="W568" s="395"/>
      <c r="X568" s="395"/>
      <c r="Y568" s="395"/>
    </row>
    <row r="569" spans="1:25" x14ac:dyDescent="0.2">
      <c r="A569" s="395"/>
      <c r="B569" s="395"/>
      <c r="C569" s="395"/>
      <c r="D569" s="395"/>
      <c r="E569" s="395"/>
      <c r="F569" s="395"/>
      <c r="G569" s="395"/>
      <c r="H569" s="395"/>
      <c r="I569" s="395"/>
      <c r="J569" s="395"/>
      <c r="K569" s="395"/>
      <c r="L569" s="395"/>
      <c r="M569" s="395"/>
      <c r="N569" s="395"/>
      <c r="O569" s="395"/>
      <c r="P569" s="395"/>
      <c r="Q569" s="395"/>
      <c r="R569" s="395"/>
      <c r="S569" s="395"/>
      <c r="T569" s="395"/>
      <c r="U569" s="395"/>
      <c r="V569" s="395"/>
      <c r="W569" s="395"/>
      <c r="X569" s="395"/>
      <c r="Y569" s="395"/>
    </row>
    <row r="570" spans="1:25" x14ac:dyDescent="0.2">
      <c r="A570" s="395"/>
      <c r="B570" s="395"/>
      <c r="C570" s="395"/>
      <c r="D570" s="395"/>
      <c r="E570" s="395"/>
      <c r="F570" s="395"/>
      <c r="G570" s="395"/>
      <c r="H570" s="395"/>
      <c r="I570" s="395"/>
      <c r="J570" s="395"/>
      <c r="K570" s="395"/>
      <c r="L570" s="395"/>
      <c r="M570" s="395"/>
      <c r="N570" s="395"/>
      <c r="O570" s="395"/>
      <c r="P570" s="395"/>
      <c r="Q570" s="395"/>
      <c r="R570" s="395"/>
      <c r="S570" s="395"/>
      <c r="T570" s="395"/>
      <c r="U570" s="395"/>
      <c r="V570" s="395"/>
      <c r="W570" s="395"/>
      <c r="X570" s="395"/>
      <c r="Y570" s="395"/>
    </row>
    <row r="571" spans="1:25" x14ac:dyDescent="0.2">
      <c r="A571" s="395"/>
      <c r="B571" s="395"/>
      <c r="C571" s="395"/>
      <c r="D571" s="395"/>
      <c r="E571" s="395"/>
      <c r="F571" s="395"/>
      <c r="G571" s="395"/>
      <c r="H571" s="395"/>
      <c r="I571" s="395"/>
      <c r="J571" s="395"/>
      <c r="K571" s="395"/>
      <c r="L571" s="395"/>
      <c r="M571" s="395"/>
      <c r="N571" s="395"/>
      <c r="O571" s="395"/>
      <c r="P571" s="395"/>
      <c r="Q571" s="395"/>
      <c r="R571" s="395"/>
      <c r="S571" s="395"/>
      <c r="T571" s="395"/>
      <c r="U571" s="395"/>
      <c r="V571" s="395"/>
      <c r="W571" s="395"/>
      <c r="X571" s="395"/>
      <c r="Y571" s="395"/>
    </row>
    <row r="572" spans="1:25" x14ac:dyDescent="0.2">
      <c r="A572" s="395"/>
      <c r="B572" s="395"/>
      <c r="C572" s="395"/>
      <c r="D572" s="395"/>
      <c r="E572" s="395"/>
      <c r="F572" s="395"/>
      <c r="G572" s="395"/>
      <c r="H572" s="395"/>
      <c r="I572" s="395"/>
      <c r="J572" s="395"/>
      <c r="K572" s="395"/>
      <c r="L572" s="395"/>
      <c r="M572" s="395"/>
      <c r="N572" s="395"/>
      <c r="O572" s="395"/>
      <c r="P572" s="395"/>
      <c r="Q572" s="395"/>
      <c r="R572" s="395"/>
      <c r="S572" s="395"/>
      <c r="T572" s="395"/>
      <c r="U572" s="395"/>
      <c r="V572" s="395"/>
      <c r="W572" s="395"/>
      <c r="X572" s="395"/>
      <c r="Y572" s="395"/>
    </row>
    <row r="573" spans="1:25" x14ac:dyDescent="0.2">
      <c r="A573" s="395"/>
      <c r="B573" s="395"/>
      <c r="C573" s="395"/>
      <c r="D573" s="395"/>
      <c r="E573" s="395"/>
      <c r="F573" s="395"/>
      <c r="G573" s="395"/>
      <c r="H573" s="395"/>
      <c r="I573" s="395"/>
      <c r="J573" s="395"/>
      <c r="K573" s="395"/>
      <c r="L573" s="395"/>
      <c r="M573" s="395"/>
      <c r="N573" s="395"/>
      <c r="O573" s="395"/>
      <c r="P573" s="395"/>
      <c r="Q573" s="395"/>
      <c r="R573" s="395"/>
      <c r="S573" s="395"/>
      <c r="T573" s="395"/>
      <c r="U573" s="395"/>
      <c r="V573" s="395"/>
      <c r="W573" s="395"/>
      <c r="X573" s="395"/>
      <c r="Y573" s="395"/>
    </row>
    <row r="574" spans="1:25" x14ac:dyDescent="0.2">
      <c r="A574" s="395"/>
      <c r="B574" s="395"/>
      <c r="C574" s="395"/>
      <c r="D574" s="395"/>
      <c r="E574" s="395"/>
      <c r="F574" s="395"/>
      <c r="G574" s="395"/>
      <c r="H574" s="395"/>
      <c r="I574" s="395"/>
      <c r="J574" s="395"/>
      <c r="K574" s="395"/>
      <c r="L574" s="395"/>
      <c r="M574" s="395"/>
      <c r="N574" s="395"/>
      <c r="O574" s="395"/>
      <c r="P574" s="395"/>
      <c r="Q574" s="395"/>
      <c r="R574" s="395"/>
      <c r="S574" s="395"/>
      <c r="T574" s="395"/>
      <c r="U574" s="395"/>
      <c r="V574" s="395"/>
      <c r="W574" s="395"/>
      <c r="X574" s="395"/>
      <c r="Y574" s="395"/>
    </row>
    <row r="575" spans="1:25" x14ac:dyDescent="0.2">
      <c r="A575" s="395"/>
      <c r="B575" s="395"/>
      <c r="C575" s="395"/>
      <c r="D575" s="395"/>
      <c r="E575" s="395"/>
      <c r="F575" s="395"/>
      <c r="G575" s="395"/>
      <c r="H575" s="395"/>
      <c r="I575" s="395"/>
      <c r="J575" s="395"/>
      <c r="K575" s="395"/>
      <c r="L575" s="395"/>
      <c r="M575" s="395"/>
      <c r="N575" s="395"/>
      <c r="O575" s="395"/>
      <c r="P575" s="395"/>
      <c r="Q575" s="395"/>
      <c r="R575" s="395"/>
      <c r="S575" s="395"/>
      <c r="T575" s="395"/>
      <c r="U575" s="395"/>
      <c r="V575" s="395"/>
      <c r="W575" s="395"/>
      <c r="X575" s="395"/>
      <c r="Y575" s="395"/>
    </row>
    <row r="576" spans="1:25" x14ac:dyDescent="0.2">
      <c r="A576" s="395"/>
      <c r="B576" s="395"/>
      <c r="C576" s="395"/>
      <c r="D576" s="395"/>
      <c r="E576" s="395"/>
      <c r="F576" s="395"/>
      <c r="G576" s="395"/>
      <c r="H576" s="395"/>
      <c r="I576" s="395"/>
      <c r="J576" s="395"/>
      <c r="K576" s="395"/>
      <c r="L576" s="395"/>
      <c r="M576" s="395"/>
      <c r="N576" s="395"/>
      <c r="O576" s="395"/>
      <c r="P576" s="395"/>
      <c r="Q576" s="395"/>
      <c r="R576" s="395"/>
      <c r="S576" s="395"/>
      <c r="T576" s="395"/>
      <c r="U576" s="395"/>
      <c r="V576" s="395"/>
      <c r="W576" s="395"/>
      <c r="X576" s="395"/>
      <c r="Y576" s="395"/>
    </row>
    <row r="577" spans="1:25" x14ac:dyDescent="0.2">
      <c r="A577" s="395"/>
      <c r="B577" s="395"/>
      <c r="C577" s="395"/>
      <c r="D577" s="395"/>
      <c r="E577" s="395"/>
      <c r="F577" s="395"/>
      <c r="G577" s="395"/>
      <c r="H577" s="395"/>
      <c r="I577" s="395"/>
      <c r="J577" s="395"/>
      <c r="K577" s="395"/>
      <c r="L577" s="395"/>
      <c r="M577" s="395"/>
      <c r="N577" s="395"/>
      <c r="O577" s="395"/>
      <c r="P577" s="395"/>
      <c r="Q577" s="395"/>
      <c r="R577" s="395"/>
      <c r="S577" s="395"/>
      <c r="T577" s="395"/>
      <c r="U577" s="395"/>
      <c r="V577" s="395"/>
      <c r="W577" s="395"/>
      <c r="X577" s="395"/>
      <c r="Y577" s="395"/>
    </row>
    <row r="578" spans="1:25" x14ac:dyDescent="0.2">
      <c r="A578" s="395"/>
      <c r="B578" s="395"/>
      <c r="C578" s="395"/>
      <c r="D578" s="395"/>
      <c r="E578" s="395"/>
      <c r="F578" s="395"/>
      <c r="G578" s="395"/>
      <c r="H578" s="395"/>
      <c r="I578" s="395"/>
      <c r="J578" s="395"/>
      <c r="K578" s="395"/>
      <c r="L578" s="395"/>
      <c r="M578" s="395"/>
      <c r="N578" s="395"/>
      <c r="O578" s="395"/>
      <c r="P578" s="395"/>
      <c r="Q578" s="395"/>
      <c r="R578" s="395"/>
      <c r="S578" s="395"/>
      <c r="T578" s="395"/>
      <c r="U578" s="395"/>
      <c r="V578" s="395"/>
      <c r="W578" s="395"/>
      <c r="X578" s="395"/>
      <c r="Y578" s="395"/>
    </row>
    <row r="579" spans="1:25" x14ac:dyDescent="0.2">
      <c r="A579" s="395"/>
      <c r="B579" s="395"/>
      <c r="C579" s="395"/>
      <c r="D579" s="395"/>
      <c r="E579" s="395"/>
      <c r="F579" s="395"/>
      <c r="G579" s="395"/>
      <c r="H579" s="395"/>
      <c r="I579" s="395"/>
      <c r="J579" s="395"/>
      <c r="K579" s="395"/>
      <c r="L579" s="395"/>
      <c r="M579" s="395"/>
      <c r="N579" s="395"/>
      <c r="O579" s="395"/>
      <c r="P579" s="395"/>
      <c r="Q579" s="395"/>
      <c r="R579" s="395"/>
      <c r="S579" s="395"/>
      <c r="T579" s="395"/>
      <c r="U579" s="395"/>
      <c r="V579" s="395"/>
      <c r="W579" s="395"/>
      <c r="X579" s="395"/>
      <c r="Y579" s="395"/>
    </row>
    <row r="580" spans="1:25" x14ac:dyDescent="0.2">
      <c r="A580" s="395"/>
      <c r="B580" s="395"/>
      <c r="C580" s="395"/>
      <c r="D580" s="395"/>
      <c r="E580" s="395"/>
      <c r="F580" s="395"/>
      <c r="G580" s="395"/>
      <c r="H580" s="395"/>
      <c r="I580" s="395"/>
      <c r="J580" s="395"/>
      <c r="K580" s="395"/>
      <c r="L580" s="395"/>
      <c r="M580" s="395"/>
      <c r="N580" s="395"/>
      <c r="O580" s="395"/>
      <c r="P580" s="395"/>
      <c r="Q580" s="395"/>
      <c r="R580" s="395"/>
      <c r="S580" s="395"/>
      <c r="T580" s="395"/>
      <c r="U580" s="395"/>
      <c r="V580" s="395"/>
      <c r="W580" s="395"/>
      <c r="X580" s="395"/>
      <c r="Y580" s="395"/>
    </row>
    <row r="581" spans="1:25" x14ac:dyDescent="0.2">
      <c r="A581" s="395"/>
      <c r="B581" s="395"/>
      <c r="C581" s="395"/>
      <c r="D581" s="395"/>
      <c r="E581" s="395"/>
      <c r="F581" s="395"/>
      <c r="G581" s="395"/>
      <c r="H581" s="395"/>
      <c r="I581" s="395"/>
      <c r="J581" s="395"/>
      <c r="K581" s="395"/>
      <c r="L581" s="395"/>
      <c r="M581" s="395"/>
      <c r="N581" s="395"/>
      <c r="O581" s="395"/>
      <c r="P581" s="395"/>
      <c r="Q581" s="395"/>
      <c r="R581" s="395"/>
      <c r="S581" s="395"/>
      <c r="T581" s="395"/>
      <c r="U581" s="395"/>
      <c r="V581" s="395"/>
      <c r="W581" s="395"/>
      <c r="X581" s="395"/>
      <c r="Y581" s="395"/>
    </row>
    <row r="582" spans="1:25" x14ac:dyDescent="0.2">
      <c r="A582" s="395"/>
      <c r="B582" s="395"/>
      <c r="C582" s="395"/>
      <c r="D582" s="395"/>
      <c r="E582" s="395"/>
      <c r="F582" s="395"/>
      <c r="G582" s="395"/>
      <c r="H582" s="395"/>
      <c r="I582" s="395"/>
      <c r="J582" s="395"/>
      <c r="K582" s="395"/>
      <c r="L582" s="395"/>
      <c r="M582" s="395"/>
      <c r="N582" s="395"/>
      <c r="O582" s="395"/>
      <c r="P582" s="395"/>
      <c r="Q582" s="395"/>
      <c r="R582" s="395"/>
      <c r="S582" s="395"/>
      <c r="T582" s="395"/>
      <c r="U582" s="395"/>
      <c r="V582" s="395"/>
      <c r="W582" s="395"/>
      <c r="X582" s="395"/>
      <c r="Y582" s="395"/>
    </row>
    <row r="583" spans="1:25" x14ac:dyDescent="0.2">
      <c r="A583" s="395"/>
      <c r="B583" s="395"/>
      <c r="C583" s="395"/>
      <c r="D583" s="395"/>
      <c r="E583" s="395"/>
      <c r="F583" s="395"/>
      <c r="G583" s="395"/>
      <c r="H583" s="395"/>
      <c r="I583" s="395"/>
      <c r="J583" s="395"/>
      <c r="K583" s="395"/>
      <c r="L583" s="395"/>
      <c r="M583" s="395"/>
      <c r="N583" s="395"/>
      <c r="O583" s="395"/>
      <c r="P583" s="395"/>
      <c r="Q583" s="395"/>
      <c r="R583" s="395"/>
      <c r="S583" s="395"/>
      <c r="T583" s="395"/>
      <c r="U583" s="395"/>
      <c r="V583" s="395"/>
      <c r="W583" s="395"/>
      <c r="X583" s="395"/>
      <c r="Y583" s="395"/>
    </row>
    <row r="584" spans="1:25" x14ac:dyDescent="0.2">
      <c r="A584" s="395"/>
      <c r="B584" s="395"/>
      <c r="C584" s="395"/>
      <c r="D584" s="395"/>
      <c r="E584" s="395"/>
      <c r="F584" s="395"/>
      <c r="G584" s="395"/>
      <c r="H584" s="395"/>
      <c r="I584" s="395"/>
      <c r="J584" s="395"/>
      <c r="K584" s="395"/>
      <c r="L584" s="395"/>
      <c r="M584" s="395"/>
      <c r="N584" s="395"/>
      <c r="O584" s="395"/>
      <c r="P584" s="395"/>
      <c r="Q584" s="395"/>
      <c r="R584" s="395"/>
      <c r="S584" s="395"/>
      <c r="T584" s="395"/>
      <c r="U584" s="395"/>
      <c r="V584" s="395"/>
      <c r="W584" s="395"/>
      <c r="X584" s="395"/>
      <c r="Y584" s="395"/>
    </row>
    <row r="585" spans="1:25" x14ac:dyDescent="0.2">
      <c r="A585" s="395"/>
      <c r="B585" s="395"/>
      <c r="C585" s="395"/>
      <c r="D585" s="395"/>
      <c r="E585" s="395"/>
      <c r="F585" s="395"/>
      <c r="G585" s="395"/>
      <c r="H585" s="395"/>
      <c r="I585" s="395"/>
      <c r="J585" s="395"/>
      <c r="K585" s="395"/>
      <c r="L585" s="395"/>
      <c r="M585" s="395"/>
      <c r="N585" s="395"/>
      <c r="O585" s="395"/>
      <c r="P585" s="395"/>
      <c r="Q585" s="395"/>
      <c r="R585" s="395"/>
      <c r="S585" s="395"/>
      <c r="T585" s="395"/>
      <c r="U585" s="395"/>
      <c r="V585" s="395"/>
      <c r="W585" s="395"/>
      <c r="X585" s="395"/>
      <c r="Y585" s="395"/>
    </row>
    <row r="586" spans="1:25" x14ac:dyDescent="0.2">
      <c r="A586" s="395"/>
      <c r="B586" s="395"/>
      <c r="C586" s="395"/>
      <c r="D586" s="395"/>
      <c r="E586" s="395"/>
      <c r="F586" s="395"/>
      <c r="G586" s="395"/>
      <c r="H586" s="395"/>
      <c r="I586" s="395"/>
      <c r="J586" s="395"/>
      <c r="K586" s="395"/>
      <c r="L586" s="395"/>
      <c r="M586" s="395"/>
      <c r="N586" s="395"/>
      <c r="O586" s="395"/>
      <c r="P586" s="395"/>
      <c r="Q586" s="395"/>
      <c r="R586" s="395"/>
      <c r="S586" s="395"/>
      <c r="T586" s="395"/>
      <c r="U586" s="395"/>
      <c r="V586" s="395"/>
      <c r="W586" s="395"/>
      <c r="X586" s="395"/>
      <c r="Y586" s="395"/>
    </row>
    <row r="587" spans="1:25" x14ac:dyDescent="0.2">
      <c r="A587" s="395"/>
      <c r="B587" s="395"/>
      <c r="C587" s="395"/>
      <c r="D587" s="395"/>
      <c r="E587" s="395"/>
      <c r="F587" s="395"/>
      <c r="G587" s="395"/>
      <c r="H587" s="395"/>
      <c r="I587" s="395"/>
      <c r="J587" s="395"/>
      <c r="K587" s="395"/>
      <c r="L587" s="395"/>
      <c r="M587" s="395"/>
      <c r="N587" s="395"/>
      <c r="O587" s="395"/>
      <c r="P587" s="395"/>
      <c r="Q587" s="395"/>
      <c r="R587" s="395"/>
      <c r="S587" s="395"/>
      <c r="T587" s="395"/>
      <c r="U587" s="395"/>
      <c r="V587" s="395"/>
      <c r="W587" s="395"/>
      <c r="X587" s="395"/>
      <c r="Y587" s="395"/>
    </row>
    <row r="588" spans="1:25" x14ac:dyDescent="0.2">
      <c r="A588" s="395"/>
      <c r="B588" s="395"/>
      <c r="C588" s="395"/>
      <c r="D588" s="395"/>
      <c r="E588" s="395"/>
      <c r="F588" s="395"/>
      <c r="G588" s="395"/>
      <c r="H588" s="395"/>
      <c r="I588" s="395"/>
      <c r="J588" s="395"/>
      <c r="K588" s="395"/>
      <c r="L588" s="395"/>
      <c r="M588" s="395"/>
      <c r="N588" s="395"/>
      <c r="O588" s="395"/>
      <c r="P588" s="395"/>
      <c r="Q588" s="395"/>
      <c r="R588" s="395"/>
      <c r="S588" s="395"/>
      <c r="T588" s="395"/>
      <c r="U588" s="395"/>
      <c r="V588" s="395"/>
      <c r="W588" s="395"/>
      <c r="X588" s="395"/>
      <c r="Y588" s="395"/>
    </row>
    <row r="589" spans="1:25" x14ac:dyDescent="0.2">
      <c r="A589" s="395"/>
      <c r="B589" s="395"/>
      <c r="C589" s="395"/>
      <c r="D589" s="395"/>
      <c r="E589" s="395"/>
      <c r="F589" s="395"/>
      <c r="G589" s="395"/>
      <c r="H589" s="395"/>
      <c r="I589" s="395"/>
      <c r="J589" s="395"/>
      <c r="K589" s="395"/>
      <c r="L589" s="395"/>
      <c r="M589" s="395"/>
      <c r="N589" s="395"/>
      <c r="O589" s="395"/>
      <c r="P589" s="395"/>
      <c r="Q589" s="395"/>
      <c r="R589" s="395"/>
      <c r="S589" s="395"/>
      <c r="T589" s="395"/>
      <c r="U589" s="395"/>
      <c r="V589" s="395"/>
      <c r="W589" s="395"/>
      <c r="X589" s="395"/>
      <c r="Y589" s="395"/>
    </row>
    <row r="590" spans="1:25" x14ac:dyDescent="0.2">
      <c r="A590" s="395"/>
      <c r="B590" s="395"/>
      <c r="C590" s="395"/>
      <c r="D590" s="395"/>
      <c r="E590" s="395"/>
      <c r="F590" s="395"/>
      <c r="G590" s="395"/>
      <c r="H590" s="395"/>
      <c r="I590" s="395"/>
      <c r="J590" s="395"/>
      <c r="K590" s="395"/>
      <c r="L590" s="395"/>
      <c r="M590" s="395"/>
      <c r="N590" s="395"/>
      <c r="O590" s="395"/>
      <c r="P590" s="395"/>
      <c r="Q590" s="395"/>
      <c r="R590" s="395"/>
      <c r="S590" s="395"/>
      <c r="T590" s="395"/>
      <c r="U590" s="395"/>
      <c r="V590" s="395"/>
      <c r="W590" s="395"/>
      <c r="X590" s="395"/>
      <c r="Y590" s="395"/>
    </row>
    <row r="591" spans="1:25" x14ac:dyDescent="0.2">
      <c r="A591" s="395"/>
      <c r="B591" s="395"/>
      <c r="C591" s="395"/>
      <c r="D591" s="395"/>
      <c r="E591" s="395"/>
      <c r="F591" s="395"/>
      <c r="G591" s="395"/>
      <c r="H591" s="395"/>
      <c r="I591" s="395"/>
      <c r="J591" s="395"/>
      <c r="K591" s="395"/>
      <c r="L591" s="395"/>
      <c r="M591" s="395"/>
      <c r="N591" s="395"/>
      <c r="O591" s="395"/>
      <c r="P591" s="395"/>
      <c r="Q591" s="395"/>
      <c r="R591" s="395"/>
      <c r="S591" s="395"/>
      <c r="T591" s="395"/>
      <c r="U591" s="395"/>
      <c r="V591" s="395"/>
      <c r="W591" s="395"/>
      <c r="X591" s="395"/>
      <c r="Y591" s="395"/>
    </row>
    <row r="592" spans="1:25" x14ac:dyDescent="0.2">
      <c r="A592" s="395"/>
      <c r="B592" s="395"/>
      <c r="C592" s="395"/>
      <c r="D592" s="395"/>
      <c r="E592" s="395"/>
      <c r="F592" s="395"/>
      <c r="G592" s="395"/>
      <c r="H592" s="395"/>
      <c r="I592" s="395"/>
      <c r="J592" s="395"/>
      <c r="K592" s="395"/>
      <c r="L592" s="395"/>
      <c r="M592" s="395"/>
      <c r="N592" s="395"/>
      <c r="O592" s="395"/>
      <c r="P592" s="395"/>
      <c r="Q592" s="395"/>
      <c r="R592" s="395"/>
      <c r="S592" s="395"/>
      <c r="T592" s="395"/>
      <c r="U592" s="395"/>
      <c r="V592" s="395"/>
      <c r="W592" s="395"/>
      <c r="X592" s="395"/>
      <c r="Y592" s="395"/>
    </row>
    <row r="593" spans="1:25" x14ac:dyDescent="0.2">
      <c r="A593" s="395"/>
      <c r="B593" s="395"/>
      <c r="C593" s="395"/>
      <c r="D593" s="395"/>
      <c r="E593" s="395"/>
      <c r="F593" s="395"/>
      <c r="G593" s="395"/>
      <c r="H593" s="395"/>
      <c r="I593" s="395"/>
      <c r="J593" s="395"/>
      <c r="K593" s="395"/>
      <c r="L593" s="395"/>
      <c r="M593" s="395"/>
      <c r="N593" s="395"/>
      <c r="O593" s="395"/>
      <c r="P593" s="395"/>
      <c r="Q593" s="395"/>
      <c r="R593" s="395"/>
      <c r="S593" s="395"/>
      <c r="T593" s="395"/>
      <c r="U593" s="395"/>
      <c r="V593" s="395"/>
      <c r="W593" s="395"/>
      <c r="X593" s="395"/>
      <c r="Y593" s="395"/>
    </row>
    <row r="594" spans="1:25" x14ac:dyDescent="0.2">
      <c r="A594" s="395"/>
      <c r="B594" s="395"/>
      <c r="C594" s="395"/>
      <c r="D594" s="395"/>
      <c r="E594" s="395"/>
      <c r="F594" s="395"/>
      <c r="G594" s="395"/>
      <c r="H594" s="395"/>
      <c r="I594" s="395"/>
      <c r="J594" s="395"/>
      <c r="K594" s="395"/>
      <c r="L594" s="395"/>
      <c r="M594" s="395"/>
      <c r="N594" s="395"/>
      <c r="O594" s="395"/>
      <c r="P594" s="395"/>
      <c r="Q594" s="395"/>
      <c r="R594" s="395"/>
      <c r="S594" s="395"/>
      <c r="T594" s="395"/>
      <c r="U594" s="395"/>
      <c r="V594" s="395"/>
      <c r="W594" s="395"/>
      <c r="X594" s="395"/>
      <c r="Y594" s="395"/>
    </row>
    <row r="595" spans="1:25" x14ac:dyDescent="0.2">
      <c r="A595" s="395"/>
      <c r="B595" s="395"/>
      <c r="C595" s="395"/>
      <c r="D595" s="395"/>
      <c r="E595" s="395"/>
      <c r="F595" s="395"/>
      <c r="G595" s="395"/>
      <c r="H595" s="395"/>
      <c r="I595" s="395"/>
      <c r="J595" s="395"/>
      <c r="K595" s="395"/>
      <c r="L595" s="395"/>
      <c r="M595" s="395"/>
      <c r="N595" s="395"/>
      <c r="O595" s="395"/>
      <c r="P595" s="395"/>
      <c r="Q595" s="395"/>
      <c r="R595" s="395"/>
      <c r="S595" s="395"/>
      <c r="T595" s="395"/>
      <c r="U595" s="395"/>
      <c r="V595" s="395"/>
      <c r="W595" s="395"/>
      <c r="X595" s="395"/>
      <c r="Y595" s="395"/>
    </row>
    <row r="596" spans="1:25" x14ac:dyDescent="0.2">
      <c r="A596" s="395"/>
      <c r="B596" s="395"/>
      <c r="C596" s="395"/>
      <c r="D596" s="395"/>
      <c r="E596" s="395"/>
      <c r="F596" s="395"/>
      <c r="G596" s="395"/>
      <c r="H596" s="395"/>
      <c r="I596" s="395"/>
      <c r="J596" s="395"/>
      <c r="K596" s="395"/>
      <c r="L596" s="395"/>
      <c r="M596" s="395"/>
      <c r="N596" s="395"/>
      <c r="O596" s="395"/>
      <c r="P596" s="395"/>
      <c r="Q596" s="395"/>
      <c r="R596" s="395"/>
      <c r="S596" s="395"/>
      <c r="T596" s="395"/>
      <c r="U596" s="395"/>
      <c r="V596" s="395"/>
      <c r="W596" s="395"/>
      <c r="X596" s="395"/>
      <c r="Y596" s="395"/>
    </row>
    <row r="597" spans="1:25" x14ac:dyDescent="0.2">
      <c r="A597" s="395"/>
      <c r="B597" s="395"/>
      <c r="C597" s="395"/>
      <c r="D597" s="395"/>
      <c r="E597" s="395"/>
      <c r="F597" s="395"/>
      <c r="G597" s="395"/>
      <c r="H597" s="395"/>
      <c r="I597" s="395"/>
      <c r="J597" s="395"/>
      <c r="K597" s="395"/>
      <c r="L597" s="395"/>
      <c r="M597" s="395"/>
      <c r="N597" s="395"/>
      <c r="O597" s="395"/>
      <c r="P597" s="395"/>
      <c r="Q597" s="395"/>
      <c r="R597" s="395"/>
      <c r="S597" s="395"/>
      <c r="T597" s="395"/>
      <c r="U597" s="395"/>
      <c r="V597" s="395"/>
      <c r="W597" s="395"/>
      <c r="X597" s="395"/>
      <c r="Y597" s="395"/>
    </row>
    <row r="598" spans="1:25" x14ac:dyDescent="0.2">
      <c r="A598" s="395"/>
      <c r="B598" s="395"/>
      <c r="C598" s="395"/>
      <c r="D598" s="395"/>
      <c r="E598" s="395"/>
      <c r="F598" s="395"/>
      <c r="G598" s="395"/>
      <c r="H598" s="395"/>
      <c r="I598" s="395"/>
      <c r="J598" s="395"/>
      <c r="K598" s="395"/>
      <c r="L598" s="395"/>
      <c r="M598" s="395"/>
      <c r="N598" s="395"/>
      <c r="O598" s="395"/>
      <c r="P598" s="395"/>
      <c r="Q598" s="395"/>
      <c r="R598" s="395"/>
      <c r="S598" s="395"/>
      <c r="T598" s="395"/>
      <c r="U598" s="395"/>
      <c r="V598" s="395"/>
      <c r="W598" s="395"/>
      <c r="X598" s="395"/>
      <c r="Y598" s="395"/>
    </row>
    <row r="599" spans="1:25" x14ac:dyDescent="0.2">
      <c r="A599" s="395"/>
      <c r="B599" s="395"/>
      <c r="C599" s="395"/>
      <c r="D599" s="395"/>
      <c r="E599" s="395"/>
      <c r="F599" s="395"/>
      <c r="G599" s="395"/>
      <c r="H599" s="395"/>
      <c r="I599" s="395"/>
      <c r="J599" s="395"/>
      <c r="K599" s="395"/>
      <c r="L599" s="395"/>
      <c r="M599" s="395"/>
      <c r="N599" s="395"/>
      <c r="O599" s="395"/>
      <c r="P599" s="395"/>
      <c r="Q599" s="395"/>
      <c r="R599" s="395"/>
      <c r="S599" s="395"/>
      <c r="T599" s="395"/>
      <c r="U599" s="395"/>
      <c r="V599" s="395"/>
      <c r="W599" s="395"/>
      <c r="X599" s="395"/>
      <c r="Y599" s="395"/>
    </row>
    <row r="600" spans="1:25" x14ac:dyDescent="0.2">
      <c r="A600" s="395"/>
      <c r="B600" s="395"/>
      <c r="C600" s="395"/>
      <c r="D600" s="395"/>
      <c r="E600" s="395"/>
      <c r="F600" s="395"/>
      <c r="G600" s="395"/>
      <c r="H600" s="395"/>
      <c r="I600" s="395"/>
      <c r="J600" s="395"/>
      <c r="K600" s="395"/>
      <c r="L600" s="395"/>
      <c r="M600" s="395"/>
      <c r="N600" s="395"/>
      <c r="O600" s="395"/>
      <c r="P600" s="395"/>
      <c r="Q600" s="395"/>
      <c r="R600" s="395"/>
      <c r="S600" s="395"/>
      <c r="T600" s="395"/>
      <c r="U600" s="395"/>
      <c r="V600" s="395"/>
      <c r="W600" s="395"/>
      <c r="X600" s="395"/>
      <c r="Y600" s="395"/>
    </row>
    <row r="601" spans="1:25" x14ac:dyDescent="0.2">
      <c r="A601" s="395"/>
      <c r="B601" s="395"/>
      <c r="C601" s="395"/>
      <c r="D601" s="395"/>
      <c r="E601" s="395"/>
      <c r="F601" s="395"/>
      <c r="G601" s="395"/>
      <c r="H601" s="395"/>
      <c r="I601" s="395"/>
      <c r="J601" s="395"/>
      <c r="K601" s="395"/>
      <c r="L601" s="395"/>
      <c r="M601" s="395"/>
      <c r="N601" s="395"/>
      <c r="O601" s="395"/>
      <c r="P601" s="395"/>
      <c r="Q601" s="395"/>
      <c r="R601" s="395"/>
      <c r="S601" s="395"/>
      <c r="T601" s="395"/>
      <c r="U601" s="395"/>
      <c r="V601" s="395"/>
      <c r="W601" s="395"/>
      <c r="X601" s="395"/>
      <c r="Y601" s="395"/>
    </row>
    <row r="602" spans="1:25" x14ac:dyDescent="0.2">
      <c r="A602" s="395"/>
      <c r="B602" s="395"/>
      <c r="C602" s="395"/>
      <c r="D602" s="395"/>
      <c r="E602" s="395"/>
      <c r="F602" s="395"/>
      <c r="G602" s="395"/>
      <c r="H602" s="395"/>
      <c r="I602" s="395"/>
      <c r="J602" s="395"/>
      <c r="K602" s="395"/>
      <c r="L602" s="395"/>
      <c r="M602" s="395"/>
      <c r="N602" s="395"/>
      <c r="O602" s="395"/>
      <c r="P602" s="395"/>
      <c r="Q602" s="395"/>
      <c r="R602" s="395"/>
      <c r="S602" s="395"/>
      <c r="T602" s="395"/>
      <c r="U602" s="395"/>
      <c r="V602" s="395"/>
      <c r="W602" s="395"/>
      <c r="X602" s="395"/>
      <c r="Y602" s="395"/>
    </row>
    <row r="603" spans="1:25" x14ac:dyDescent="0.2">
      <c r="A603" s="395"/>
      <c r="B603" s="395"/>
      <c r="C603" s="395"/>
      <c r="D603" s="395"/>
      <c r="E603" s="395"/>
      <c r="F603" s="395"/>
      <c r="G603" s="395"/>
      <c r="H603" s="395"/>
      <c r="I603" s="395"/>
      <c r="J603" s="395"/>
      <c r="K603" s="395"/>
      <c r="L603" s="395"/>
      <c r="M603" s="395"/>
      <c r="N603" s="395"/>
      <c r="O603" s="395"/>
      <c r="P603" s="395"/>
      <c r="Q603" s="395"/>
      <c r="R603" s="395"/>
      <c r="S603" s="395"/>
      <c r="T603" s="395"/>
      <c r="U603" s="395"/>
      <c r="V603" s="395"/>
      <c r="W603" s="395"/>
      <c r="X603" s="395"/>
      <c r="Y603" s="395"/>
    </row>
    <row r="604" spans="1:25" x14ac:dyDescent="0.2">
      <c r="A604" s="395"/>
      <c r="B604" s="395"/>
      <c r="C604" s="395"/>
      <c r="D604" s="395"/>
      <c r="E604" s="395"/>
      <c r="F604" s="395"/>
      <c r="G604" s="395"/>
      <c r="H604" s="395"/>
      <c r="I604" s="395"/>
      <c r="J604" s="395"/>
      <c r="K604" s="395"/>
      <c r="L604" s="395"/>
      <c r="M604" s="395"/>
      <c r="N604" s="395"/>
      <c r="O604" s="395"/>
      <c r="P604" s="395"/>
      <c r="Q604" s="395"/>
      <c r="R604" s="395"/>
      <c r="S604" s="395"/>
      <c r="T604" s="395"/>
      <c r="U604" s="395"/>
      <c r="V604" s="395"/>
      <c r="W604" s="395"/>
      <c r="X604" s="395"/>
      <c r="Y604" s="395"/>
    </row>
    <row r="605" spans="1:25" x14ac:dyDescent="0.2">
      <c r="A605" s="395"/>
      <c r="B605" s="395"/>
      <c r="C605" s="395"/>
      <c r="D605" s="395"/>
      <c r="E605" s="395"/>
      <c r="F605" s="395"/>
      <c r="G605" s="395"/>
      <c r="H605" s="395"/>
      <c r="I605" s="395"/>
      <c r="J605" s="395"/>
      <c r="K605" s="395"/>
      <c r="L605" s="395"/>
      <c r="M605" s="395"/>
      <c r="N605" s="395"/>
      <c r="O605" s="395"/>
      <c r="P605" s="395"/>
      <c r="Q605" s="395"/>
      <c r="R605" s="395"/>
      <c r="S605" s="395"/>
      <c r="T605" s="395"/>
      <c r="U605" s="395"/>
      <c r="V605" s="395"/>
      <c r="W605" s="395"/>
      <c r="X605" s="395"/>
      <c r="Y605" s="395"/>
    </row>
    <row r="606" spans="1:25" x14ac:dyDescent="0.2">
      <c r="A606" s="395"/>
      <c r="B606" s="395"/>
      <c r="C606" s="395"/>
      <c r="D606" s="395"/>
      <c r="E606" s="395"/>
      <c r="F606" s="395"/>
      <c r="G606" s="395"/>
      <c r="H606" s="395"/>
      <c r="I606" s="395"/>
      <c r="J606" s="395"/>
      <c r="K606" s="395"/>
      <c r="L606" s="395"/>
      <c r="M606" s="395"/>
      <c r="N606" s="395"/>
      <c r="O606" s="395"/>
      <c r="P606" s="395"/>
      <c r="Q606" s="395"/>
      <c r="R606" s="395"/>
      <c r="S606" s="395"/>
      <c r="T606" s="395"/>
      <c r="U606" s="395"/>
      <c r="V606" s="395"/>
      <c r="W606" s="395"/>
      <c r="X606" s="395"/>
      <c r="Y606" s="395"/>
    </row>
    <row r="607" spans="1:25" x14ac:dyDescent="0.2">
      <c r="A607" s="395"/>
      <c r="B607" s="395"/>
      <c r="C607" s="395"/>
      <c r="D607" s="395"/>
      <c r="E607" s="395"/>
      <c r="F607" s="395"/>
      <c r="G607" s="395"/>
      <c r="H607" s="395"/>
      <c r="I607" s="395"/>
      <c r="J607" s="395"/>
      <c r="K607" s="395"/>
      <c r="L607" s="395"/>
      <c r="M607" s="395"/>
      <c r="N607" s="395"/>
      <c r="O607" s="395"/>
      <c r="P607" s="395"/>
      <c r="Q607" s="395"/>
      <c r="R607" s="395"/>
      <c r="S607" s="395"/>
      <c r="T607" s="395"/>
      <c r="U607" s="395"/>
      <c r="V607" s="395"/>
      <c r="W607" s="395"/>
      <c r="X607" s="395"/>
      <c r="Y607" s="395"/>
    </row>
    <row r="608" spans="1:25" x14ac:dyDescent="0.2">
      <c r="A608" s="395"/>
      <c r="B608" s="395"/>
      <c r="C608" s="395"/>
      <c r="D608" s="395"/>
      <c r="E608" s="395"/>
      <c r="F608" s="395"/>
      <c r="G608" s="395"/>
      <c r="H608" s="395"/>
      <c r="I608" s="395"/>
      <c r="J608" s="395"/>
      <c r="K608" s="395"/>
      <c r="L608" s="395"/>
      <c r="M608" s="395"/>
      <c r="N608" s="395"/>
      <c r="O608" s="395"/>
      <c r="P608" s="395"/>
      <c r="Q608" s="395"/>
      <c r="R608" s="395"/>
      <c r="S608" s="395"/>
      <c r="T608" s="395"/>
      <c r="U608" s="395"/>
      <c r="V608" s="395"/>
      <c r="W608" s="395"/>
      <c r="X608" s="395"/>
      <c r="Y608" s="395"/>
    </row>
    <row r="609" spans="1:25" x14ac:dyDescent="0.2">
      <c r="A609" s="395"/>
      <c r="B609" s="395"/>
      <c r="C609" s="395"/>
      <c r="D609" s="395"/>
      <c r="E609" s="395"/>
      <c r="F609" s="395"/>
      <c r="G609" s="395"/>
      <c r="H609" s="395"/>
      <c r="I609" s="395"/>
      <c r="J609" s="395"/>
      <c r="K609" s="395"/>
      <c r="L609" s="395"/>
      <c r="M609" s="395"/>
      <c r="N609" s="395"/>
      <c r="O609" s="395"/>
      <c r="P609" s="395"/>
      <c r="Q609" s="395"/>
      <c r="R609" s="395"/>
      <c r="S609" s="395"/>
      <c r="T609" s="395"/>
      <c r="U609" s="395"/>
      <c r="V609" s="395"/>
      <c r="W609" s="395"/>
      <c r="X609" s="395"/>
      <c r="Y609" s="395"/>
    </row>
    <row r="610" spans="1:25" x14ac:dyDescent="0.2">
      <c r="A610" s="395"/>
      <c r="B610" s="395"/>
      <c r="C610" s="395"/>
      <c r="D610" s="395"/>
      <c r="E610" s="395"/>
      <c r="F610" s="395"/>
      <c r="G610" s="395"/>
      <c r="H610" s="395"/>
      <c r="I610" s="395"/>
      <c r="J610" s="395"/>
      <c r="K610" s="395"/>
      <c r="L610" s="395"/>
      <c r="M610" s="395"/>
      <c r="N610" s="395"/>
      <c r="O610" s="395"/>
      <c r="P610" s="395"/>
      <c r="Q610" s="395"/>
      <c r="R610" s="395"/>
      <c r="S610" s="395"/>
      <c r="T610" s="395"/>
      <c r="U610" s="395"/>
      <c r="V610" s="395"/>
      <c r="W610" s="395"/>
      <c r="X610" s="395"/>
      <c r="Y610" s="395"/>
    </row>
    <row r="611" spans="1:25" x14ac:dyDescent="0.2">
      <c r="A611" s="395"/>
      <c r="B611" s="395"/>
      <c r="C611" s="395"/>
      <c r="D611" s="395"/>
      <c r="E611" s="395"/>
      <c r="F611" s="395"/>
      <c r="G611" s="395"/>
      <c r="H611" s="395"/>
      <c r="I611" s="395"/>
      <c r="J611" s="395"/>
      <c r="K611" s="395"/>
      <c r="L611" s="395"/>
      <c r="M611" s="395"/>
      <c r="N611" s="395"/>
      <c r="O611" s="395"/>
      <c r="P611" s="395"/>
      <c r="Q611" s="395"/>
      <c r="R611" s="395"/>
      <c r="S611" s="395"/>
      <c r="T611" s="395"/>
      <c r="U611" s="395"/>
      <c r="V611" s="395"/>
      <c r="W611" s="395"/>
      <c r="X611" s="395"/>
      <c r="Y611" s="395"/>
    </row>
    <row r="612" spans="1:25" x14ac:dyDescent="0.2">
      <c r="A612" s="395"/>
      <c r="B612" s="395"/>
      <c r="C612" s="395"/>
      <c r="D612" s="395"/>
      <c r="E612" s="395"/>
      <c r="F612" s="395"/>
      <c r="G612" s="395"/>
      <c r="H612" s="395"/>
      <c r="I612" s="395"/>
      <c r="J612" s="395"/>
      <c r="K612" s="395"/>
      <c r="L612" s="395"/>
      <c r="M612" s="395"/>
      <c r="N612" s="395"/>
      <c r="O612" s="395"/>
      <c r="P612" s="395"/>
      <c r="Q612" s="395"/>
      <c r="R612" s="395"/>
      <c r="S612" s="395"/>
      <c r="T612" s="395"/>
      <c r="U612" s="395"/>
      <c r="V612" s="395"/>
      <c r="W612" s="395"/>
      <c r="X612" s="395"/>
      <c r="Y612" s="395"/>
    </row>
    <row r="613" spans="1:25" x14ac:dyDescent="0.2">
      <c r="A613" s="395"/>
      <c r="B613" s="395"/>
      <c r="C613" s="395"/>
      <c r="D613" s="395"/>
      <c r="E613" s="395"/>
      <c r="F613" s="395"/>
      <c r="G613" s="395"/>
      <c r="H613" s="395"/>
      <c r="I613" s="395"/>
      <c r="J613" s="395"/>
      <c r="K613" s="395"/>
      <c r="L613" s="395"/>
      <c r="M613" s="395"/>
      <c r="N613" s="395"/>
      <c r="O613" s="395"/>
      <c r="P613" s="395"/>
      <c r="Q613" s="395"/>
      <c r="R613" s="395"/>
      <c r="S613" s="395"/>
      <c r="T613" s="395"/>
      <c r="U613" s="395"/>
      <c r="V613" s="395"/>
      <c r="W613" s="395"/>
      <c r="X613" s="395"/>
      <c r="Y613" s="395"/>
    </row>
    <row r="614" spans="1:25" x14ac:dyDescent="0.2">
      <c r="A614" s="395"/>
      <c r="B614" s="395"/>
      <c r="C614" s="395"/>
      <c r="D614" s="395"/>
      <c r="E614" s="395"/>
      <c r="F614" s="395"/>
      <c r="G614" s="395"/>
      <c r="H614" s="395"/>
      <c r="I614" s="395"/>
      <c r="J614" s="395"/>
      <c r="K614" s="395"/>
      <c r="L614" s="395"/>
      <c r="M614" s="395"/>
      <c r="N614" s="395"/>
      <c r="O614" s="395"/>
      <c r="P614" s="395"/>
      <c r="Q614" s="395"/>
      <c r="R614" s="395"/>
      <c r="S614" s="395"/>
      <c r="T614" s="395"/>
      <c r="U614" s="395"/>
      <c r="V614" s="395"/>
      <c r="W614" s="395"/>
      <c r="X614" s="395"/>
      <c r="Y614" s="395"/>
    </row>
    <row r="615" spans="1:25" x14ac:dyDescent="0.2">
      <c r="A615" s="395"/>
      <c r="B615" s="395"/>
      <c r="C615" s="395"/>
      <c r="D615" s="395"/>
      <c r="E615" s="395"/>
      <c r="F615" s="395"/>
      <c r="G615" s="395"/>
      <c r="H615" s="395"/>
      <c r="I615" s="395"/>
      <c r="J615" s="395"/>
      <c r="K615" s="395"/>
      <c r="L615" s="395"/>
      <c r="M615" s="395"/>
      <c r="N615" s="395"/>
      <c r="O615" s="395"/>
      <c r="P615" s="395"/>
      <c r="Q615" s="395"/>
      <c r="R615" s="395"/>
      <c r="S615" s="395"/>
      <c r="T615" s="395"/>
      <c r="U615" s="395"/>
      <c r="V615" s="395"/>
      <c r="W615" s="395"/>
      <c r="X615" s="395"/>
      <c r="Y615" s="395"/>
    </row>
    <row r="616" spans="1:25" x14ac:dyDescent="0.2">
      <c r="A616" s="395"/>
      <c r="B616" s="395"/>
      <c r="C616" s="395"/>
      <c r="D616" s="395"/>
      <c r="E616" s="395"/>
      <c r="F616" s="395"/>
      <c r="G616" s="395"/>
      <c r="H616" s="395"/>
      <c r="I616" s="395"/>
      <c r="J616" s="395"/>
      <c r="K616" s="395"/>
      <c r="L616" s="395"/>
      <c r="M616" s="395"/>
      <c r="N616" s="395"/>
      <c r="O616" s="395"/>
      <c r="P616" s="395"/>
      <c r="Q616" s="395"/>
      <c r="R616" s="395"/>
      <c r="S616" s="395"/>
      <c r="T616" s="395"/>
      <c r="U616" s="395"/>
      <c r="V616" s="395"/>
      <c r="W616" s="395"/>
      <c r="X616" s="395"/>
      <c r="Y616" s="395"/>
    </row>
    <row r="617" spans="1:25" x14ac:dyDescent="0.2">
      <c r="A617" s="395"/>
      <c r="B617" s="395"/>
      <c r="C617" s="395"/>
      <c r="D617" s="395"/>
      <c r="E617" s="395"/>
      <c r="F617" s="395"/>
      <c r="G617" s="395"/>
      <c r="H617" s="395"/>
      <c r="I617" s="395"/>
      <c r="J617" s="395"/>
      <c r="K617" s="395"/>
      <c r="L617" s="395"/>
      <c r="M617" s="395"/>
      <c r="N617" s="395"/>
      <c r="O617" s="395"/>
      <c r="P617" s="395"/>
      <c r="Q617" s="395"/>
      <c r="R617" s="395"/>
      <c r="S617" s="395"/>
      <c r="T617" s="395"/>
      <c r="U617" s="395"/>
      <c r="V617" s="395"/>
      <c r="W617" s="395"/>
      <c r="X617" s="395"/>
      <c r="Y617" s="395"/>
    </row>
    <row r="618" spans="1:25" x14ac:dyDescent="0.2">
      <c r="A618" s="395"/>
      <c r="B618" s="395"/>
      <c r="C618" s="395"/>
      <c r="D618" s="395"/>
      <c r="E618" s="395"/>
      <c r="F618" s="395"/>
      <c r="G618" s="395"/>
      <c r="H618" s="395"/>
      <c r="I618" s="395"/>
      <c r="J618" s="395"/>
      <c r="K618" s="395"/>
      <c r="L618" s="395"/>
      <c r="M618" s="395"/>
      <c r="N618" s="395"/>
      <c r="O618" s="395"/>
      <c r="P618" s="395"/>
      <c r="Q618" s="395"/>
      <c r="R618" s="395"/>
      <c r="S618" s="395"/>
      <c r="T618" s="395"/>
      <c r="U618" s="395"/>
      <c r="V618" s="395"/>
      <c r="W618" s="395"/>
      <c r="X618" s="395"/>
      <c r="Y618" s="395"/>
    </row>
    <row r="619" spans="1:25" x14ac:dyDescent="0.2">
      <c r="A619" s="395"/>
      <c r="B619" s="395"/>
      <c r="C619" s="395"/>
      <c r="D619" s="395"/>
      <c r="E619" s="395"/>
      <c r="F619" s="395"/>
      <c r="G619" s="395"/>
      <c r="H619" s="395"/>
      <c r="I619" s="395"/>
      <c r="J619" s="395"/>
      <c r="K619" s="395"/>
      <c r="L619" s="395"/>
      <c r="M619" s="395"/>
      <c r="N619" s="395"/>
      <c r="O619" s="395"/>
      <c r="P619" s="395"/>
      <c r="Q619" s="395"/>
      <c r="R619" s="395"/>
      <c r="S619" s="395"/>
      <c r="T619" s="395"/>
      <c r="U619" s="395"/>
      <c r="V619" s="395"/>
      <c r="W619" s="395"/>
      <c r="X619" s="395"/>
      <c r="Y619" s="395"/>
    </row>
    <row r="620" spans="1:25" x14ac:dyDescent="0.2">
      <c r="A620" s="395"/>
      <c r="B620" s="395"/>
      <c r="C620" s="395"/>
      <c r="D620" s="395"/>
      <c r="E620" s="395"/>
      <c r="F620" s="395"/>
      <c r="G620" s="395"/>
      <c r="H620" s="395"/>
      <c r="I620" s="395"/>
      <c r="J620" s="395"/>
      <c r="K620" s="395"/>
      <c r="L620" s="395"/>
      <c r="M620" s="395"/>
      <c r="N620" s="395"/>
      <c r="O620" s="395"/>
      <c r="P620" s="395"/>
      <c r="Q620" s="395"/>
      <c r="R620" s="395"/>
      <c r="S620" s="395"/>
      <c r="T620" s="395"/>
      <c r="U620" s="395"/>
      <c r="V620" s="395"/>
      <c r="W620" s="395"/>
      <c r="X620" s="395"/>
      <c r="Y620" s="395"/>
    </row>
    <row r="621" spans="1:25" x14ac:dyDescent="0.2">
      <c r="A621" s="395"/>
      <c r="B621" s="395"/>
      <c r="C621" s="395"/>
      <c r="D621" s="395"/>
      <c r="E621" s="395"/>
      <c r="F621" s="395"/>
      <c r="G621" s="395"/>
      <c r="H621" s="395"/>
      <c r="I621" s="395"/>
      <c r="J621" s="395"/>
      <c r="K621" s="395"/>
      <c r="L621" s="395"/>
      <c r="M621" s="395"/>
      <c r="N621" s="395"/>
      <c r="O621" s="395"/>
      <c r="P621" s="395"/>
      <c r="Q621" s="395"/>
      <c r="R621" s="395"/>
      <c r="S621" s="395"/>
      <c r="T621" s="395"/>
      <c r="U621" s="395"/>
      <c r="V621" s="395"/>
      <c r="W621" s="395"/>
      <c r="X621" s="395"/>
      <c r="Y621" s="395"/>
    </row>
    <row r="622" spans="1:25" x14ac:dyDescent="0.2">
      <c r="A622" s="395"/>
      <c r="B622" s="395"/>
      <c r="C622" s="395"/>
      <c r="D622" s="395"/>
      <c r="E622" s="395"/>
      <c r="F622" s="395"/>
      <c r="G622" s="395"/>
      <c r="H622" s="395"/>
      <c r="I622" s="395"/>
      <c r="J622" s="395"/>
      <c r="K622" s="395"/>
      <c r="L622" s="395"/>
      <c r="M622" s="395"/>
      <c r="N622" s="395"/>
      <c r="O622" s="395"/>
      <c r="P622" s="395"/>
      <c r="Q622" s="395"/>
      <c r="R622" s="395"/>
      <c r="S622" s="395"/>
      <c r="T622" s="395"/>
      <c r="U622" s="395"/>
      <c r="V622" s="395"/>
      <c r="W622" s="395"/>
      <c r="X622" s="395"/>
      <c r="Y622" s="395"/>
    </row>
    <row r="623" spans="1:25" x14ac:dyDescent="0.2">
      <c r="A623" s="395"/>
      <c r="B623" s="395"/>
      <c r="C623" s="395"/>
      <c r="D623" s="395"/>
      <c r="E623" s="395"/>
      <c r="F623" s="395"/>
      <c r="G623" s="395"/>
      <c r="H623" s="395"/>
      <c r="I623" s="395"/>
      <c r="J623" s="395"/>
      <c r="K623" s="395"/>
      <c r="L623" s="395"/>
      <c r="M623" s="395"/>
      <c r="N623" s="395"/>
      <c r="O623" s="395"/>
      <c r="P623" s="395"/>
      <c r="Q623" s="395"/>
      <c r="R623" s="395"/>
      <c r="S623" s="395"/>
      <c r="T623" s="395"/>
      <c r="U623" s="395"/>
      <c r="V623" s="395"/>
      <c r="W623" s="395"/>
      <c r="X623" s="395"/>
      <c r="Y623" s="395"/>
    </row>
    <row r="624" spans="1:25" x14ac:dyDescent="0.2">
      <c r="A624" s="395"/>
      <c r="B624" s="395"/>
      <c r="C624" s="395"/>
      <c r="D624" s="395"/>
      <c r="E624" s="395"/>
      <c r="F624" s="395"/>
      <c r="G624" s="395"/>
      <c r="H624" s="395"/>
      <c r="I624" s="395"/>
      <c r="J624" s="395"/>
      <c r="K624" s="395"/>
      <c r="L624" s="395"/>
      <c r="M624" s="395"/>
      <c r="N624" s="395"/>
      <c r="O624" s="395"/>
      <c r="P624" s="395"/>
      <c r="Q624" s="395"/>
      <c r="R624" s="395"/>
      <c r="S624" s="395"/>
      <c r="T624" s="395"/>
      <c r="U624" s="395"/>
      <c r="V624" s="395"/>
      <c r="W624" s="395"/>
      <c r="X624" s="395"/>
      <c r="Y624" s="395"/>
    </row>
    <row r="625" spans="1:25" x14ac:dyDescent="0.2">
      <c r="A625" s="395"/>
      <c r="B625" s="395"/>
      <c r="C625" s="395"/>
      <c r="D625" s="395"/>
      <c r="E625" s="395"/>
      <c r="F625" s="395"/>
      <c r="G625" s="395"/>
      <c r="H625" s="395"/>
      <c r="I625" s="395"/>
      <c r="J625" s="395"/>
      <c r="K625" s="395"/>
      <c r="L625" s="395"/>
      <c r="M625" s="395"/>
      <c r="N625" s="395"/>
      <c r="O625" s="395"/>
      <c r="P625" s="395"/>
      <c r="Q625" s="395"/>
      <c r="R625" s="395"/>
      <c r="S625" s="395"/>
      <c r="T625" s="395"/>
      <c r="U625" s="395"/>
      <c r="V625" s="395"/>
      <c r="W625" s="395"/>
      <c r="X625" s="395"/>
      <c r="Y625" s="395"/>
    </row>
    <row r="626" spans="1:25" x14ac:dyDescent="0.2">
      <c r="A626" s="395"/>
      <c r="B626" s="395"/>
      <c r="C626" s="395"/>
      <c r="D626" s="395"/>
      <c r="E626" s="395"/>
      <c r="F626" s="395"/>
      <c r="G626" s="395"/>
      <c r="H626" s="395"/>
      <c r="I626" s="395"/>
      <c r="J626" s="395"/>
      <c r="K626" s="395"/>
      <c r="L626" s="395"/>
      <c r="M626" s="395"/>
      <c r="N626" s="395"/>
      <c r="O626" s="395"/>
      <c r="P626" s="395"/>
      <c r="Q626" s="395"/>
      <c r="R626" s="395"/>
      <c r="S626" s="395"/>
      <c r="T626" s="395"/>
      <c r="U626" s="395"/>
      <c r="V626" s="395"/>
      <c r="W626" s="395"/>
      <c r="X626" s="395"/>
      <c r="Y626" s="395"/>
    </row>
    <row r="627" spans="1:25" x14ac:dyDescent="0.2">
      <c r="A627" s="395"/>
      <c r="B627" s="395"/>
      <c r="C627" s="395"/>
      <c r="D627" s="395"/>
      <c r="E627" s="395"/>
      <c r="F627" s="395"/>
      <c r="G627" s="395"/>
      <c r="H627" s="395"/>
      <c r="I627" s="395"/>
      <c r="J627" s="395"/>
      <c r="K627" s="395"/>
      <c r="L627" s="395"/>
      <c r="M627" s="395"/>
      <c r="N627" s="395"/>
      <c r="O627" s="395"/>
      <c r="P627" s="395"/>
      <c r="Q627" s="395"/>
      <c r="R627" s="395"/>
      <c r="S627" s="395"/>
      <c r="T627" s="395"/>
      <c r="U627" s="395"/>
      <c r="V627" s="395"/>
      <c r="W627" s="395"/>
      <c r="X627" s="395"/>
      <c r="Y627" s="395"/>
    </row>
    <row r="628" spans="1:25" x14ac:dyDescent="0.2">
      <c r="A628" s="395"/>
      <c r="B628" s="395"/>
      <c r="C628" s="395"/>
      <c r="D628" s="395"/>
      <c r="E628" s="395"/>
      <c r="F628" s="395"/>
      <c r="G628" s="395"/>
      <c r="H628" s="395"/>
      <c r="I628" s="395"/>
      <c r="J628" s="395"/>
      <c r="K628" s="395"/>
      <c r="L628" s="395"/>
      <c r="M628" s="395"/>
      <c r="N628" s="395"/>
      <c r="O628" s="395"/>
      <c r="P628" s="395"/>
      <c r="Q628" s="395"/>
      <c r="R628" s="395"/>
      <c r="S628" s="395"/>
      <c r="T628" s="395"/>
      <c r="U628" s="395"/>
      <c r="V628" s="395"/>
      <c r="W628" s="395"/>
      <c r="X628" s="395"/>
      <c r="Y628" s="395"/>
    </row>
    <row r="629" spans="1:25" x14ac:dyDescent="0.2">
      <c r="A629" s="395"/>
      <c r="B629" s="395"/>
      <c r="C629" s="395"/>
      <c r="D629" s="395"/>
      <c r="E629" s="395"/>
      <c r="F629" s="395"/>
      <c r="G629" s="395"/>
      <c r="H629" s="395"/>
      <c r="I629" s="395"/>
      <c r="J629" s="395"/>
      <c r="K629" s="395"/>
      <c r="L629" s="395"/>
      <c r="M629" s="395"/>
      <c r="N629" s="395"/>
      <c r="O629" s="395"/>
      <c r="P629" s="395"/>
      <c r="Q629" s="395"/>
      <c r="R629" s="395"/>
      <c r="S629" s="395"/>
      <c r="T629" s="395"/>
      <c r="U629" s="395"/>
      <c r="V629" s="395"/>
      <c r="W629" s="395"/>
      <c r="X629" s="395"/>
      <c r="Y629" s="395"/>
    </row>
    <row r="630" spans="1:25" x14ac:dyDescent="0.2">
      <c r="A630" s="395"/>
      <c r="B630" s="395"/>
      <c r="C630" s="395"/>
      <c r="D630" s="395"/>
      <c r="E630" s="395"/>
      <c r="F630" s="395"/>
      <c r="G630" s="395"/>
      <c r="H630" s="395"/>
      <c r="I630" s="395"/>
      <c r="J630" s="395"/>
      <c r="K630" s="395"/>
      <c r="L630" s="395"/>
      <c r="M630" s="395"/>
      <c r="N630" s="395"/>
      <c r="O630" s="395"/>
      <c r="P630" s="395"/>
      <c r="Q630" s="395"/>
      <c r="R630" s="395"/>
      <c r="S630" s="395"/>
      <c r="T630" s="395"/>
      <c r="U630" s="395"/>
      <c r="V630" s="395"/>
      <c r="W630" s="395"/>
      <c r="X630" s="395"/>
      <c r="Y630" s="395"/>
    </row>
    <row r="631" spans="1:25" x14ac:dyDescent="0.2">
      <c r="A631" s="395"/>
      <c r="B631" s="395"/>
      <c r="C631" s="395"/>
      <c r="D631" s="395"/>
      <c r="E631" s="395"/>
      <c r="F631" s="395"/>
      <c r="G631" s="395"/>
      <c r="H631" s="395"/>
      <c r="I631" s="395"/>
      <c r="J631" s="395"/>
      <c r="K631" s="395"/>
      <c r="L631" s="395"/>
      <c r="M631" s="395"/>
      <c r="N631" s="395"/>
      <c r="O631" s="395"/>
      <c r="P631" s="395"/>
      <c r="Q631" s="395"/>
      <c r="R631" s="395"/>
      <c r="S631" s="395"/>
      <c r="T631" s="395"/>
      <c r="U631" s="395"/>
      <c r="V631" s="395"/>
      <c r="W631" s="395"/>
      <c r="X631" s="395"/>
      <c r="Y631" s="395"/>
    </row>
    <row r="632" spans="1:25" x14ac:dyDescent="0.2">
      <c r="A632" s="395"/>
      <c r="B632" s="395"/>
      <c r="C632" s="395"/>
      <c r="D632" s="395"/>
      <c r="E632" s="395"/>
      <c r="F632" s="395"/>
      <c r="G632" s="395"/>
      <c r="H632" s="395"/>
      <c r="I632" s="395"/>
      <c r="J632" s="395"/>
      <c r="K632" s="395"/>
      <c r="L632" s="395"/>
      <c r="M632" s="395"/>
      <c r="N632" s="395"/>
      <c r="O632" s="395"/>
      <c r="P632" s="395"/>
      <c r="Q632" s="395"/>
      <c r="R632" s="395"/>
      <c r="S632" s="395"/>
      <c r="T632" s="395"/>
      <c r="U632" s="395"/>
      <c r="V632" s="395"/>
      <c r="W632" s="395"/>
      <c r="X632" s="395"/>
      <c r="Y632" s="395"/>
    </row>
    <row r="633" spans="1:25" x14ac:dyDescent="0.2">
      <c r="A633" s="395"/>
      <c r="B633" s="395"/>
      <c r="C633" s="395"/>
      <c r="D633" s="395"/>
      <c r="E633" s="395"/>
      <c r="F633" s="395"/>
      <c r="G633" s="395"/>
      <c r="H633" s="395"/>
      <c r="I633" s="395"/>
      <c r="J633" s="395"/>
      <c r="K633" s="395"/>
      <c r="L633" s="395"/>
      <c r="M633" s="395"/>
      <c r="N633" s="395"/>
      <c r="O633" s="395"/>
      <c r="P633" s="395"/>
      <c r="Q633" s="395"/>
      <c r="R633" s="395"/>
      <c r="S633" s="395"/>
      <c r="T633" s="395"/>
      <c r="U633" s="395"/>
      <c r="V633" s="395"/>
      <c r="W633" s="395"/>
      <c r="X633" s="395"/>
      <c r="Y633" s="395"/>
    </row>
    <row r="634" spans="1:25" x14ac:dyDescent="0.2">
      <c r="A634" s="395"/>
      <c r="B634" s="395"/>
      <c r="C634" s="395"/>
      <c r="D634" s="395"/>
      <c r="E634" s="395"/>
      <c r="F634" s="395"/>
      <c r="G634" s="395"/>
      <c r="H634" s="395"/>
      <c r="I634" s="395"/>
      <c r="J634" s="395"/>
      <c r="K634" s="395"/>
      <c r="L634" s="395"/>
      <c r="M634" s="395"/>
      <c r="N634" s="395"/>
      <c r="O634" s="395"/>
      <c r="P634" s="395"/>
      <c r="Q634" s="395"/>
      <c r="R634" s="395"/>
      <c r="S634" s="395"/>
      <c r="T634" s="395"/>
      <c r="U634" s="395"/>
      <c r="V634" s="395"/>
      <c r="W634" s="395"/>
      <c r="X634" s="395"/>
      <c r="Y634" s="395"/>
    </row>
    <row r="635" spans="1:25" x14ac:dyDescent="0.2">
      <c r="A635" s="395"/>
      <c r="B635" s="395"/>
      <c r="C635" s="395"/>
      <c r="D635" s="395"/>
      <c r="E635" s="395"/>
      <c r="F635" s="395"/>
      <c r="G635" s="395"/>
      <c r="H635" s="395"/>
      <c r="I635" s="395"/>
      <c r="J635" s="395"/>
      <c r="K635" s="395"/>
      <c r="L635" s="395"/>
      <c r="M635" s="395"/>
      <c r="N635" s="395"/>
      <c r="O635" s="395"/>
      <c r="P635" s="395"/>
      <c r="Q635" s="395"/>
      <c r="R635" s="395"/>
      <c r="S635" s="395"/>
      <c r="T635" s="395"/>
      <c r="U635" s="395"/>
      <c r="V635" s="395"/>
      <c r="W635" s="395"/>
      <c r="X635" s="395"/>
      <c r="Y635" s="395"/>
    </row>
    <row r="636" spans="1:25" x14ac:dyDescent="0.2">
      <c r="A636" s="395"/>
      <c r="B636" s="395"/>
      <c r="C636" s="395"/>
      <c r="D636" s="395"/>
      <c r="E636" s="395"/>
      <c r="F636" s="395"/>
      <c r="G636" s="395"/>
      <c r="H636" s="395"/>
      <c r="I636" s="395"/>
      <c r="J636" s="395"/>
      <c r="K636" s="395"/>
      <c r="L636" s="395"/>
      <c r="M636" s="395"/>
      <c r="N636" s="395"/>
      <c r="O636" s="395"/>
      <c r="P636" s="395"/>
      <c r="Q636" s="395"/>
      <c r="R636" s="395"/>
      <c r="S636" s="395"/>
      <c r="T636" s="395"/>
      <c r="U636" s="395"/>
      <c r="V636" s="395"/>
      <c r="W636" s="395"/>
      <c r="X636" s="395"/>
      <c r="Y636" s="395"/>
    </row>
    <row r="637" spans="1:25" x14ac:dyDescent="0.2">
      <c r="A637" s="395"/>
      <c r="B637" s="395"/>
      <c r="C637" s="395"/>
      <c r="D637" s="395"/>
      <c r="E637" s="395"/>
      <c r="F637" s="395"/>
      <c r="G637" s="395"/>
      <c r="H637" s="395"/>
      <c r="I637" s="395"/>
      <c r="J637" s="395"/>
      <c r="K637" s="395"/>
      <c r="L637" s="395"/>
      <c r="M637" s="395"/>
      <c r="N637" s="395"/>
      <c r="O637" s="395"/>
      <c r="P637" s="395"/>
      <c r="Q637" s="395"/>
      <c r="R637" s="395"/>
      <c r="S637" s="395"/>
      <c r="T637" s="395"/>
      <c r="U637" s="395"/>
      <c r="V637" s="395"/>
      <c r="W637" s="395"/>
      <c r="X637" s="395"/>
      <c r="Y637" s="395"/>
    </row>
    <row r="638" spans="1:25" x14ac:dyDescent="0.2">
      <c r="A638" s="395"/>
      <c r="B638" s="395"/>
      <c r="C638" s="395"/>
      <c r="D638" s="395"/>
      <c r="E638" s="395"/>
      <c r="F638" s="395"/>
      <c r="G638" s="395"/>
      <c r="H638" s="395"/>
      <c r="I638" s="395"/>
      <c r="J638" s="395"/>
      <c r="K638" s="395"/>
      <c r="L638" s="395"/>
      <c r="M638" s="395"/>
      <c r="N638" s="395"/>
      <c r="O638" s="395"/>
      <c r="P638" s="395"/>
      <c r="Q638" s="395"/>
      <c r="R638" s="395"/>
      <c r="S638" s="395"/>
      <c r="T638" s="395"/>
      <c r="U638" s="395"/>
      <c r="V638" s="395"/>
      <c r="W638" s="395"/>
      <c r="X638" s="395"/>
      <c r="Y638" s="395"/>
    </row>
    <row r="639" spans="1:25" x14ac:dyDescent="0.2">
      <c r="A639" s="395"/>
      <c r="B639" s="395"/>
      <c r="C639" s="395"/>
      <c r="D639" s="395"/>
      <c r="E639" s="395"/>
      <c r="F639" s="395"/>
      <c r="G639" s="395"/>
      <c r="H639" s="395"/>
      <c r="I639" s="395"/>
      <c r="J639" s="395"/>
      <c r="K639" s="395"/>
      <c r="L639" s="395"/>
      <c r="M639" s="395"/>
      <c r="N639" s="395"/>
      <c r="O639" s="395"/>
      <c r="P639" s="395"/>
      <c r="Q639" s="395"/>
      <c r="R639" s="395"/>
      <c r="S639" s="395"/>
      <c r="T639" s="395"/>
      <c r="U639" s="395"/>
      <c r="V639" s="395"/>
      <c r="W639" s="395"/>
      <c r="X639" s="395"/>
      <c r="Y639" s="395"/>
    </row>
    <row r="640" spans="1:25" x14ac:dyDescent="0.2">
      <c r="A640" s="395"/>
      <c r="B640" s="395"/>
      <c r="C640" s="395"/>
      <c r="D640" s="395"/>
      <c r="E640" s="395"/>
      <c r="F640" s="395"/>
      <c r="G640" s="395"/>
      <c r="H640" s="395"/>
      <c r="I640" s="395"/>
      <c r="J640" s="395"/>
      <c r="K640" s="395"/>
      <c r="L640" s="395"/>
      <c r="M640" s="395"/>
      <c r="N640" s="395"/>
      <c r="O640" s="395"/>
      <c r="P640" s="395"/>
      <c r="Q640" s="395"/>
      <c r="R640" s="395"/>
      <c r="S640" s="395"/>
      <c r="T640" s="395"/>
      <c r="U640" s="395"/>
      <c r="V640" s="395"/>
      <c r="W640" s="395"/>
      <c r="X640" s="395"/>
      <c r="Y640" s="395"/>
    </row>
    <row r="641" spans="1:25" x14ac:dyDescent="0.2">
      <c r="A641" s="395"/>
      <c r="B641" s="395"/>
      <c r="C641" s="395"/>
      <c r="D641" s="395"/>
      <c r="E641" s="395"/>
      <c r="F641" s="395"/>
      <c r="G641" s="395"/>
      <c r="H641" s="395"/>
      <c r="I641" s="395"/>
      <c r="J641" s="395"/>
      <c r="K641" s="395"/>
      <c r="L641" s="395"/>
      <c r="M641" s="395"/>
      <c r="N641" s="395"/>
      <c r="O641" s="395"/>
      <c r="P641" s="395"/>
      <c r="Q641" s="395"/>
      <c r="R641" s="395"/>
      <c r="S641" s="395"/>
      <c r="T641" s="395"/>
      <c r="U641" s="395"/>
      <c r="V641" s="395"/>
      <c r="W641" s="395"/>
      <c r="X641" s="395"/>
      <c r="Y641" s="395"/>
    </row>
    <row r="642" spans="1:25" x14ac:dyDescent="0.2">
      <c r="A642" s="395"/>
      <c r="B642" s="395"/>
      <c r="C642" s="395"/>
      <c r="D642" s="395"/>
      <c r="E642" s="395"/>
      <c r="F642" s="395"/>
      <c r="G642" s="395"/>
      <c r="H642" s="395"/>
      <c r="I642" s="395"/>
      <c r="J642" s="395"/>
      <c r="K642" s="395"/>
      <c r="L642" s="395"/>
      <c r="M642" s="395"/>
      <c r="N642" s="395"/>
      <c r="O642" s="395"/>
      <c r="P642" s="395"/>
      <c r="Q642" s="395"/>
      <c r="R642" s="395"/>
      <c r="S642" s="395"/>
      <c r="T642" s="395"/>
      <c r="U642" s="395"/>
      <c r="V642" s="395"/>
      <c r="W642" s="395"/>
      <c r="X642" s="395"/>
      <c r="Y642" s="395"/>
    </row>
    <row r="643" spans="1:25" x14ac:dyDescent="0.2">
      <c r="A643" s="395"/>
      <c r="B643" s="395"/>
      <c r="C643" s="395"/>
      <c r="D643" s="395"/>
      <c r="E643" s="395"/>
      <c r="F643" s="395"/>
      <c r="G643" s="395"/>
      <c r="H643" s="395"/>
      <c r="I643" s="395"/>
      <c r="J643" s="395"/>
      <c r="K643" s="395"/>
      <c r="L643" s="395"/>
      <c r="M643" s="395"/>
      <c r="N643" s="395"/>
      <c r="O643" s="395"/>
      <c r="P643" s="395"/>
      <c r="Q643" s="395"/>
      <c r="R643" s="395"/>
      <c r="S643" s="395"/>
      <c r="T643" s="395"/>
      <c r="U643" s="395"/>
      <c r="V643" s="395"/>
      <c r="W643" s="395"/>
      <c r="X643" s="395"/>
      <c r="Y643" s="395"/>
    </row>
    <row r="644" spans="1:25" x14ac:dyDescent="0.2">
      <c r="A644" s="395"/>
      <c r="B644" s="395"/>
      <c r="C644" s="395"/>
      <c r="D644" s="395"/>
      <c r="E644" s="395"/>
      <c r="F644" s="395"/>
      <c r="G644" s="395"/>
      <c r="H644" s="395"/>
      <c r="I644" s="395"/>
      <c r="J644" s="395"/>
      <c r="K644" s="395"/>
      <c r="L644" s="395"/>
      <c r="M644" s="395"/>
      <c r="N644" s="395"/>
      <c r="O644" s="395"/>
      <c r="P644" s="395"/>
      <c r="Q644" s="395"/>
      <c r="R644" s="395"/>
      <c r="S644" s="395"/>
      <c r="T644" s="395"/>
      <c r="U644" s="395"/>
      <c r="V644" s="395"/>
      <c r="W644" s="395"/>
      <c r="X644" s="395"/>
      <c r="Y644" s="395"/>
    </row>
    <row r="645" spans="1:25" x14ac:dyDescent="0.2">
      <c r="A645" s="395"/>
      <c r="B645" s="395"/>
      <c r="C645" s="395"/>
      <c r="D645" s="395"/>
      <c r="E645" s="395"/>
      <c r="F645" s="395"/>
      <c r="G645" s="395"/>
      <c r="H645" s="395"/>
      <c r="I645" s="395"/>
      <c r="J645" s="395"/>
      <c r="K645" s="395"/>
      <c r="L645" s="395"/>
      <c r="M645" s="395"/>
      <c r="N645" s="395"/>
      <c r="O645" s="395"/>
      <c r="P645" s="395"/>
      <c r="Q645" s="395"/>
      <c r="R645" s="395"/>
      <c r="S645" s="395"/>
      <c r="T645" s="395"/>
      <c r="U645" s="395"/>
      <c r="V645" s="395"/>
      <c r="W645" s="395"/>
      <c r="X645" s="395"/>
      <c r="Y645" s="395"/>
    </row>
    <row r="646" spans="1:25" x14ac:dyDescent="0.2">
      <c r="A646" s="395"/>
      <c r="B646" s="395"/>
      <c r="C646" s="395"/>
      <c r="D646" s="395"/>
      <c r="E646" s="395"/>
      <c r="F646" s="395"/>
      <c r="G646" s="395"/>
      <c r="H646" s="395"/>
      <c r="I646" s="395"/>
      <c r="J646" s="395"/>
      <c r="K646" s="395"/>
      <c r="L646" s="395"/>
      <c r="M646" s="395"/>
      <c r="N646" s="395"/>
      <c r="O646" s="395"/>
      <c r="P646" s="395"/>
      <c r="Q646" s="395"/>
      <c r="R646" s="395"/>
      <c r="S646" s="395"/>
      <c r="T646" s="395"/>
      <c r="U646" s="395"/>
      <c r="V646" s="395"/>
      <c r="W646" s="395"/>
      <c r="X646" s="395"/>
      <c r="Y646" s="395"/>
    </row>
    <row r="647" spans="1:25" x14ac:dyDescent="0.2">
      <c r="A647" s="395"/>
      <c r="B647" s="395"/>
      <c r="C647" s="395"/>
      <c r="D647" s="395"/>
      <c r="E647" s="395"/>
      <c r="F647" s="395"/>
      <c r="G647" s="395"/>
      <c r="H647" s="395"/>
      <c r="I647" s="395"/>
      <c r="J647" s="395"/>
      <c r="K647" s="395"/>
      <c r="L647" s="395"/>
      <c r="M647" s="395"/>
      <c r="N647" s="395"/>
      <c r="O647" s="395"/>
      <c r="P647" s="395"/>
      <c r="Q647" s="395"/>
      <c r="R647" s="395"/>
      <c r="S647" s="395"/>
      <c r="T647" s="395"/>
      <c r="U647" s="395"/>
      <c r="V647" s="395"/>
      <c r="W647" s="395"/>
      <c r="X647" s="395"/>
      <c r="Y647" s="395"/>
    </row>
    <row r="648" spans="1:25" x14ac:dyDescent="0.2">
      <c r="A648" s="395"/>
      <c r="B648" s="395"/>
      <c r="C648" s="395"/>
      <c r="D648" s="395"/>
      <c r="E648" s="395"/>
      <c r="F648" s="395"/>
      <c r="G648" s="395"/>
      <c r="H648" s="395"/>
      <c r="I648" s="395"/>
      <c r="J648" s="395"/>
      <c r="K648" s="395"/>
      <c r="L648" s="395"/>
      <c r="M648" s="395"/>
      <c r="N648" s="395"/>
      <c r="O648" s="395"/>
      <c r="P648" s="395"/>
      <c r="Q648" s="395"/>
      <c r="R648" s="395"/>
      <c r="S648" s="395"/>
      <c r="T648" s="395"/>
      <c r="U648" s="395"/>
      <c r="V648" s="395"/>
      <c r="W648" s="395"/>
      <c r="X648" s="395"/>
      <c r="Y648" s="395"/>
    </row>
    <row r="649" spans="1:25" x14ac:dyDescent="0.2">
      <c r="A649" s="395"/>
      <c r="B649" s="395"/>
      <c r="C649" s="395"/>
      <c r="D649" s="395"/>
      <c r="E649" s="395"/>
      <c r="F649" s="395"/>
      <c r="G649" s="395"/>
      <c r="H649" s="395"/>
      <c r="I649" s="395"/>
      <c r="J649" s="395"/>
      <c r="K649" s="395"/>
      <c r="L649" s="395"/>
      <c r="M649" s="395"/>
      <c r="N649" s="395"/>
      <c r="O649" s="395"/>
      <c r="P649" s="395"/>
      <c r="Q649" s="395"/>
      <c r="R649" s="395"/>
      <c r="S649" s="395"/>
      <c r="T649" s="395"/>
      <c r="U649" s="395"/>
      <c r="V649" s="395"/>
      <c r="W649" s="395"/>
      <c r="X649" s="395"/>
      <c r="Y649" s="395"/>
    </row>
    <row r="650" spans="1:25" x14ac:dyDescent="0.2">
      <c r="A650" s="395"/>
      <c r="B650" s="395"/>
      <c r="C650" s="395"/>
      <c r="D650" s="395"/>
      <c r="E650" s="395"/>
      <c r="F650" s="395"/>
      <c r="G650" s="395"/>
      <c r="H650" s="395"/>
      <c r="I650" s="395"/>
      <c r="J650" s="395"/>
      <c r="K650" s="395"/>
      <c r="L650" s="395"/>
      <c r="M650" s="395"/>
      <c r="N650" s="395"/>
      <c r="O650" s="395"/>
      <c r="P650" s="395"/>
      <c r="Q650" s="395"/>
      <c r="R650" s="395"/>
      <c r="S650" s="395"/>
      <c r="T650" s="395"/>
      <c r="U650" s="395"/>
      <c r="V650" s="395"/>
      <c r="W650" s="395"/>
      <c r="X650" s="395"/>
      <c r="Y650" s="395"/>
    </row>
    <row r="651" spans="1:25" x14ac:dyDescent="0.2">
      <c r="A651" s="395"/>
      <c r="B651" s="395"/>
      <c r="C651" s="395"/>
      <c r="D651" s="395"/>
      <c r="E651" s="395"/>
      <c r="F651" s="395"/>
      <c r="G651" s="395"/>
      <c r="H651" s="395"/>
      <c r="I651" s="395"/>
      <c r="J651" s="395"/>
      <c r="K651" s="395"/>
      <c r="L651" s="395"/>
      <c r="M651" s="395"/>
      <c r="N651" s="395"/>
      <c r="O651" s="395"/>
      <c r="P651" s="395"/>
      <c r="Q651" s="395"/>
      <c r="R651" s="395"/>
      <c r="S651" s="395"/>
      <c r="T651" s="395"/>
      <c r="U651" s="395"/>
      <c r="V651" s="395"/>
      <c r="W651" s="395"/>
      <c r="X651" s="395"/>
      <c r="Y651" s="395"/>
    </row>
  </sheetData>
  <sheetProtection algorithmName="SHA-512" hashValue="vPBK+m9LpFkcJqVnzSenD8Y8/F+2xNOXqSLgf1UhtEezKIgvJiejWDmYA5FdjGn07sa14um3KBZZJCy6IDyXJQ==" saltValue="8C4KQMi8dIQ38fARmnschQ==" spinCount="100000" sheet="1" objects="1" scenarios="1"/>
  <hyperlinks>
    <hyperlink ref="B3" r:id="rId1" xr:uid="{35A9C9EE-7337-4DD2-9307-1B5C15F3763E}"/>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16f00c2e-ac5c-418b-9f13-a0771dbd417d" xsi:nil="true"/>
    <_dlc_DocIdUrl xmlns="16f00c2e-ac5c-418b-9f13-a0771dbd417d">
      <Url xsi:nil="true"/>
      <Description xsi:nil="true"/>
    </_dlc_DocIdUrl>
    <URL xmlns="http://schemas.microsoft.com/sharepoint/v3">
      <Url xsi:nil="true"/>
      <Description xsi:nil="true"/>
    </URL>
    <Description0 xmlns="723a056a-38b8-463b-a5d7-c55cade907fc" xsi:nil="true"/>
    <Content xmlns="723a056a-38b8-463b-a5d7-c55cade907fc" xsi:nil="true"/>
    <PublishingExpirationDate xmlns="http://schemas.microsoft.com/sharepoint/v3" xsi:nil="true"/>
    <PublishingStartDate xmlns="http://schemas.microsoft.com/sharepoint/v3" xsi:nil="true"/>
    <Order0 xmlns="40054cb6-8df3-417d-adbc-54a434343c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ef604a7-ebc4-47af-96e9-7f1ad444f50a"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88CB6CA5F081114DAEA610310C86A01F" ma:contentTypeVersion="34" ma:contentTypeDescription="Create a new document." ma:contentTypeScope="" ma:versionID="6cdc17941f9149d8b2bc9be7e7f77e1d">
  <xsd:schema xmlns:xsd="http://www.w3.org/2001/XMLSchema" xmlns:xs="http://www.w3.org/2001/XMLSchema" xmlns:p="http://schemas.microsoft.com/office/2006/metadata/properties" xmlns:ns1="http://schemas.microsoft.com/sharepoint/v3" xmlns:ns2="http://schemas.microsoft.com/sharepoint/v4" xmlns:ns3="723a056a-38b8-463b-a5d7-c55cade907fc" xmlns:ns4="16f00c2e-ac5c-418b-9f13-a0771dbd417d" xmlns:ns5="40054cb6-8df3-417d-adbc-54a434343c3e" targetNamespace="http://schemas.microsoft.com/office/2006/metadata/properties" ma:root="true" ma:fieldsID="e8f77f78c8d5ad973ce5f348ca7cb8df" ns1:_="" ns2:_="" ns3:_="" ns4:_="" ns5:_="">
    <xsd:import namespace="http://schemas.microsoft.com/sharepoint/v3"/>
    <xsd:import namespace="http://schemas.microsoft.com/sharepoint/v4"/>
    <xsd:import namespace="723a056a-38b8-463b-a5d7-c55cade907fc"/>
    <xsd:import namespace="16f00c2e-ac5c-418b-9f13-a0771dbd417d"/>
    <xsd:import namespace="40054cb6-8df3-417d-adbc-54a434343c3e"/>
    <xsd:element name="properties">
      <xsd:complexType>
        <xsd:sequence>
          <xsd:element name="documentManagement">
            <xsd:complexType>
              <xsd:all>
                <xsd:element ref="ns2:IconOverlay" minOccurs="0"/>
                <xsd:element ref="ns3:Content" minOccurs="0"/>
                <xsd:element ref="ns3:Description0" minOccurs="0"/>
                <xsd:element ref="ns4:_dlc_DocId" minOccurs="0"/>
                <xsd:element ref="ns4:_dlc_DocIdUrl" minOccurs="0"/>
                <xsd:element ref="ns4:_dlc_DocIdPersistId" minOccurs="0"/>
                <xsd:element ref="ns1:URL" minOccurs="0"/>
                <xsd:element ref="ns4:SharedWithUsers" minOccurs="0"/>
                <xsd:element ref="ns5:Order0"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4"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7" nillable="true" ma:displayName="Scheduling Start Date" ma:description="" ma:hidden="true" ma:internalName="PublishingStartDate">
      <xsd:simpleType>
        <xsd:restriction base="dms:Unknown"/>
      </xsd:simpleType>
    </xsd:element>
    <xsd:element name="PublishingExpirationDate" ma:index="1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3a056a-38b8-463b-a5d7-c55cade907fc" elementFormDefault="qualified">
    <xsd:import namespace="http://schemas.microsoft.com/office/2006/documentManagement/types"/>
    <xsd:import namespace="http://schemas.microsoft.com/office/infopath/2007/PartnerControls"/>
    <xsd:element name="Content" ma:index="9" nillable="true" ma:displayName="Content Type" ma:internalName="Conten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054cb6-8df3-417d-adbc-54a434343c3e" elementFormDefault="qualified">
    <xsd:import namespace="http://schemas.microsoft.com/office/2006/documentManagement/types"/>
    <xsd:import namespace="http://schemas.microsoft.com/office/infopath/2007/PartnerControls"/>
    <xsd:element name="Order0" ma:index="16" nillable="true" ma:displayName="Order" ma:internalName="Order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FBA6F-3F33-48C9-BE2E-7C5AFCF38117}"/>
</file>

<file path=customXml/itemProps2.xml><?xml version="1.0" encoding="utf-8"?>
<ds:datastoreItem xmlns:ds="http://schemas.openxmlformats.org/officeDocument/2006/customXml" ds:itemID="{DED03B4C-561E-40C9-88BD-7EE1D90ABEC4}"/>
</file>

<file path=customXml/itemProps3.xml><?xml version="1.0" encoding="utf-8"?>
<ds:datastoreItem xmlns:ds="http://schemas.openxmlformats.org/officeDocument/2006/customXml" ds:itemID="{E9CA38C6-3FA6-4D87-8935-2E7FD35A1A3A}"/>
</file>

<file path=customXml/itemProps4.xml><?xml version="1.0" encoding="utf-8"?>
<ds:datastoreItem xmlns:ds="http://schemas.openxmlformats.org/officeDocument/2006/customXml" ds:itemID="{170A5A8D-CA24-49FF-9970-D8A90F63620B}"/>
</file>

<file path=customXml/itemProps5.xml><?xml version="1.0" encoding="utf-8"?>
<ds:datastoreItem xmlns:ds="http://schemas.openxmlformats.org/officeDocument/2006/customXml" ds:itemID="{BE8E80C4-56A9-4CE7-A23E-1D2D46318C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Title Sheet</vt:lpstr>
      <vt:lpstr>Requirements for School Studies</vt:lpstr>
      <vt:lpstr>Site Plan Checklist</vt:lpstr>
      <vt:lpstr>Instructions</vt:lpstr>
      <vt:lpstr>Public</vt:lpstr>
      <vt:lpstr>Private - Non-urban Charter</vt:lpstr>
      <vt:lpstr>Urban Charter</vt:lpstr>
      <vt:lpstr>GS 136-18(29a)</vt:lpstr>
      <vt:lpstr>Temporary Rule</vt:lpstr>
      <vt:lpstr>GS 160A-307.1</vt:lpstr>
      <vt:lpstr>GS 136-18 (2)</vt:lpstr>
      <vt:lpstr>Gaston County 09</vt:lpstr>
      <vt:lpstr>All School Data</vt:lpstr>
      <vt:lpstr>Elementary Q</vt:lpstr>
      <vt:lpstr>Middle Q</vt:lpstr>
      <vt:lpstr>High School Q</vt:lpstr>
      <vt:lpstr>Private</vt:lpstr>
      <vt:lpstr>New Format Data</vt:lpstr>
      <vt:lpstr>Home</vt:lpstr>
      <vt:lpstr>Kerr</vt:lpstr>
      <vt:lpstr>'Private - Non-urban Charter'!numbers</vt:lpstr>
      <vt:lpstr>'Urban Charter'!numbers</vt:lpstr>
      <vt:lpstr>numbers</vt:lpstr>
      <vt:lpstr>'Gaston County 09'!Print_Area</vt:lpstr>
      <vt:lpstr>'GS 136-18 (2)'!Print_Area</vt:lpstr>
      <vt:lpstr>'GS 136-18(29a)'!Print_Area</vt:lpstr>
      <vt:lpstr>'High School Q'!Print_Area</vt:lpstr>
      <vt:lpstr>Instructions!Print_Area</vt:lpstr>
      <vt:lpstr>'Middle Q'!Print_Area</vt:lpstr>
      <vt:lpstr>'Private - Non-urban Charter'!Print_Area</vt:lpstr>
      <vt:lpstr>Public!Print_Area</vt:lpstr>
      <vt:lpstr>'Requirements for School Studies'!Print_Area</vt:lpstr>
      <vt:lpstr>'Site Plan Checklist'!Print_Area</vt:lpstr>
      <vt:lpstr>'Urban Charter'!Print_Area</vt:lpstr>
      <vt:lpstr>Private</vt:lpstr>
      <vt:lpstr>SchoolType</vt:lpstr>
      <vt:lpstr>Site_Plan_Checklist</vt:lpstr>
      <vt:lpstr>Traffic_Engineering_School_Planning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Traffic Control Unit</dc:creator>
  <cp:lastModifiedBy>Hinton, Kimberly D</cp:lastModifiedBy>
  <cp:lastPrinted>2016-04-12T21:56:48Z</cp:lastPrinted>
  <dcterms:created xsi:type="dcterms:W3CDTF">1999-11-18T19:09:40Z</dcterms:created>
  <dcterms:modified xsi:type="dcterms:W3CDTF">2021-03-30T17:03:25Z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ContentTypeId">
    <vt:lpwstr>0x01010088CB6CA5F081114DAEA610310C86A01F</vt:lpwstr>
  </property>
  <property fmtid="{D5CDD505-2E9C-101B-9397-08002B2CF9AE}" pid="4" name="_dlc_DocIdItemGuid">
    <vt:lpwstr>c869658f-a5fc-4d88-9584-e9a665802d01</vt:lpwstr>
  </property>
  <property fmtid="{D5CDD505-2E9C-101B-9397-08002B2CF9AE}" pid="5" name="File Category">
    <vt:lpwstr/>
  </property>
  <property fmtid="{D5CDD505-2E9C-101B-9397-08002B2CF9AE}" pid="6" name="Order">
    <vt:r8>1400</vt:r8>
  </property>
</Properties>
</file>