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Z:\Shared\0 Projects\00015009 Statewide ITS O&amp;M\06 Tasks\04 RFP Support\05 Final RFP\"/>
    </mc:Choice>
  </mc:AlternateContent>
  <xr:revisionPtr revIDLastSave="0" documentId="13_ncr:1_{88931C26-D625-4EF4-8FCB-A1C5C0FAFE2E}" xr6:coauthVersionLast="47" xr6:coauthVersionMax="47" xr10:uidLastSave="{00000000-0000-0000-0000-000000000000}"/>
  <bookViews>
    <workbookView xWindow="28680" yWindow="-120" windowWidth="29040" windowHeight="15840" activeTab="7" xr2:uid="{180A4415-85D9-4D84-9F48-912E84698880}"/>
  </bookViews>
  <sheets>
    <sheet name="Price Proposal Summary&gt;&gt;" sheetId="6" r:id="rId1"/>
    <sheet name="Price Proposal Summary" sheetId="7" r:id="rId2"/>
    <sheet name="Proposer Instructions" sheetId="8" r:id="rId3"/>
    <sheet name="Price Proposal&gt;&gt;" sheetId="9" r:id="rId4"/>
    <sheet name="A" sheetId="1" r:id="rId5"/>
    <sheet name="B" sheetId="10" r:id="rId6"/>
    <sheet name="C" sheetId="3" r:id="rId7"/>
    <sheet name="D" sheetId="4" r:id="rId8"/>
  </sheets>
  <externalReferences>
    <externalReference r:id="rId9"/>
  </externalReferences>
  <definedNames>
    <definedName name="CaseNumber">'[1]Scenario Analysis'!$D$10</definedName>
    <definedName name="COPY">#REF!</definedName>
    <definedName name="DIFF">#REF!</definedName>
    <definedName name="PASTE">#REF!</definedName>
    <definedName name="_xlnm.Print_Area" localSheetId="1">'Price Proposal Summary'!$A$1:$E$31</definedName>
    <definedName name="_xlnm.Print_Area" localSheetId="0">'Price Proposal Summary&gt;&gt;'!$A$1:$M$25</definedName>
    <definedName name="_xlnm.Print_Area" localSheetId="3">'Price Proposal&gt;&gt;'!$A$1:$M$26</definedName>
    <definedName name="_xlnm.Print_Area" localSheetId="2">'Proposer Instructions'!$A$1:$I$34</definedName>
    <definedName name="ZERO">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3" l="1"/>
  <c r="E5" i="3"/>
  <c r="E6" i="3"/>
  <c r="E7" i="3"/>
  <c r="E8" i="3"/>
  <c r="E9" i="3"/>
  <c r="E10" i="3"/>
  <c r="E3" i="3"/>
  <c r="E11" i="3"/>
  <c r="E12" i="3"/>
  <c r="E13" i="3"/>
  <c r="E14" i="3"/>
  <c r="E15" i="3"/>
  <c r="E16" i="3"/>
  <c r="I85" i="10"/>
  <c r="J85" i="10" s="1"/>
  <c r="H103" i="10"/>
  <c r="I103" i="10" s="1"/>
  <c r="J103" i="10" s="1"/>
  <c r="H102" i="10"/>
  <c r="I102" i="10" s="1"/>
  <c r="J102" i="10" s="1"/>
  <c r="H101" i="10"/>
  <c r="I101" i="10" s="1"/>
  <c r="J101" i="10" s="1"/>
  <c r="H92" i="10"/>
  <c r="I92" i="10" s="1"/>
  <c r="J92" i="10" s="1"/>
  <c r="H90" i="10"/>
  <c r="I90" i="10" s="1"/>
  <c r="J90" i="10" s="1"/>
  <c r="J91" i="10"/>
  <c r="J93" i="10"/>
  <c r="J94" i="10"/>
  <c r="J95" i="10"/>
  <c r="H88" i="10"/>
  <c r="I88" i="10" s="1"/>
  <c r="J88" i="10" s="1"/>
  <c r="H51" i="10" l="1"/>
  <c r="H52" i="10"/>
  <c r="H53" i="10"/>
  <c r="H54" i="10"/>
  <c r="H55" i="10"/>
  <c r="H56" i="10"/>
  <c r="H57" i="10"/>
  <c r="H58" i="10"/>
  <c r="H59" i="10"/>
  <c r="H60" i="10"/>
  <c r="H61" i="10"/>
  <c r="H62" i="10"/>
  <c r="H63" i="10"/>
  <c r="H64" i="10"/>
  <c r="H65" i="10"/>
  <c r="H66" i="10"/>
  <c r="H67" i="10"/>
  <c r="I67" i="10" s="1"/>
  <c r="J67" i="10" s="1"/>
  <c r="H68" i="10"/>
  <c r="H69" i="10"/>
  <c r="H70" i="10"/>
  <c r="H71" i="10"/>
  <c r="I71" i="10" s="1"/>
  <c r="J71" i="10" s="1"/>
  <c r="H72" i="10"/>
  <c r="H73" i="10"/>
  <c r="H74" i="10"/>
  <c r="H75" i="10"/>
  <c r="H76" i="10"/>
  <c r="H77" i="10"/>
  <c r="H78" i="10"/>
  <c r="H79" i="10"/>
  <c r="H80" i="10"/>
  <c r="H81" i="10"/>
  <c r="H82" i="10"/>
  <c r="H83" i="10"/>
  <c r="H84" i="10"/>
  <c r="H86" i="10"/>
  <c r="H87" i="10"/>
  <c r="H96" i="10"/>
  <c r="H97" i="10"/>
  <c r="H98" i="10"/>
  <c r="H99" i="10"/>
  <c r="H100"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4" i="10"/>
  <c r="H5" i="10"/>
  <c r="H6" i="10"/>
  <c r="H7" i="10"/>
  <c r="H8" i="10"/>
  <c r="H9" i="10"/>
  <c r="H10" i="10"/>
  <c r="H11" i="10"/>
  <c r="H12" i="10"/>
  <c r="H13" i="10"/>
  <c r="H14" i="10"/>
  <c r="H15" i="10"/>
  <c r="H16" i="10"/>
  <c r="H17" i="10"/>
  <c r="H18" i="10"/>
  <c r="H19" i="10"/>
  <c r="H20" i="10"/>
  <c r="H21" i="10"/>
  <c r="I21" i="10" s="1"/>
  <c r="J21" i="10" s="1"/>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3" i="10"/>
  <c r="I3" i="10" s="1"/>
  <c r="J3" i="10" s="1"/>
  <c r="I4" i="10"/>
  <c r="J4" i="10" s="1"/>
  <c r="I53" i="10"/>
  <c r="J53" i="10" s="1"/>
  <c r="I69" i="10"/>
  <c r="J69" i="10" s="1"/>
  <c r="I70" i="10"/>
  <c r="J70" i="10" s="1"/>
  <c r="I111" i="10"/>
  <c r="J111" i="10" s="1"/>
  <c r="I66" i="10" l="1"/>
  <c r="J66" i="10" s="1"/>
  <c r="I79" i="10"/>
  <c r="J79" i="10" s="1"/>
  <c r="I62" i="10"/>
  <c r="J62" i="10" s="1"/>
  <c r="I108" i="10"/>
  <c r="J108" i="10" s="1"/>
  <c r="I104" i="10"/>
  <c r="J104" i="10" s="1"/>
  <c r="I77" i="10"/>
  <c r="J77" i="10" s="1"/>
  <c r="I61" i="10"/>
  <c r="J61" i="10" s="1"/>
  <c r="I65" i="10"/>
  <c r="J65" i="10" s="1"/>
  <c r="I41" i="10"/>
  <c r="J41" i="10" s="1"/>
  <c r="I99" i="10"/>
  <c r="J99" i="10" s="1"/>
  <c r="I75" i="10"/>
  <c r="J75" i="10" s="1"/>
  <c r="I63" i="10"/>
  <c r="J63" i="10" s="1"/>
  <c r="I122" i="10"/>
  <c r="J122" i="10" s="1"/>
  <c r="I109" i="10"/>
  <c r="J109" i="10" s="1"/>
  <c r="I39" i="10"/>
  <c r="J39" i="10" s="1"/>
  <c r="I96" i="10"/>
  <c r="J96" i="10" s="1"/>
  <c r="I72" i="10"/>
  <c r="J72" i="10" s="1"/>
  <c r="I56" i="10"/>
  <c r="J56" i="10" s="1"/>
  <c r="I82" i="10"/>
  <c r="J82" i="10" s="1"/>
  <c r="I121" i="10"/>
  <c r="J121" i="10" s="1"/>
  <c r="I40" i="10"/>
  <c r="J40" i="10" s="1"/>
  <c r="I7" i="10"/>
  <c r="J7" i="10" s="1"/>
  <c r="I22" i="10"/>
  <c r="J22" i="10" s="1"/>
  <c r="I20" i="10"/>
  <c r="J20" i="10" s="1"/>
  <c r="J89" i="10"/>
  <c r="I55" i="10"/>
  <c r="J55" i="10" s="1"/>
  <c r="I100" i="10"/>
  <c r="J100" i="10" s="1"/>
  <c r="I47" i="10"/>
  <c r="J47" i="10" s="1"/>
  <c r="I123" i="10"/>
  <c r="J123" i="10" s="1"/>
  <c r="I120" i="10"/>
  <c r="J120" i="10" s="1"/>
  <c r="I23" i="10"/>
  <c r="J23" i="10" s="1"/>
  <c r="I38" i="10"/>
  <c r="J38" i="10" s="1"/>
  <c r="I19" i="10"/>
  <c r="J19" i="10" s="1"/>
  <c r="I107" i="10"/>
  <c r="J107" i="10" s="1"/>
  <c r="I35" i="10"/>
  <c r="J35" i="10" s="1"/>
  <c r="I49" i="10"/>
  <c r="J49" i="10" s="1"/>
  <c r="I126" i="10"/>
  <c r="J126" i="10" s="1"/>
  <c r="I84" i="10"/>
  <c r="J84" i="10" s="1"/>
  <c r="I80" i="10"/>
  <c r="J80" i="10" s="1"/>
  <c r="I78" i="10"/>
  <c r="J78" i="10" s="1"/>
  <c r="I119" i="10"/>
  <c r="J119" i="10" s="1"/>
  <c r="I98" i="10"/>
  <c r="J98" i="10" s="1"/>
  <c r="I86" i="10"/>
  <c r="J86" i="10" s="1"/>
  <c r="I32" i="10"/>
  <c r="J32" i="10" s="1"/>
  <c r="I110" i="10"/>
  <c r="J110" i="10" s="1"/>
  <c r="I83" i="10"/>
  <c r="J83" i="10" s="1"/>
  <c r="I10" i="10"/>
  <c r="J10" i="10" s="1"/>
  <c r="I52" i="10"/>
  <c r="J52" i="10" s="1"/>
  <c r="I51" i="10"/>
  <c r="J51" i="10" s="1"/>
  <c r="I125" i="10"/>
  <c r="J125" i="10" s="1"/>
  <c r="I12" i="10"/>
  <c r="J12" i="10" s="1"/>
  <c r="I11" i="10"/>
  <c r="J11" i="10" s="1"/>
  <c r="I9" i="10"/>
  <c r="J9" i="10" s="1"/>
  <c r="I8" i="10"/>
  <c r="J8" i="10" s="1"/>
  <c r="I6" i="10"/>
  <c r="J6" i="10" s="1"/>
  <c r="I5" i="10"/>
  <c r="J5" i="10" s="1"/>
  <c r="I59" i="10"/>
  <c r="J59" i="10" s="1"/>
  <c r="I42" i="10"/>
  <c r="J42" i="10" s="1"/>
  <c r="I25" i="10"/>
  <c r="J25" i="10" s="1"/>
  <c r="I26" i="10"/>
  <c r="J26" i="10" s="1"/>
  <c r="I24" i="10"/>
  <c r="J24" i="10" s="1"/>
  <c r="I29" i="10"/>
  <c r="J29" i="10" s="1"/>
  <c r="I73" i="10"/>
  <c r="J73" i="10" s="1"/>
  <c r="I127" i="10"/>
  <c r="J127" i="10" s="1"/>
  <c r="I117" i="10"/>
  <c r="J117" i="10" s="1"/>
  <c r="I116" i="10"/>
  <c r="J116" i="10" s="1"/>
  <c r="I115" i="10"/>
  <c r="J115" i="10" s="1"/>
  <c r="I114" i="10"/>
  <c r="J114" i="10" s="1"/>
  <c r="I113" i="10"/>
  <c r="J113" i="10" s="1"/>
  <c r="I112" i="10"/>
  <c r="J112" i="10" s="1"/>
  <c r="I76" i="10"/>
  <c r="J76" i="10" s="1"/>
  <c r="I128" i="10"/>
  <c r="J128" i="10" s="1"/>
  <c r="I118" i="10"/>
  <c r="J118" i="10" s="1"/>
  <c r="I97" i="10"/>
  <c r="J97" i="10" s="1"/>
  <c r="I87" i="10"/>
  <c r="J87" i="10" s="1"/>
  <c r="I74" i="10"/>
  <c r="J74" i="10" s="1"/>
  <c r="I68" i="10"/>
  <c r="J68" i="10" s="1"/>
  <c r="I60" i="10"/>
  <c r="J60" i="10" s="1"/>
  <c r="I57" i="10"/>
  <c r="J57" i="10" s="1"/>
  <c r="I58" i="10"/>
  <c r="J58" i="10" s="1"/>
  <c r="I54" i="10"/>
  <c r="J54" i="10" s="1"/>
  <c r="I106" i="10"/>
  <c r="J106" i="10" s="1"/>
  <c r="I124" i="10"/>
  <c r="J124" i="10" s="1"/>
  <c r="I81" i="10"/>
  <c r="J81" i="10" s="1"/>
  <c r="I64" i="10"/>
  <c r="J64" i="10" s="1"/>
  <c r="I105" i="10"/>
  <c r="J105" i="10" s="1"/>
  <c r="I45" i="10"/>
  <c r="J45" i="10" s="1"/>
  <c r="I44" i="10"/>
  <c r="J44" i="10" s="1"/>
  <c r="I43" i="10"/>
  <c r="J43" i="10" s="1"/>
  <c r="I50" i="10"/>
  <c r="J50" i="10" s="1"/>
  <c r="I48" i="10"/>
  <c r="J48" i="10" s="1"/>
  <c r="I36" i="10"/>
  <c r="J36" i="10" s="1"/>
  <c r="I37" i="10"/>
  <c r="J37" i="10" s="1"/>
  <c r="I33" i="10"/>
  <c r="J33" i="10" s="1"/>
  <c r="I34" i="10"/>
  <c r="J34" i="10" s="1"/>
  <c r="I31" i="10"/>
  <c r="J31" i="10" s="1"/>
  <c r="I28" i="10"/>
  <c r="J28" i="10" s="1"/>
  <c r="I27" i="10"/>
  <c r="J27" i="10" s="1"/>
  <c r="I18" i="10"/>
  <c r="J18" i="10" s="1"/>
  <c r="I17" i="10"/>
  <c r="J17" i="10" s="1"/>
  <c r="I16" i="10"/>
  <c r="J16" i="10" s="1"/>
  <c r="I15" i="10"/>
  <c r="J15" i="10" s="1"/>
  <c r="I13" i="10"/>
  <c r="J13" i="10" s="1"/>
  <c r="I46" i="10"/>
  <c r="J46" i="10" s="1"/>
  <c r="I30" i="10"/>
  <c r="J30" i="10" s="1"/>
  <c r="I14" i="10"/>
  <c r="J14" i="10" s="1"/>
  <c r="L4" i="1"/>
  <c r="L7" i="1"/>
  <c r="L8" i="1"/>
  <c r="L10" i="1"/>
  <c r="L11" i="1"/>
  <c r="L12" i="1"/>
  <c r="L13" i="1"/>
  <c r="L3" i="1"/>
  <c r="K4" i="1"/>
  <c r="K7" i="1"/>
  <c r="K8" i="1"/>
  <c r="K10" i="1"/>
  <c r="K11" i="1"/>
  <c r="K12" i="1"/>
  <c r="K13" i="1"/>
  <c r="K3" i="1"/>
  <c r="J133" i="10" l="1"/>
  <c r="D21" i="7" s="1"/>
  <c r="I10" i="1"/>
  <c r="H10" i="1"/>
  <c r="G10" i="1"/>
  <c r="F10" i="1"/>
  <c r="E4" i="4" l="1"/>
  <c r="E5" i="4"/>
  <c r="E6" i="4"/>
  <c r="E7" i="4"/>
  <c r="E8" i="4"/>
  <c r="E3" i="4"/>
  <c r="E14" i="4" l="1"/>
  <c r="D23" i="7" s="1"/>
  <c r="L6" i="1"/>
  <c r="K6" i="1"/>
  <c r="K9" i="1"/>
  <c r="L9" i="1"/>
  <c r="L14" i="1"/>
  <c r="K14" i="1"/>
  <c r="K5" i="1"/>
  <c r="L5" i="1"/>
  <c r="E22" i="3"/>
  <c r="D22" i="7" s="1"/>
  <c r="I5" i="1"/>
  <c r="H5" i="1"/>
  <c r="F5" i="1"/>
  <c r="G5" i="1"/>
  <c r="F7" i="1"/>
  <c r="H7" i="1"/>
  <c r="I7" i="1"/>
  <c r="G7" i="1"/>
  <c r="H8" i="1"/>
  <c r="G8" i="1"/>
  <c r="F8" i="1"/>
  <c r="I8" i="1"/>
  <c r="F4" i="1"/>
  <c r="G4" i="1"/>
  <c r="I4" i="1"/>
  <c r="H4" i="1"/>
  <c r="G6" i="1"/>
  <c r="I6" i="1"/>
  <c r="F6" i="1"/>
  <c r="H6" i="1"/>
  <c r="I9" i="1"/>
  <c r="F9" i="1"/>
  <c r="H9" i="1"/>
  <c r="G9" i="1"/>
  <c r="F12" i="1"/>
  <c r="I12" i="1"/>
  <c r="H12" i="1"/>
  <c r="G12" i="1"/>
  <c r="F13" i="1"/>
  <c r="H13" i="1"/>
  <c r="I13" i="1"/>
  <c r="G13" i="1"/>
  <c r="I11" i="1"/>
  <c r="F11" i="1"/>
  <c r="H11" i="1"/>
  <c r="G11" i="1"/>
  <c r="H14" i="1"/>
  <c r="I14" i="1"/>
  <c r="F14" i="1"/>
  <c r="G14" i="1"/>
  <c r="F3" i="1"/>
  <c r="I3" i="1"/>
  <c r="G3" i="1"/>
  <c r="H3" i="1"/>
  <c r="D20" i="1" l="1"/>
  <c r="D20" i="7" s="1"/>
  <c r="D25" i="7" s="1"/>
</calcChain>
</file>

<file path=xl/sharedStrings.xml><?xml version="1.0" encoding="utf-8"?>
<sst xmlns="http://schemas.openxmlformats.org/spreadsheetml/2006/main" count="612" uniqueCount="244">
  <si>
    <t>Camera</t>
  </si>
  <si>
    <t>DMS</t>
  </si>
  <si>
    <t>Hub</t>
  </si>
  <si>
    <t>RMS</t>
  </si>
  <si>
    <t>Quantity</t>
  </si>
  <si>
    <t>Asset Type</t>
  </si>
  <si>
    <t>Asset Class</t>
  </si>
  <si>
    <t>General</t>
  </si>
  <si>
    <t>Essential</t>
  </si>
  <si>
    <t>Vital</t>
  </si>
  <si>
    <t>B: Repair Unit-Bid with Incentives/Disincentives</t>
  </si>
  <si>
    <t>Repair Unit Cost</t>
  </si>
  <si>
    <t>Initial Repair/Replacement Cost</t>
  </si>
  <si>
    <t>Device</t>
  </si>
  <si>
    <t>Unit Cost</t>
  </si>
  <si>
    <t>C: As-Needed Device Replacement Unit Cost</t>
  </si>
  <si>
    <t>D: FAMS Unit Cost</t>
  </si>
  <si>
    <t>Unit</t>
  </si>
  <si>
    <t>Price Per Unit</t>
  </si>
  <si>
    <t>Total Contract Price (3 years)</t>
  </si>
  <si>
    <t>North Carolina Department of Transportation</t>
  </si>
  <si>
    <t>1.</t>
  </si>
  <si>
    <t>2.</t>
  </si>
  <si>
    <t>3.</t>
  </si>
  <si>
    <t>Statewide ITS Resilience Project HO-0005</t>
  </si>
  <si>
    <t>Appendix Part C – Price Proposal</t>
  </si>
  <si>
    <t>Price Proposal Summary</t>
  </si>
  <si>
    <t>Workbook Divider</t>
  </si>
  <si>
    <t>Total</t>
  </si>
  <si>
    <t>Instructions:</t>
  </si>
  <si>
    <t>4.</t>
  </si>
  <si>
    <t>5.</t>
  </si>
  <si>
    <t>This workbook contains four pricing sections that must be completed by Proposers:</t>
  </si>
  <si>
    <t>Price Proposal</t>
  </si>
  <si>
    <t xml:space="preserve">extensive splice enclosure documentation </t>
  </si>
  <si>
    <t>moderate splice enclosure documentation</t>
  </si>
  <si>
    <t>minimal splice enclosure documentation</t>
  </si>
  <si>
    <t>documentation of fiber allocation information</t>
  </si>
  <si>
    <t xml:space="preserve">population of FAMS </t>
  </si>
  <si>
    <t xml:space="preserve">GPS location of communications infrastructure </t>
  </si>
  <si>
    <t>A: Pay-For-Performance Compensation: Daily Device Unit Cost Bid with Incentives/Disincentives</t>
  </si>
  <si>
    <t>Item No.</t>
  </si>
  <si>
    <t>EA</t>
  </si>
  <si>
    <t>Existing Quantity (EA)</t>
  </si>
  <si>
    <t>Year 1 Q1 Total Daily Price ($/Y1Q1)</t>
  </si>
  <si>
    <t>Year 1 Q2 Total Daily Price ($/Y1Q2)</t>
  </si>
  <si>
    <t>Year 1 Q3 Total Daily Price ($/Y1Q3)</t>
  </si>
  <si>
    <t>Year 1 Q4 Total Daily Price ($/Y1Q4)</t>
  </si>
  <si>
    <t>Year 2 Total Daily Price ($/Y2)</t>
  </si>
  <si>
    <t>Year 3 Total Daily Price ($/Y3)</t>
  </si>
  <si>
    <t xml:space="preserve">Total Price Proposal for Evaluation </t>
  </si>
  <si>
    <t>LF</t>
  </si>
  <si>
    <t>CY</t>
  </si>
  <si>
    <t>LS</t>
  </si>
  <si>
    <t>Item</t>
  </si>
  <si>
    <t>MI</t>
  </si>
  <si>
    <t>3 Years</t>
  </si>
  <si>
    <t>Total Price Proposal (3 Years)</t>
  </si>
  <si>
    <t>A: Pay-For-Performance: Daily Device Unit Cost Bid with Incentives and Disincentives</t>
  </si>
  <si>
    <t>B: Repair Unit-Bid with Incentives and Disincentives</t>
  </si>
  <si>
    <t>C: Device Replacement Unit Cost</t>
  </si>
  <si>
    <t>Items A-D are evaluated as the Proposer's Price Proposal.</t>
  </si>
  <si>
    <t>Daily Unit Price Years 2-3 ($/Day)</t>
  </si>
  <si>
    <t>Daily Unit Price Year 1 ($/Day)</t>
  </si>
  <si>
    <r>
      <t xml:space="preserve">For item A, Proposers are required to provide a daily price for the </t>
    </r>
    <r>
      <rPr>
        <sz val="12"/>
        <color theme="9"/>
        <rFont val="Times New Roman"/>
        <family val="1"/>
      </rPr>
      <t>green</t>
    </r>
    <r>
      <rPr>
        <sz val="12"/>
        <rFont val="Times New Roman"/>
        <family val="1"/>
      </rPr>
      <t xml:space="preserve"> cells only (in nominal (year of expenditure) dollars) for each asset type, for each asset class, for year 1 and years 2-3. Quantities during this timeframe have been developed based on NCDOT’s best estimate to enable like for like comparisons among cost proposals. The quantities may change post award but the bid price per asset type per asset class per year shall remain firm.</t>
    </r>
  </si>
  <si>
    <t xml:space="preserve">Estimated Total Contract Price (3 Years) </t>
  </si>
  <si>
    <t>WOOD POLE</t>
  </si>
  <si>
    <t>GENERIC SIGNAL ITEM - CCTV WOOD POLE</t>
  </si>
  <si>
    <t>MESSENGER CABLE (1/4")</t>
  </si>
  <si>
    <t>MESSENGER CABLE (3/8")</t>
  </si>
  <si>
    <t>1/2" RISER WITH WEATHERHEAD</t>
  </si>
  <si>
    <t>1" RISER WITH WEATHERHEAD</t>
  </si>
  <si>
    <t>2" RISER WITH WEATHERHEAD</t>
  </si>
  <si>
    <t>GENERIC SIGNAL ITEM - 1/2" RISER WITH HEAT SHRINK TUBING</t>
  </si>
  <si>
    <t>GENERIC SIGNAL ITEM - 1" RISER WITH HEAT SHRINK TUBING</t>
  </si>
  <si>
    <t>2" RISER WITH HEAT SHRINK TUBING</t>
  </si>
  <si>
    <t>HEAT SHRINK TUBING RETROFIT KIT</t>
  </si>
  <si>
    <t>GUY ASSEMBLY</t>
  </si>
  <si>
    <t>METAL POLE FOUNDATION REMOVAL</t>
  </si>
  <si>
    <t>GENERIC SIGNAL ITEM - CCTV OR MVD METAL POLE</t>
  </si>
  <si>
    <t>SOIL TEST</t>
  </si>
  <si>
    <t>DRILLED PIER FOUNDATION</t>
  </si>
  <si>
    <t>NEW ELECTRICAL SERVICE</t>
  </si>
  <si>
    <t xml:space="preserve">GENERIC SIGNAL ITEM - REMOVE EXISTING ELECTRICAL SERVICE </t>
  </si>
  <si>
    <t>GENERIC SIGNAL ITEM - METER BASE/DISCONNECT COMBINATION PANEL</t>
  </si>
  <si>
    <t>GENERIC SIGNAL ITEM - 3-WIRE COPPER SERVICE ENTRANCE CONDUCTORS</t>
  </si>
  <si>
    <t>GENERIC SIGNAL ITEM - 4-WIRE COPPER FEEDER CONDUCTORS</t>
  </si>
  <si>
    <t>GENERIC SIGNAL ITEM - 3-WIRE COPPER FEEDER CONDUCTORS</t>
  </si>
  <si>
    <t>GENERIC SIGNAL ITEM - 5/8" x10' GROUNDING ELECTRODE</t>
  </si>
  <si>
    <t>GENERIC SIGNAL ITEM - #4 SOLID BARE GROUNDING CONDUCTOR</t>
  </si>
  <si>
    <t>TRACER WIRE</t>
  </si>
  <si>
    <t>UNPAVED TRENCHING (1)(1'')</t>
  </si>
  <si>
    <t>UNPAVED TRENCHING (2)(2'')</t>
  </si>
  <si>
    <t>UNPAVED TRENCHING (3)(2'')</t>
  </si>
  <si>
    <t>PAVED TRENCHING (1)(1'')</t>
  </si>
  <si>
    <t>PAVED TRENCHING (2)(2'')</t>
  </si>
  <si>
    <t>PAVED TRENCHING (3)(2'')</t>
  </si>
  <si>
    <t>PLOWING (1)(1")</t>
  </si>
  <si>
    <t>PLOWING (2)(2")</t>
  </si>
  <si>
    <t>COMMUNICATIONS CABLE (12-FIBER)</t>
  </si>
  <si>
    <t>COMMUNICATIONS CABLE (24-FIBER)</t>
  </si>
  <si>
    <t>COMMUNICATIONS CABLE (36-FIBER)</t>
  </si>
  <si>
    <t>COMMUNICATIONS CABLE (48-FIBER)</t>
  </si>
  <si>
    <t>COMMUNICATIONS CABLE (72-FIBER)</t>
  </si>
  <si>
    <t>COMMUNICATIONS CABLE (96-FIBER)</t>
  </si>
  <si>
    <t>COMMUNICATIONS CABLE (144-FIBER)</t>
  </si>
  <si>
    <t>COMMUNICATIONS CABLE (288-FIBER)</t>
  </si>
  <si>
    <t>DROP CABLE</t>
  </si>
  <si>
    <t>REMOVE EXISTING COMMUNICATIONS CABLE</t>
  </si>
  <si>
    <t>GENERIC SIGNAL ITEM - BACK PULL FIBER OPTIC CABLE</t>
  </si>
  <si>
    <t>INTERCONNECT CENTER</t>
  </si>
  <si>
    <t>GENERIC SIGNAL ITEM - SMALL SPLICE ENCLOSURE (LESS THAN 48-FIBER CABLES)</t>
  </si>
  <si>
    <t>GENERIC SIGNAL ITEM - LARGE SPLICE ENCLOSURE (GREATER THAN THAN 48-FIBER CABLES)</t>
  </si>
  <si>
    <t>MODIFY SPLICE ENCLOSURE</t>
  </si>
  <si>
    <t>FIBER-OPTIC SPLICE CABINET (POLE MOUNTED)</t>
  </si>
  <si>
    <t>FIBER-OPTIC SPLICE CABINET (BASE MOUNTED)</t>
  </si>
  <si>
    <t>GENERIC SIGNAL ITEM - OTDR TEST SET-UP</t>
  </si>
  <si>
    <t>GENERIC SIGNAL ITEM - OTDR TEST</t>
  </si>
  <si>
    <t>JUNCTION BOX (STANDARD SIZE)</t>
  </si>
  <si>
    <t>GENERIC SIGNAL ITEM - JUNCTION BOX COVER (STANDARD SIZE)</t>
  </si>
  <si>
    <t>JUNCTION BOX (OVER-SIZED, HEAVY DUTY)</t>
  </si>
  <si>
    <t>GENERIC SIGNAL ITEM - JUNCTION BOX COVER (OVERSIZED, HEAVY DUTY)</t>
  </si>
  <si>
    <t>JUNCTION BOX (SPECIAL OVERSIZED, HEAVY DUTY)</t>
  </si>
  <si>
    <t>GENERIC SIGNAL ITEM - JUNCTION BOX COVER (SPECIAL OVERSIZED, HEAVY DUTY)</t>
  </si>
  <si>
    <t>GENERIC SIGNAL ITEM - REMOVE EXISTING JUNCTION BOX</t>
  </si>
  <si>
    <t>GENERIC SIGNAL ITEM - MARKER BALL (ORANGE)</t>
  </si>
  <si>
    <t>GENERIC SIGNAL ITEM - MARKER BALL (RED)</t>
  </si>
  <si>
    <t>DELINEATOR MARKER</t>
  </si>
  <si>
    <t>GENERIC SIGNAL ITEM - JUNCTION BOX MARKER</t>
  </si>
  <si>
    <t>CONDUIT ENTRANCE INTO EXISTING FOUNDATION</t>
  </si>
  <si>
    <t>GENERIC SIGNAL ITEM - MODIFY FOUNDATION FOR HUB CABINET</t>
  </si>
  <si>
    <t>GENERIC SIGNAL ITEM - MODIFY FOUNDATION FOR RMS CABINET</t>
  </si>
  <si>
    <t>GENERIC SIGNAL ITEM - MODIFY FOUNDATION FOR CCTV CABINET</t>
  </si>
  <si>
    <t>GENERIC SIGNAL ITEM - MODIFY FOUNDATION FOR DMS CABINET</t>
  </si>
  <si>
    <t>GENERIC SIGNAL ITEM - BUILDING ENTRANCE CONDUIT MODIFICATION</t>
  </si>
  <si>
    <t>GENERIC SIGNAL ITEM - ETHERNET EDGE SWITCH</t>
  </si>
  <si>
    <t>GENERIC SIGNAL ITEM - ETHERNET PATCH CABLE</t>
  </si>
  <si>
    <t>GENERIC SIGNAL ITEM - ETHERNET CABLE</t>
  </si>
  <si>
    <t>GENERIC SIGNAL ITEM - WIRELESS ETHERNET SYSTEM</t>
  </si>
  <si>
    <t>GENERIC SIGNAL ITEM - WIRELESS ETHERNET REPEATER SYSTEM</t>
  </si>
  <si>
    <t>GENERIC SIGNAL ITEM - DIGITAL CCTV CAMERA ASSEMBLY</t>
  </si>
  <si>
    <t>GENERIC SIGNAL ITEM - FIELD EQUIPMENT CABINET</t>
  </si>
  <si>
    <t>GENERIC SIGNAL ITEM - CCTV CAMERA LOWERING SYSTEM</t>
  </si>
  <si>
    <t>GENERIC SIGNAL ITEM - VARIABLE SPEED DRILL</t>
  </si>
  <si>
    <t>GENERIC SIGNAL ITEM - DMS CABINET</t>
  </si>
  <si>
    <t>GENERIC SIGNING ITEM - DMS PEDESTAL STRUCTURE</t>
  </si>
  <si>
    <t>GENERIC SIGNING ITEM - DMS ACCESS LADDER</t>
  </si>
  <si>
    <t>OVERHEAD FOOTING</t>
  </si>
  <si>
    <t>GENERIC SIGNING ITEM - REMOVE DAMAGED POLE</t>
  </si>
  <si>
    <t>GENERIC SIGNING ITEM - REMOVE DAMAGED CABINET</t>
  </si>
  <si>
    <t>GENERIC SIGNING ITEM - REMOVE DAMAGED JUNCTION BOX</t>
  </si>
  <si>
    <t>GENERIC SIGNING ITEM - REMOVE DAMAGED RAMP METERING SIGNAL HEAD/POLE</t>
  </si>
  <si>
    <t>GENERIC SIGNING ITEM - REMOVE DAMAGED DMS ASSEMBLY</t>
  </si>
  <si>
    <t>GENERIC SIGNING ITEM - REMOVE DAMAGED DMS STRUCTURE</t>
  </si>
  <si>
    <t>GENERIC MISCELLANEOUS ITEM - TREE TRIMMING</t>
  </si>
  <si>
    <t>SELECTIVE TREE REMOVAL, 6"</t>
  </si>
  <si>
    <t>SELECTIVE TREE REMOVAL, 10"</t>
  </si>
  <si>
    <t>SELECTIVE TREE REMOVAL, 15"</t>
  </si>
  <si>
    <t>SELECTIVE TREE REMOVAL, 18"</t>
  </si>
  <si>
    <t xml:space="preserve">GENERIC TRAFFIC CONTROL ITEM TRAFFIC CONTROL - NO SHOULDER/LANE CLOSURE </t>
  </si>
  <si>
    <t>GENERIC TRAFFIC CONTROL ITEM TRAFFIC CONTROL - SHOULDER CLOSURE</t>
  </si>
  <si>
    <t>GENERIC TRAFFIC CONTROL ITEM TRAFFIC CONTROL - LANE CLOSURE</t>
  </si>
  <si>
    <t xml:space="preserve">GENERIC SIGNAL ITEM - RAMP METER CONTROLLER </t>
  </si>
  <si>
    <t>GENERIC SIGNAL ITEM - RAMP METER CABINET</t>
  </si>
  <si>
    <t>GENERIC SIGNAL ITEM - RAMP METER LOAD SWITCH</t>
  </si>
  <si>
    <t>GENERIC SIGNAL ITEM - RAMP METER DETECTOR CARD (MODEL 222)</t>
  </si>
  <si>
    <t>GENERIC SIGNAL ITEM - RAMP METER INDUCTIVE LOOP SAWCUT</t>
  </si>
  <si>
    <t>GENERIC SIGNAL ITEM - RAMP METER LEAD-IN CABLE (14-2)</t>
  </si>
  <si>
    <t>GENERIC SIGNAL ITEM - RAMP METER TYPE III PEDESTAL WITH FOUNDATION</t>
  </si>
  <si>
    <t>GENERIC SIGNAL ITEM - RAMP METER VEHICLE SIGNAL HEAD (12", 1-SECTION)</t>
  </si>
  <si>
    <t>GENERIC SIGNAL ITEM - RAMP METER VEHICLE SIGNAL HEAD (12", 2-SECTION)</t>
  </si>
  <si>
    <t>GENERIC SIGNAL ITEM - RAMP METER SIGNAL CABLE</t>
  </si>
  <si>
    <t xml:space="preserve">Line Item </t>
  </si>
  <si>
    <t xml:space="preserve">Item No. </t>
  </si>
  <si>
    <t xml:space="preserve">Section No. </t>
  </si>
  <si>
    <t>7360000000-N</t>
  </si>
  <si>
    <t>7980000000-N</t>
  </si>
  <si>
    <t>7252000000-E</t>
  </si>
  <si>
    <t>7264000000-E</t>
  </si>
  <si>
    <t>7396000000-E</t>
  </si>
  <si>
    <t>7408000000-E</t>
  </si>
  <si>
    <t>7420000000-E</t>
  </si>
  <si>
    <t>7980000000-E</t>
  </si>
  <si>
    <t>7432000000-E</t>
  </si>
  <si>
    <t>7430000000-N</t>
  </si>
  <si>
    <t>7372000000-N</t>
  </si>
  <si>
    <t>7960000000-N</t>
  </si>
  <si>
    <t>7972000000-N</t>
  </si>
  <si>
    <t>7613000000-N</t>
  </si>
  <si>
    <t>7614100000-E</t>
  </si>
  <si>
    <t>7575142200-N</t>
  </si>
  <si>
    <t>7990000000-E</t>
  </si>
  <si>
    <t>7279000000-E</t>
  </si>
  <si>
    <t>7300000000-E</t>
  </si>
  <si>
    <t>7288000000-E</t>
  </si>
  <si>
    <t>7300310000-E</t>
  </si>
  <si>
    <t>7301000000-E</t>
  </si>
  <si>
    <t>7276000000-E</t>
  </si>
  <si>
    <t>7516000000-E</t>
  </si>
  <si>
    <t>7528000000-E</t>
  </si>
  <si>
    <t>7575160000-E</t>
  </si>
  <si>
    <t>7552000000-N</t>
  </si>
  <si>
    <t>7541000000-N</t>
  </si>
  <si>
    <t>7575120000-N</t>
  </si>
  <si>
    <t>7575140000-N</t>
  </si>
  <si>
    <t>7324000000-N</t>
  </si>
  <si>
    <t>7348000000-N</t>
  </si>
  <si>
    <t>7312000000-N</t>
  </si>
  <si>
    <t>7566000000-N</t>
  </si>
  <si>
    <t>7686000000-N</t>
  </si>
  <si>
    <t>4360000000-N</t>
  </si>
  <si>
    <t>4057000000-E</t>
  </si>
  <si>
    <t>0001020000-N</t>
  </si>
  <si>
    <t>6075000000-E</t>
  </si>
  <si>
    <t>4600000000-N</t>
  </si>
  <si>
    <t>SP</t>
  </si>
  <si>
    <t>GENERIC SIGNAL ITEM - DMS LED MODULE REPLACEMENT</t>
  </si>
  <si>
    <t>GENERIC SIGNING ITEM - REMOVE DAMAGED ITS DEVICE</t>
  </si>
  <si>
    <t>DIRECTIONAL DRILL (2)(2'')</t>
  </si>
  <si>
    <t>DIRECTIONAL DRILL (3)(2'')</t>
  </si>
  <si>
    <t>DIRECTIONAL DRILL (1)(2'')</t>
  </si>
  <si>
    <t>BORE &amp; JACK (3-2'') &amp; (1-4")</t>
  </si>
  <si>
    <t>METAL POLE REMOVAL</t>
  </si>
  <si>
    <t>3 Year Quantity</t>
  </si>
  <si>
    <t>Quantity per year</t>
  </si>
  <si>
    <t>Quantity per incident</t>
  </si>
  <si>
    <t>Incidents per Year</t>
  </si>
  <si>
    <t>GENERIC SIGNAL ITEM - EQUIPMENT CABINET DISCONNECT</t>
  </si>
  <si>
    <t>GENERIC SIGNAL ITEM - SOLAR POWER ASSEMBLY</t>
  </si>
  <si>
    <t>DMS DESIGN</t>
  </si>
  <si>
    <t>The total value of the Proposer's Price Proposal is derived for evaluation purposes only.</t>
  </si>
  <si>
    <t>The unit prices proposed under items A-D will be used as the final bid amount for the duration of the project. They are inclusive of all payment related to providing the services as described in the RFP.</t>
  </si>
  <si>
    <t>GENERIC SIGNAL ITEM - DYNAMIC MESSAGE SIGN (Type 1A)</t>
  </si>
  <si>
    <t>GENERIC SIGNAL ITEM - DYNAMIC MESSAGE SIGN (Type 1C)</t>
  </si>
  <si>
    <t>GENERIC SIGNAL ITEM - DYNAMIC MESSAGE SIGN (Type 2A)</t>
  </si>
  <si>
    <t>GENERIC SIGNAL ITEM - DYNAMIC MESSAGE SIGN (Type 2C)</t>
  </si>
  <si>
    <t>GENERIC SIGNAL ITEM - DYNAMIC MESSAGE SIGN (Type 3A)</t>
  </si>
  <si>
    <t>GENERIC SIGNAL ITEM - DYNAMIC MESSAGE SIGN (Type 3C)</t>
  </si>
  <si>
    <t>GENERIC SIGNAL ITEM - DYNAMIC MESSAGE SIGN (Type 4C)</t>
  </si>
  <si>
    <t>-</t>
  </si>
  <si>
    <t>GENERIC SIGNAL ITEM - HUB CABINET</t>
  </si>
  <si>
    <t>GENERIC SIGNAL ITEM - HUB CABINET FOUNDATION</t>
  </si>
  <si>
    <t>GENERIC SIGNAL ITEM - HUB CABINET UPS</t>
  </si>
  <si>
    <t>GENERIC SIGNAL ITEM - UPS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</si>
</sst>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_(&quot;$&quot;* \(#,##0.00\);_(&quot;$&quot;* &quot;-&quot;??_);_(@_)"/>
    <numFmt numFmtId="43" formatCode="_(* #,##0.00_);_(* \(#,##0.00\);_(* &quot;-&quot;??_);_(@_)"/>
    <numFmt numFmtId="164" formatCode="_(&quot;$&quot;* #,##0_);_(&quot;$&quot;* \(#,##0\);_(&quot;$&quot;* &quot;-&quot;??_);_(@_)"/>
  </numFmts>
  <fonts count="19"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b/>
      <sz val="12"/>
      <color theme="0"/>
      <name val="Times New Roman"/>
      <family val="1"/>
    </font>
    <font>
      <sz val="12"/>
      <color rgb="FF000000"/>
      <name val="Times New Roman"/>
      <family val="1"/>
    </font>
    <font>
      <b/>
      <sz val="11"/>
      <color theme="0"/>
      <name val="Times New Roman"/>
      <family val="1"/>
    </font>
    <font>
      <sz val="8"/>
      <color theme="1"/>
      <name val="Tahoma"/>
      <family val="2"/>
    </font>
    <font>
      <sz val="8"/>
      <color theme="1"/>
      <name val="Times New Roman"/>
      <family val="1"/>
    </font>
    <font>
      <sz val="20"/>
      <color theme="1"/>
      <name val="Times New Roman"/>
      <family val="1"/>
    </font>
    <font>
      <b/>
      <sz val="20"/>
      <color theme="1"/>
      <name val="Times New Roman"/>
      <family val="1"/>
    </font>
    <font>
      <sz val="14"/>
      <color theme="1"/>
      <name val="Times New Roman"/>
      <family val="1"/>
    </font>
    <font>
      <b/>
      <u/>
      <sz val="12"/>
      <color theme="1"/>
      <name val="Times New Roman"/>
      <family val="1"/>
    </font>
    <font>
      <b/>
      <sz val="12"/>
      <color theme="1"/>
      <name val="Times New Roman"/>
      <family val="1"/>
    </font>
    <font>
      <sz val="12"/>
      <name val="Times New Roman"/>
      <family val="1"/>
    </font>
    <font>
      <sz val="36"/>
      <color theme="1"/>
      <name val="Times New Roman"/>
      <family val="1"/>
    </font>
    <font>
      <b/>
      <sz val="11"/>
      <color theme="1"/>
      <name val="Times New Roman"/>
      <family val="1"/>
    </font>
    <font>
      <sz val="12"/>
      <color theme="9"/>
      <name val="Times New Roman"/>
      <family val="1"/>
    </font>
    <font>
      <sz val="8"/>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s>
  <cellStyleXfs count="4">
    <xf numFmtId="0" fontId="0" fillId="0" borderId="0"/>
    <xf numFmtId="44" fontId="1" fillId="0" borderId="0" applyFont="0" applyFill="0" applyBorder="0" applyAlignment="0" applyProtection="0"/>
    <xf numFmtId="0" fontId="7" fillId="0" borderId="0"/>
    <xf numFmtId="43" fontId="1" fillId="0" borderId="0" applyFont="0" applyFill="0" applyBorder="0" applyAlignment="0" applyProtection="0"/>
  </cellStyleXfs>
  <cellXfs count="96">
    <xf numFmtId="0" fontId="0" fillId="0" borderId="0" xfId="0"/>
    <xf numFmtId="0" fontId="2" fillId="0" borderId="0" xfId="0" applyFont="1"/>
    <xf numFmtId="0" fontId="3" fillId="0" borderId="0" xfId="0" applyFont="1"/>
    <xf numFmtId="0" fontId="3" fillId="0" borderId="0" xfId="0" applyFont="1" applyAlignment="1">
      <alignment horizontal="center" vertical="center"/>
    </xf>
    <xf numFmtId="0" fontId="3" fillId="0" borderId="0" xfId="0" applyFont="1" applyAlignment="1">
      <alignment wrapText="1"/>
    </xf>
    <xf numFmtId="0" fontId="3" fillId="0" borderId="0" xfId="2" applyFont="1"/>
    <xf numFmtId="0" fontId="8" fillId="0" borderId="0" xfId="2" applyFont="1"/>
    <xf numFmtId="0" fontId="9" fillId="0" borderId="0" xfId="2" applyFont="1"/>
    <xf numFmtId="0" fontId="10" fillId="0" borderId="0" xfId="2" applyFont="1" applyAlignment="1">
      <alignment horizontal="centerContinuous"/>
    </xf>
    <xf numFmtId="0" fontId="9" fillId="0" borderId="0" xfId="2" applyFont="1" applyAlignment="1">
      <alignment horizontal="centerContinuous"/>
    </xf>
    <xf numFmtId="0" fontId="9" fillId="0" borderId="0" xfId="2" applyFont="1" applyAlignment="1">
      <alignment horizontal="centerContinuous" wrapText="1"/>
    </xf>
    <xf numFmtId="0" fontId="11" fillId="0" borderId="0" xfId="2" applyFont="1" applyAlignment="1">
      <alignment horizontal="centerContinuous"/>
    </xf>
    <xf numFmtId="0" fontId="8" fillId="0" borderId="0" xfId="2" applyFont="1" applyAlignment="1">
      <alignment horizontal="centerContinuous"/>
    </xf>
    <xf numFmtId="0" fontId="12" fillId="0" borderId="0" xfId="2" applyFont="1"/>
    <xf numFmtId="0" fontId="13" fillId="0" borderId="0" xfId="2" quotePrefix="1" applyFont="1" applyAlignment="1">
      <alignment vertical="top"/>
    </xf>
    <xf numFmtId="0" fontId="3" fillId="0" borderId="0" xfId="2" applyFont="1" applyAlignment="1">
      <alignment wrapText="1"/>
    </xf>
    <xf numFmtId="0" fontId="14" fillId="0" borderId="0" xfId="2" applyFont="1" applyAlignment="1">
      <alignment horizontal="center" wrapText="1"/>
    </xf>
    <xf numFmtId="0" fontId="15" fillId="0" borderId="0" xfId="0" applyFont="1"/>
    <xf numFmtId="0" fontId="15" fillId="0" borderId="0" xfId="0" quotePrefix="1" applyFont="1"/>
    <xf numFmtId="0" fontId="6" fillId="2" borderId="2" xfId="0" applyFont="1" applyFill="1" applyBorder="1" applyAlignment="1">
      <alignment horizontal="center"/>
    </xf>
    <xf numFmtId="14" fontId="6" fillId="2" borderId="2" xfId="0" applyNumberFormat="1" applyFont="1" applyFill="1" applyBorder="1" applyAlignment="1">
      <alignment horizontal="centerContinuous"/>
    </xf>
    <xf numFmtId="164" fontId="3" fillId="0" borderId="0" xfId="2" applyNumberFormat="1" applyFont="1" applyAlignment="1">
      <alignment wrapText="1"/>
    </xf>
    <xf numFmtId="0" fontId="3" fillId="0" borderId="0" xfId="2" applyFont="1" applyAlignment="1">
      <alignment vertical="center" wrapText="1"/>
    </xf>
    <xf numFmtId="0" fontId="3" fillId="0" borderId="0" xfId="2" applyFont="1" applyAlignment="1">
      <alignment horizontal="left" vertical="center" wrapText="1"/>
    </xf>
    <xf numFmtId="164" fontId="16" fillId="3" borderId="3" xfId="1" applyNumberFormat="1" applyFont="1" applyFill="1" applyBorder="1"/>
    <xf numFmtId="0" fontId="14" fillId="0" borderId="0" xfId="2" applyFont="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44" fontId="3" fillId="0" borderId="0" xfId="0" applyNumberFormat="1" applyFont="1" applyAlignment="1">
      <alignment horizontal="center" vertical="center"/>
    </xf>
    <xf numFmtId="0" fontId="13" fillId="0" borderId="0" xfId="2" quotePrefix="1" applyFont="1" applyBorder="1" applyAlignment="1">
      <alignment vertical="top"/>
    </xf>
    <xf numFmtId="0" fontId="3" fillId="0" borderId="0" xfId="2" quotePrefix="1" applyFont="1" applyBorder="1" applyAlignment="1">
      <alignment vertical="top"/>
    </xf>
    <xf numFmtId="0" fontId="14" fillId="0" borderId="0" xfId="2" quotePrefix="1" applyFont="1" applyBorder="1" applyAlignment="1">
      <alignment vertical="top"/>
    </xf>
    <xf numFmtId="0" fontId="3" fillId="0" borderId="0" xfId="2" applyFont="1" applyBorder="1"/>
    <xf numFmtId="0" fontId="12" fillId="0" borderId="0" xfId="2" applyFont="1" applyBorder="1"/>
    <xf numFmtId="164" fontId="2" fillId="5" borderId="0" xfId="1" applyNumberFormat="1" applyFont="1" applyFill="1" applyBorder="1"/>
    <xf numFmtId="164" fontId="16" fillId="5" borderId="0" xfId="1" applyNumberFormat="1" applyFont="1" applyFill="1" applyBorder="1"/>
    <xf numFmtId="0" fontId="3" fillId="5" borderId="0" xfId="2" applyFont="1" applyFill="1" applyBorder="1"/>
    <xf numFmtId="44" fontId="2" fillId="3" borderId="2" xfId="1" applyNumberFormat="1" applyFont="1" applyFill="1" applyBorder="1"/>
    <xf numFmtId="0" fontId="13" fillId="0" borderId="4" xfId="2" quotePrefix="1" applyFont="1" applyBorder="1" applyAlignment="1">
      <alignment vertical="top" wrapText="1"/>
    </xf>
    <xf numFmtId="0" fontId="13" fillId="0" borderId="8" xfId="2" quotePrefix="1" applyFont="1" applyBorder="1" applyAlignment="1">
      <alignment vertical="top"/>
    </xf>
    <xf numFmtId="0" fontId="13" fillId="0" borderId="8" xfId="2" applyFont="1" applyBorder="1"/>
    <xf numFmtId="0" fontId="13" fillId="0" borderId="9" xfId="2" quotePrefix="1" applyFont="1" applyBorder="1" applyAlignment="1">
      <alignment vertical="top"/>
    </xf>
    <xf numFmtId="0" fontId="3" fillId="5" borderId="0" xfId="2" applyFont="1" applyFill="1" applyAlignment="1">
      <alignmen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Alignment="1">
      <alignment wrapText="1"/>
    </xf>
    <xf numFmtId="44" fontId="3" fillId="0" borderId="0" xfId="0" applyNumberFormat="1" applyFont="1" applyFill="1" applyAlignment="1">
      <alignment horizontal="center" vertical="center"/>
    </xf>
    <xf numFmtId="0" fontId="3" fillId="0" borderId="0" xfId="0" applyFont="1" applyAlignment="1">
      <alignment horizontal="center" vertical="center"/>
    </xf>
    <xf numFmtId="9" fontId="3" fillId="0" borderId="0" xfId="2" applyNumberFormat="1" applyFont="1" applyAlignment="1">
      <alignment vertical="center"/>
    </xf>
    <xf numFmtId="0" fontId="3" fillId="6" borderId="0" xfId="0" applyFont="1" applyFill="1" applyAlignment="1">
      <alignment horizontal="center" vertical="center"/>
    </xf>
    <xf numFmtId="0" fontId="3" fillId="7" borderId="0" xfId="0" applyFont="1" applyFill="1" applyAlignment="1">
      <alignment horizontal="center" vertical="center"/>
    </xf>
    <xf numFmtId="3" fontId="3" fillId="0" borderId="2" xfId="0" applyNumberFormat="1" applyFont="1" applyFill="1" applyBorder="1" applyAlignment="1">
      <alignment horizontal="center" vertical="center"/>
    </xf>
    <xf numFmtId="0" fontId="0" fillId="0" borderId="2" xfId="0" applyFill="1" applyBorder="1"/>
    <xf numFmtId="0" fontId="0" fillId="0" borderId="2" xfId="0" applyFill="1" applyBorder="1" applyAlignment="1">
      <alignment horizontal="center"/>
    </xf>
    <xf numFmtId="44" fontId="3" fillId="0" borderId="2" xfId="0" applyNumberFormat="1" applyFont="1" applyFill="1" applyBorder="1" applyAlignment="1">
      <alignment horizontal="center" vertical="center"/>
    </xf>
    <xf numFmtId="0" fontId="3" fillId="0" borderId="2" xfId="3" applyNumberFormat="1" applyFont="1" applyFill="1" applyBorder="1" applyAlignment="1">
      <alignment horizontal="center" vertical="center"/>
    </xf>
    <xf numFmtId="0" fontId="3" fillId="0" borderId="0" xfId="0" applyFont="1" applyFill="1" applyAlignment="1">
      <alignment horizontal="center" vertical="center"/>
    </xf>
    <xf numFmtId="0" fontId="5" fillId="0" borderId="2" xfId="0" applyFont="1" applyBorder="1" applyAlignment="1">
      <alignment horizontal="justify" vertical="center"/>
    </xf>
    <xf numFmtId="3" fontId="3" fillId="0" borderId="2" xfId="0" applyNumberFormat="1" applyFont="1" applyFill="1" applyBorder="1"/>
    <xf numFmtId="44" fontId="3" fillId="0" borderId="2" xfId="0" applyNumberFormat="1" applyFont="1" applyBorder="1" applyAlignment="1">
      <alignment vertical="center"/>
    </xf>
    <xf numFmtId="0" fontId="5" fillId="0" borderId="2" xfId="0" applyFont="1" applyFill="1" applyBorder="1" applyAlignment="1">
      <alignment horizontal="justify" vertical="center"/>
    </xf>
    <xf numFmtId="0" fontId="3" fillId="0" borderId="2" xfId="0" applyFont="1" applyBorder="1" applyAlignment="1">
      <alignment wrapText="1"/>
    </xf>
    <xf numFmtId="3" fontId="3" fillId="0" borderId="2" xfId="0" applyNumberFormat="1" applyFont="1" applyBorder="1" applyAlignment="1">
      <alignment wrapText="1"/>
    </xf>
    <xf numFmtId="44" fontId="3" fillId="0" borderId="2" xfId="0" applyNumberFormat="1" applyFont="1" applyBorder="1" applyAlignment="1">
      <alignment wrapText="1"/>
    </xf>
    <xf numFmtId="44" fontId="13" fillId="0" borderId="3" xfId="1" applyFont="1" applyBorder="1" applyAlignment="1">
      <alignment vertical="center"/>
    </xf>
    <xf numFmtId="44" fontId="13" fillId="0" borderId="7" xfId="1" applyFont="1" applyBorder="1" applyAlignment="1">
      <alignment vertical="center"/>
    </xf>
    <xf numFmtId="44" fontId="13" fillId="0" borderId="3" xfId="1" applyFont="1" applyBorder="1" applyAlignment="1">
      <alignment horizontal="center" vertical="center"/>
    </xf>
    <xf numFmtId="44" fontId="13" fillId="0" borderId="7" xfId="1" applyFont="1" applyBorder="1" applyAlignment="1">
      <alignment horizontal="center" vertical="center"/>
    </xf>
    <xf numFmtId="49" fontId="13" fillId="0" borderId="0" xfId="2" quotePrefix="1" applyNumberFormat="1" applyFont="1" applyAlignment="1">
      <alignment horizontal="left" vertical="top"/>
    </xf>
    <xf numFmtId="0" fontId="3" fillId="0" borderId="2" xfId="0" applyFont="1" applyBorder="1" applyAlignment="1">
      <alignment horizontal="center" vertical="center"/>
    </xf>
    <xf numFmtId="44" fontId="3" fillId="0" borderId="2" xfId="0" applyNumberFormat="1" applyFont="1" applyBorder="1" applyAlignment="1">
      <alignment horizontal="center" vertical="center"/>
    </xf>
    <xf numFmtId="44" fontId="3" fillId="0" borderId="2" xfId="1" applyFont="1" applyFill="1" applyBorder="1" applyAlignment="1">
      <alignment horizontal="center" vertical="center"/>
    </xf>
    <xf numFmtId="44" fontId="3" fillId="4" borderId="2" xfId="0" applyNumberFormat="1" applyFont="1" applyFill="1" applyBorder="1" applyAlignment="1" applyProtection="1">
      <alignment horizontal="center" vertical="center"/>
      <protection locked="0"/>
    </xf>
    <xf numFmtId="44" fontId="3" fillId="4" borderId="2" xfId="0" applyNumberFormat="1" applyFont="1" applyFill="1" applyBorder="1" applyProtection="1">
      <protection locked="0"/>
    </xf>
    <xf numFmtId="44" fontId="3" fillId="4" borderId="2" xfId="0" applyNumberFormat="1" applyFont="1" applyFill="1" applyBorder="1" applyAlignment="1" applyProtection="1">
      <alignment wrapText="1"/>
      <protection locked="0"/>
    </xf>
    <xf numFmtId="0" fontId="3" fillId="0" borderId="0" xfId="0" applyFont="1" applyAlignment="1">
      <alignment horizontal="center" vertical="center"/>
    </xf>
    <xf numFmtId="0" fontId="0" fillId="0" borderId="2" xfId="0" applyBorder="1"/>
    <xf numFmtId="0" fontId="9" fillId="0" borderId="0" xfId="2" applyFont="1" applyAlignment="1">
      <alignment horizontal="center"/>
    </xf>
    <xf numFmtId="0" fontId="9" fillId="0" borderId="0" xfId="2" applyFont="1" applyAlignment="1">
      <alignment horizontal="center" wrapText="1"/>
    </xf>
    <xf numFmtId="0" fontId="8" fillId="0" borderId="0" xfId="2" applyFont="1" applyAlignment="1">
      <alignment horizontal="center"/>
    </xf>
    <xf numFmtId="0" fontId="3" fillId="0" borderId="0" xfId="0" applyFont="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3" fillId="0" borderId="5" xfId="0" applyFont="1" applyBorder="1" applyAlignment="1">
      <alignment horizontal="right" vertical="center"/>
    </xf>
    <xf numFmtId="0" fontId="13" fillId="0" borderId="6" xfId="0" applyFont="1" applyBorder="1" applyAlignment="1">
      <alignment horizontal="right" vertical="center"/>
    </xf>
    <xf numFmtId="0" fontId="13" fillId="0" borderId="7" xfId="0" applyFont="1" applyBorder="1" applyAlignment="1">
      <alignment horizontal="right" vertical="center"/>
    </xf>
    <xf numFmtId="0" fontId="4" fillId="2" borderId="13" xfId="0" applyFont="1" applyFill="1" applyBorder="1" applyAlignment="1">
      <alignment horizontal="center" vertical="center"/>
    </xf>
    <xf numFmtId="0" fontId="4" fillId="2" borderId="0" xfId="0" applyFont="1" applyFill="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cellXfs>
  <cellStyles count="4">
    <cellStyle name="Comma" xfId="3" builtinId="3"/>
    <cellStyle name="Currency" xfId="1" builtinId="4"/>
    <cellStyle name="Normal" xfId="0" builtinId="0"/>
    <cellStyle name="Normal 2" xfId="2" xr:uid="{C62E70C6-0E9E-47D1-A5F8-5691451D3B13}"/>
  </cellStyles>
  <dxfs count="43">
    <dxf>
      <font>
        <b val="0"/>
        <i val="0"/>
        <strike val="0"/>
        <condense val="0"/>
        <extend val="0"/>
        <outline val="0"/>
        <shadow val="0"/>
        <u val="none"/>
        <vertAlign val="baseline"/>
        <sz val="12"/>
        <color theme="1"/>
        <name val="Times New Roman"/>
        <family val="1"/>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numFmt numFmtId="34" formatCode="_(&quot;$&quot;* #,##0.00_);_(&quot;$&quot;* \(#,##0.00\);_(&quot;$&quot;* &quot;-&quot;??_);_(@_)"/>
      <fill>
        <patternFill patternType="solid">
          <fgColor indexed="64"/>
          <bgColor theme="9" tint="0.79998168889431442"/>
        </patternFill>
      </fill>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Times New Roman"/>
        <family val="1"/>
        <scheme val="none"/>
      </font>
      <numFmt numFmtId="3" formatCode="#,##0"/>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textRotation="0" wrapText="1" indent="0" justifyLastLine="0" shrinkToFit="0" readingOrder="0"/>
    </dxf>
    <dxf>
      <font>
        <b/>
        <i val="0"/>
        <strike val="0"/>
        <condense val="0"/>
        <extend val="0"/>
        <outline val="0"/>
        <shadow val="0"/>
        <u val="none"/>
        <vertAlign val="baseline"/>
        <sz val="12"/>
        <color theme="0"/>
        <name val="Times New Roman"/>
        <family val="1"/>
        <scheme val="none"/>
      </font>
      <alignment textRotation="0" wrapText="1" indent="0" justifyLastLine="0" shrinkToFit="0" readingOrder="0"/>
    </dxf>
    <dxf>
      <font>
        <b val="0"/>
        <i val="0"/>
        <strike val="0"/>
        <condense val="0"/>
        <extend val="0"/>
        <outline val="0"/>
        <shadow val="0"/>
        <u val="none"/>
        <vertAlign val="baseline"/>
        <sz val="12"/>
        <color theme="1"/>
        <name val="Times New Roman"/>
        <family val="1"/>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numFmt numFmtId="3" formatCode="#,##0"/>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numFmt numFmtId="34" formatCode="_(&quot;$&quot;* #,##0.00_);_(&quot;$&quot;* \(#,##0.00\);_(&quot;$&quot;* &quot;-&quot;??_);_(@_)"/>
      <fill>
        <patternFill patternType="solid">
          <fgColor indexed="64"/>
          <bgColor theme="9" tint="0.7999816888943144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rgb="FF000000"/>
        <name val="Times New Roman"/>
        <family val="1"/>
        <scheme val="none"/>
      </font>
      <fill>
        <patternFill patternType="none">
          <fgColor indexed="64"/>
          <bgColor indexed="65"/>
        </patternFill>
      </fill>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rgb="FF000000"/>
        <name val="Times New Roman"/>
        <family val="1"/>
        <scheme val="none"/>
      </font>
      <alignment horizontal="justify"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Times New Roman"/>
        <family val="1"/>
        <scheme val="none"/>
      </font>
    </dxf>
    <dxf>
      <font>
        <b/>
        <i val="0"/>
        <strike val="0"/>
        <condense val="0"/>
        <extend val="0"/>
        <outline val="0"/>
        <shadow val="0"/>
        <u val="none"/>
        <vertAlign val="baseline"/>
        <sz val="12"/>
        <color theme="0"/>
        <name val="Times New Roman"/>
        <family val="1"/>
        <scheme val="none"/>
      </font>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34" formatCode="_(&quot;$&quot;* #,##0.00_);_(&quot;$&quot;* \(#,##0.00\);_(&quot;$&quot;*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Times New Roman"/>
        <family val="1"/>
        <scheme val="none"/>
      </font>
      <numFmt numFmtId="34" formatCode="_(&quot;$&quot;* #,##0.00_);_(&quot;$&quot;* \(#,##0.00\);_(&quot;$&quot;* &quot;-&quot;??_);_(@_)"/>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rgb="FF000000"/>
        <name val="Times New Roman"/>
        <family val="1"/>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Times New Roman"/>
        <family val="1"/>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0000"/>
        <name val="Times New Roman"/>
        <family val="1"/>
        <scheme val="none"/>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2"/>
        <color theme="0"/>
        <name val="Times New Roman"/>
        <family val="1"/>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theme="1"/>
        <name val="Times New Roman"/>
        <family val="1"/>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Times New Roman"/>
        <family val="1"/>
        <scheme val="none"/>
      </font>
      <numFmt numFmtId="34" formatCode="_(&quot;$&quot;* #,##0.00_);_(&quot;$&quot;* \(#,##0.00\);_(&quot;$&quot;* &quot;-&quot;??_);_(@_)"/>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2"/>
        <color theme="1"/>
        <name val="Times New Roman"/>
        <family val="1"/>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fill>
        <patternFill patternType="none">
          <fgColor indexed="64"/>
          <bgColor auto="1"/>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numFmt numFmtId="34" formatCode="_(&quot;$&quot;* #,##0.00_);_(&quot;$&quot;* \(#,##0.00\);_(&quot;$&quot;* &quot;-&quot;??_);_(@_)"/>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numFmt numFmtId="34" formatCode="_(&quot;$&quot;* #,##0.00_);_(&quot;$&quot;* \(#,##0.00\);_(&quot;$&quot;* &quot;-&quot;??_);_(@_)"/>
      <fill>
        <patternFill patternType="solid">
          <fgColor indexed="64"/>
          <bgColor theme="9" tint="0.79998168889431442"/>
        </patternFill>
      </fill>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color theme="1"/>
        <name val="Times New Roman"/>
        <family val="1"/>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Times New Roman"/>
        <family val="1"/>
        <scheme val="none"/>
      </font>
      <alignment horizontal="center" vertical="center" textRotation="0" indent="0" justifyLastLine="0" shrinkToFit="0" readingOrder="0"/>
    </dxf>
    <dxf>
      <font>
        <b/>
        <strike val="0"/>
        <outline val="0"/>
        <shadow val="0"/>
        <u val="none"/>
        <vertAlign val="baseline"/>
        <sz val="12"/>
        <color theme="0"/>
        <name val="Times New Roman"/>
        <family val="1"/>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0"/>
        </patternFill>
      </fill>
    </dxf>
    <dxf>
      <fill>
        <patternFill>
          <bgColor theme="0" tint="-0.14996795556505021"/>
        </patternFill>
      </fill>
    </dxf>
    <dxf>
      <fill>
        <patternFill>
          <bgColor theme="4" tint="-0.24994659260841701"/>
        </patternFill>
      </fill>
    </dxf>
  </dxfs>
  <tableStyles count="1" defaultTableStyle="TableStyleMedium2" defaultPivotStyle="PivotStyleLight16">
    <tableStyle name="Table Style 1" pivot="0" count="3" xr9:uid="{6E6EE5E3-45CC-4B3F-956E-0FD774B042AF}">
      <tableStyleElement type="headerRow" dxfId="42"/>
      <tableStyleElement type="firstRowStripe" dxfId="41"/>
      <tableStyleElement type="secondRowStripe" dxfId="4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1871382</xdr:colOff>
      <xdr:row>1</xdr:row>
      <xdr:rowOff>78441</xdr:rowOff>
    </xdr:from>
    <xdr:to>
      <xdr:col>2</xdr:col>
      <xdr:colOff>3797114</xdr:colOff>
      <xdr:row>11</xdr:row>
      <xdr:rowOff>13883</xdr:rowOff>
    </xdr:to>
    <xdr:pic>
      <xdr:nvPicPr>
        <xdr:cNvPr id="3" name="Picture 2" descr="The design of North Carolina's state seal, officially called the ...">
          <a:extLst>
            <a:ext uri="{FF2B5EF4-FFF2-40B4-BE49-F238E27FC236}">
              <a16:creationId xmlns:a16="http://schemas.microsoft.com/office/drawing/2014/main" id="{4230EA22-8DBF-4248-8328-037A5D173E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9264" y="280147"/>
          <a:ext cx="1925732" cy="195250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4477440</xdr:colOff>
      <xdr:row>1</xdr:row>
      <xdr:rowOff>57148</xdr:rowOff>
    </xdr:from>
    <xdr:to>
      <xdr:col>5</xdr:col>
      <xdr:colOff>6403172</xdr:colOff>
      <xdr:row>10</xdr:row>
      <xdr:rowOff>192615</xdr:rowOff>
    </xdr:to>
    <xdr:pic>
      <xdr:nvPicPr>
        <xdr:cNvPr id="2" name="Picture 1" descr="The design of North Carolina's state seal, officially called the ...">
          <a:extLst>
            <a:ext uri="{FF2B5EF4-FFF2-40B4-BE49-F238E27FC236}">
              <a16:creationId xmlns:a16="http://schemas.microsoft.com/office/drawing/2014/main" id="{A0E64BFA-2723-4FE4-B252-C39DDA46C5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1846" y="259554"/>
          <a:ext cx="1925732" cy="19571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ts01.us.kworld.kpmg.com\transactionservices\Users\jfagnani\Desktop\8.6%20-%20NCDOT%20Fiber%20-%20Price%20Evalu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cenario Analysis"/>
      <sheetName val="Saved Outputs"/>
      <sheetName val="Structuring Options"/>
      <sheetName val="Pricing Option #1"/>
      <sheetName val="O&amp;M Price Worksheet"/>
      <sheetName val="Commercialization Worksheet"/>
      <sheetName val="Pricing Option #3"/>
      <sheetName val="Pricing Notes"/>
    </sheetNames>
    <sheetDataSet>
      <sheetData sheetId="0" refreshError="1"/>
      <sheetData sheetId="1">
        <row r="10">
          <cell r="D10">
            <v>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135EF5-07EB-4A41-B11C-399D33D01821}" name="PFP_Device_Table" displayName="PFP_Device_Table" ref="A2:L14" totalsRowShown="0" headerRowDxfId="39" dataDxfId="38">
  <autoFilter ref="A2:L14" xr:uid="{6E135EF5-07EB-4A41-B11C-399D33D01821}"/>
  <tableColumns count="12">
    <tableColumn id="12" xr3:uid="{7E34A060-3261-4245-8082-2D2D482A7998}" name="Item No." dataDxfId="37"/>
    <tableColumn id="1" xr3:uid="{66F24C30-BE82-4AD6-A553-A896C6F007B4}" name="Asset Type" dataDxfId="36"/>
    <tableColumn id="2" xr3:uid="{9B1453AE-6785-4053-9DBD-C383D59430B9}" name="Asset Class" dataDxfId="35"/>
    <tableColumn id="3" xr3:uid="{1A69BF54-AE0C-437C-B86A-3A7C2FAB1FF8}" name="Existing Quantity (EA)" dataDxfId="34"/>
    <tableColumn id="4" xr3:uid="{B346E7DA-5A55-4FDA-93DA-E50B18B9202E}" name="Daily Unit Price Year 1 ($/Day)" dataDxfId="33"/>
    <tableColumn id="6" xr3:uid="{12C7EC18-653E-4015-8EE9-C7F4F9E48D73}" name="Year 1 Q1 Total Daily Price ($/Y1Q1)" dataDxfId="32">
      <calculatedColumnFormula>PFP_Device_Table[[#This Row],[Existing Quantity (EA)]]*0.25*(365/4)*PFP_Device_Table[[#This Row],[Daily Unit Price Year 1 ($/Day)]]</calculatedColumnFormula>
    </tableColumn>
    <tableColumn id="7" xr3:uid="{19312D0E-0B28-4FBA-A74A-86E58BD6C8E0}" name="Year 1 Q2 Total Daily Price ($/Y1Q2)" dataDxfId="31" dataCellStyle="Currency">
      <calculatedColumnFormula>PFP_Device_Table[[#This Row],[Existing Quantity (EA)]]*0.5*((365/4))*PFP_Device_Table[[#This Row],[Daily Unit Price Year 1 ($/Day)]]</calculatedColumnFormula>
    </tableColumn>
    <tableColumn id="8" xr3:uid="{9CBA8CA0-6C76-48E8-A060-F65FD80CBC1A}" name="Year 1 Q3 Total Daily Price ($/Y1Q3)" dataDxfId="30">
      <calculatedColumnFormula>PFP_Device_Table[[#This Row],[Existing Quantity (EA)]]*0.75*(365/4)*PFP_Device_Table[[#This Row],[Daily Unit Price Year 1 ($/Day)]]</calculatedColumnFormula>
    </tableColumn>
    <tableColumn id="9" xr3:uid="{967E8379-2390-4522-8AAD-E1512AE5A6D6}" name="Year 1 Q4 Total Daily Price ($/Y1Q4)" dataDxfId="29">
      <calculatedColumnFormula>PFP_Device_Table[[#This Row],[Existing Quantity (EA)]]*1*(365/4)*PFP_Device_Table[[#This Row],[Daily Unit Price Year 1 ($/Day)]]</calculatedColumnFormula>
    </tableColumn>
    <tableColumn id="14" xr3:uid="{EC1856D6-DF94-4C40-B5A3-D1994FE4B09F}" name="Daily Unit Price Years 2-3 ($/Day)" dataDxfId="28"/>
    <tableColumn id="10" xr3:uid="{580E4B47-603A-4868-B382-FDBB229EAC63}" name="Year 2 Total Daily Price ($/Y2)" dataDxfId="27">
      <calculatedColumnFormula>PFP_Device_Table[[#This Row],[Existing Quantity (EA)]]*1.1*(365)*PFP_Device_Table[[#This Row],[Daily Unit Price Years 2-3 ($/Day)]]</calculatedColumnFormula>
    </tableColumn>
    <tableColumn id="11" xr3:uid="{DD0115A5-7802-49B5-92BC-5D9C031F6CB6}" name="Year 3 Total Daily Price ($/Y3)" dataDxfId="26">
      <calculatedColumnFormula>PFP_Device_Table[[#This Row],[Existing Quantity (EA)]]*1.2*(365)*PFP_Device_Table[[#This Row],[Daily Unit Price Years 2-3 ($/Day)]]</calculatedColumnFormula>
    </tableColumn>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24BB5E-EC2E-4BAE-95F5-806130B12CC4}" name="Table32" displayName="Table32" ref="A2:J128" totalsRowShown="0" headerRowDxfId="25" dataDxfId="24">
  <autoFilter ref="A2:J128" xr:uid="{72054943-5D05-47FA-85CA-48A9B0F26962}"/>
  <tableColumns count="10">
    <tableColumn id="7" xr3:uid="{C339266A-C1B7-4D22-9207-F0AD228FFCAD}" name="Line Item " dataDxfId="23"/>
    <tableColumn id="8" xr3:uid="{B57F3B5B-C5BA-42FB-869C-20DEA296B5E3}" name="Item No. " dataDxfId="22"/>
    <tableColumn id="1" xr3:uid="{BF9D1BAC-3580-45E8-941A-57E9687477C8}" name="Section No. " dataDxfId="21"/>
    <tableColumn id="2" xr3:uid="{86BAE8E8-7067-425D-ADB3-CC8117840120}" name="Repair Unit Cost" dataDxfId="20"/>
    <tableColumn id="4" xr3:uid="{C7CF4A82-76FC-4945-9209-FBE7D3AE7DB8}" name="Unit" dataDxfId="19"/>
    <tableColumn id="10" xr3:uid="{5198493C-9677-44C4-863F-19F05818409E}" name="Incidents per Year" dataDxfId="18" dataCellStyle="Comma"/>
    <tableColumn id="11" xr3:uid="{C5B19326-0B9B-4B41-BE9B-2179C3A8D028}" name="Quantity per incident" dataDxfId="17" dataCellStyle="Comma"/>
    <tableColumn id="3" xr3:uid="{784C250B-A536-4D99-B1B3-D831A66CE6D2}" name="Quantity per year" dataDxfId="16"/>
    <tableColumn id="9" xr3:uid="{1AF12A83-A4A7-41A0-96C7-000B86A43C7F}" name="3 Year Quantity" dataDxfId="15">
      <calculatedColumnFormula>Table32[[#This Row],[Quantity per year]]*3</calculatedColumnFormula>
    </tableColumn>
    <tableColumn id="6" xr3:uid="{5E5050BE-B335-4738-B316-0DB2A25F1A46}" name="Initial Repair/Replacement Cost" dataDxfId="14">
      <calculatedColumnFormula>D3*I3</calculatedColumnFormula>
    </tableColumn>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FA9CCFE-AA05-416A-903C-2051DF48FA1C}" name="AsNeededDeviceReplacementUnitCost" displayName="AsNeededDeviceReplacementUnitCost" ref="A2:E16" totalsRowShown="0" headerRowDxfId="13" dataDxfId="12">
  <autoFilter ref="A2:E16" xr:uid="{7FA9CCFE-AA05-416A-903C-2051DF48FA1C}"/>
  <tableColumns count="5">
    <tableColumn id="1" xr3:uid="{147F4C1D-AE19-4E7F-813D-9F052AE6E51F}" name="Device" dataDxfId="11"/>
    <tableColumn id="7" xr3:uid="{B5DD9243-65AD-4954-9EE1-5B456752D92F}" name="Unit" dataDxfId="10"/>
    <tableColumn id="2" xr3:uid="{1DECC421-7D19-4494-BE41-6CBA85CF7176}" name="Unit Cost" dataDxfId="9"/>
    <tableColumn id="5" xr3:uid="{6938DCC0-59EC-4769-85FA-76F22827FF18}" name="Quantity" dataDxfId="8"/>
    <tableColumn id="6" xr3:uid="{12BD89A4-B83C-4594-A6C5-24D9920BFF00}" name="Estimated Total Contract Price (3 Years) " dataDxfId="7">
      <calculatedColumnFormula>AsNeededDeviceReplacementUnitCost[[#This Row],[Unit Cost]]*AsNeededDeviceReplacementUnitCost[[#This Row],[Quantity]]</calculatedColumnFormula>
    </tableColumn>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C1E581D-BB84-4A31-A6BD-4876BDDCCA8F}" name="Table6" displayName="Table6" ref="A2:E8" totalsRowShown="0" headerRowDxfId="6" dataDxfId="5">
  <autoFilter ref="A2:E8" xr:uid="{EC1E581D-BB84-4A31-A6BD-4876BDDCCA8F}"/>
  <tableColumns count="5">
    <tableColumn id="1" xr3:uid="{6255BA9A-0C31-4BC0-A969-9D7FEEC4F79D}" name="Item" dataDxfId="4"/>
    <tableColumn id="6" xr3:uid="{0D5F7B93-341A-4D17-92EE-892B9191BAF6}" name="Unit" dataDxfId="3"/>
    <tableColumn id="2" xr3:uid="{2E876F76-CDBC-41AE-9FEE-5F8BCB24DFCC}" name="Quantity" dataDxfId="2"/>
    <tableColumn id="3" xr3:uid="{128D51D7-D648-4692-8F18-9E379D389E21}" name="Price Per Unit" dataDxfId="1"/>
    <tableColumn id="5" xr3:uid="{1416BEB7-5625-4731-B478-87781B08FF80}" name="Total Contract Price (3 years)" dataDxfId="0">
      <calculatedColumnFormula>Table6[[#This Row],[Quantity]]*Table6[[#This Row],[Price Per Unit]]</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3.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08EC7-F360-4635-BC7D-E52FF2EAFA30}">
  <sheetPr codeName="Sheet2">
    <tabColor theme="1"/>
  </sheetPr>
  <dimension ref="C12:C14"/>
  <sheetViews>
    <sheetView showGridLines="0" view="pageBreakPreview" zoomScale="80" zoomScaleNormal="80" zoomScaleSheetLayoutView="80" workbookViewId="0">
      <selection activeCell="L37" sqref="L37"/>
    </sheetView>
  </sheetViews>
  <sheetFormatPr defaultColWidth="9.140625" defaultRowHeight="15" x14ac:dyDescent="0.25"/>
  <cols>
    <col min="1" max="16384" width="9.140625" style="1"/>
  </cols>
  <sheetData>
    <row r="12" spans="3:3" ht="45.75" x14ac:dyDescent="0.65">
      <c r="C12" s="17" t="s">
        <v>26</v>
      </c>
    </row>
    <row r="14" spans="3:3" ht="45.75" x14ac:dyDescent="0.65">
      <c r="C14" s="18" t="s">
        <v>27</v>
      </c>
    </row>
  </sheetData>
  <pageMargins left="0.7" right="0.7" top="0.75" bottom="0.75" header="0.3" footer="0.3"/>
  <pageSetup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B2CEF-BE83-4886-BF26-EF7B17EF12A1}">
  <sheetPr codeName="Sheet3">
    <pageSetUpPr fitToPage="1"/>
  </sheetPr>
  <dimension ref="B1:E53"/>
  <sheetViews>
    <sheetView showGridLines="0" view="pageBreakPreview" zoomScale="85" zoomScaleNormal="80" zoomScaleSheetLayoutView="85" workbookViewId="0">
      <selection activeCell="D24" sqref="D24"/>
    </sheetView>
  </sheetViews>
  <sheetFormatPr defaultColWidth="7.140625" defaultRowHeight="0" customHeight="1" zeroHeight="1" x14ac:dyDescent="0.25"/>
  <cols>
    <col min="1" max="1" width="2.7109375" style="5" customWidth="1"/>
    <col min="2" max="2" width="5.42578125" style="5" bestFit="1" customWidth="1"/>
    <col min="3" max="3" width="61.42578125" style="5" customWidth="1"/>
    <col min="4" max="4" width="22.7109375" style="5" bestFit="1" customWidth="1"/>
    <col min="5" max="5" width="7" style="5" customWidth="1"/>
    <col min="6" max="16382" width="7.140625" style="5" customWidth="1"/>
    <col min="16383" max="16384" width="7.140625" style="5"/>
  </cols>
  <sheetData>
    <row r="1" spans="3:5" ht="15.75" customHeight="1" x14ac:dyDescent="0.25"/>
    <row r="2" spans="3:5" ht="15.75" customHeight="1" x14ac:dyDescent="0.25"/>
    <row r="3" spans="3:5" s="6" customFormat="1" ht="15.75" customHeight="1" x14ac:dyDescent="0.2"/>
    <row r="4" spans="3:5" s="6" customFormat="1" ht="15.75" customHeight="1" x14ac:dyDescent="0.2"/>
    <row r="5" spans="3:5" s="6" customFormat="1" ht="15.75" customHeight="1" x14ac:dyDescent="0.2"/>
    <row r="6" spans="3:5" s="6" customFormat="1" ht="15.75" customHeight="1" x14ac:dyDescent="0.2"/>
    <row r="7" spans="3:5" s="6" customFormat="1" ht="15.75" customHeight="1" x14ac:dyDescent="0.2"/>
    <row r="8" spans="3:5" s="6" customFormat="1" ht="15.75" customHeight="1" x14ac:dyDescent="0.2">
      <c r="C8" s="80"/>
      <c r="D8" s="80"/>
    </row>
    <row r="9" spans="3:5" s="6" customFormat="1" ht="15.75" customHeight="1" x14ac:dyDescent="0.2"/>
    <row r="10" spans="3:5" s="6" customFormat="1" ht="15.75" customHeight="1" x14ac:dyDescent="0.2"/>
    <row r="11" spans="3:5" s="6" customFormat="1" ht="15.75" customHeight="1" x14ac:dyDescent="0.2"/>
    <row r="12" spans="3:5" s="6" customFormat="1" ht="15.75" customHeight="1" x14ac:dyDescent="0.2"/>
    <row r="13" spans="3:5" s="7" customFormat="1" ht="26.25" x14ac:dyDescent="0.4">
      <c r="C13" s="78" t="s">
        <v>20</v>
      </c>
      <c r="D13" s="78"/>
      <c r="E13" s="9"/>
    </row>
    <row r="14" spans="3:5" s="7" customFormat="1" ht="36" customHeight="1" x14ac:dyDescent="0.4">
      <c r="C14" s="79" t="s">
        <v>24</v>
      </c>
      <c r="D14" s="79"/>
      <c r="E14" s="10"/>
    </row>
    <row r="15" spans="3:5" s="6" customFormat="1" ht="26.65" customHeight="1" x14ac:dyDescent="0.4">
      <c r="C15" s="78" t="s">
        <v>25</v>
      </c>
      <c r="D15" s="78"/>
      <c r="E15" s="9"/>
    </row>
    <row r="16" spans="3:5" s="6" customFormat="1" ht="18.75" x14ac:dyDescent="0.3">
      <c r="D16" s="11"/>
      <c r="E16" s="12"/>
    </row>
    <row r="17" spans="2:5" ht="15.75" x14ac:dyDescent="0.25">
      <c r="D17" s="19" t="s">
        <v>28</v>
      </c>
    </row>
    <row r="18" spans="2:5" ht="15.75" x14ac:dyDescent="0.25">
      <c r="C18" s="13"/>
      <c r="D18" s="20" t="s">
        <v>56</v>
      </c>
      <c r="E18" s="6"/>
    </row>
    <row r="19" spans="2:5" ht="15.75" x14ac:dyDescent="0.25">
      <c r="C19" s="13"/>
      <c r="D19" s="13"/>
    </row>
    <row r="20" spans="2:5" ht="31.5" x14ac:dyDescent="0.25">
      <c r="B20" s="49"/>
      <c r="C20" s="38" t="s">
        <v>40</v>
      </c>
      <c r="D20" s="37">
        <f>A!D20</f>
        <v>0</v>
      </c>
      <c r="E20" s="15"/>
    </row>
    <row r="21" spans="2:5" ht="15.75" x14ac:dyDescent="0.25">
      <c r="B21" s="49"/>
      <c r="C21" s="39" t="s">
        <v>10</v>
      </c>
      <c r="D21" s="37">
        <f>B!J133</f>
        <v>0</v>
      </c>
      <c r="E21" s="21"/>
    </row>
    <row r="22" spans="2:5" ht="15.75" x14ac:dyDescent="0.25">
      <c r="B22" s="49"/>
      <c r="C22" s="39" t="s">
        <v>15</v>
      </c>
      <c r="D22" s="37">
        <f>'C'!E22</f>
        <v>0</v>
      </c>
      <c r="E22" s="15"/>
    </row>
    <row r="23" spans="2:5" ht="15.75" x14ac:dyDescent="0.25">
      <c r="B23" s="49"/>
      <c r="C23" s="40" t="s">
        <v>16</v>
      </c>
      <c r="D23" s="37">
        <f>D!E14</f>
        <v>0</v>
      </c>
      <c r="E23" s="22"/>
    </row>
    <row r="24" spans="2:5" ht="16.5" thickBot="1" x14ac:dyDescent="0.3">
      <c r="C24" s="30"/>
      <c r="D24" s="34"/>
      <c r="E24" s="23"/>
    </row>
    <row r="25" spans="2:5" ht="16.5" thickBot="1" x14ac:dyDescent="0.3">
      <c r="C25" s="41" t="s">
        <v>57</v>
      </c>
      <c r="D25" s="24">
        <f>SUM(D20:D23)</f>
        <v>0</v>
      </c>
      <c r="E25" s="15"/>
    </row>
    <row r="26" spans="2:5" ht="15.75" x14ac:dyDescent="0.25">
      <c r="C26" s="31"/>
      <c r="D26" s="34"/>
      <c r="E26" s="16"/>
    </row>
    <row r="27" spans="2:5" ht="15.6" customHeight="1" x14ac:dyDescent="0.25">
      <c r="C27" s="29"/>
      <c r="D27" s="35"/>
    </row>
    <row r="28" spans="2:5" ht="15.6" customHeight="1" x14ac:dyDescent="0.25">
      <c r="C28" s="32"/>
      <c r="D28" s="36"/>
    </row>
    <row r="29" spans="2:5" ht="15.75" x14ac:dyDescent="0.25">
      <c r="C29" s="33"/>
      <c r="D29" s="36"/>
    </row>
    <row r="30" spans="2:5" ht="15.75" x14ac:dyDescent="0.25">
      <c r="C30" s="30"/>
      <c r="D30" s="35"/>
    </row>
    <row r="31" spans="2:5" ht="15.75" x14ac:dyDescent="0.25"/>
    <row r="32" spans="2:5" ht="15.75" x14ac:dyDescent="0.25"/>
    <row r="33" ht="15.75" x14ac:dyDescent="0.25"/>
    <row r="34" ht="15.75" x14ac:dyDescent="0.25"/>
    <row r="35" ht="15.75" x14ac:dyDescent="0.25"/>
    <row r="36" ht="15.75" x14ac:dyDescent="0.25"/>
    <row r="37" ht="15.75" x14ac:dyDescent="0.25"/>
    <row r="38" ht="15.75" x14ac:dyDescent="0.25"/>
    <row r="39" ht="15.75" x14ac:dyDescent="0.25"/>
    <row r="40" ht="15.75" x14ac:dyDescent="0.25"/>
    <row r="41" ht="15.75" x14ac:dyDescent="0.25"/>
    <row r="42" ht="15.75" x14ac:dyDescent="0.25"/>
    <row r="43" ht="15.75" x14ac:dyDescent="0.25"/>
    <row r="44" ht="15.75" x14ac:dyDescent="0.25"/>
    <row r="45" ht="15.75" x14ac:dyDescent="0.25"/>
    <row r="46" ht="15.75" x14ac:dyDescent="0.25"/>
    <row r="47" ht="15.75" x14ac:dyDescent="0.25"/>
    <row r="48" ht="15.75" x14ac:dyDescent="0.25"/>
    <row r="49" ht="15.75" x14ac:dyDescent="0.25"/>
    <row r="50" ht="15.75" x14ac:dyDescent="0.25"/>
    <row r="51" ht="15.75" x14ac:dyDescent="0.25"/>
    <row r="52" ht="15.75" x14ac:dyDescent="0.25"/>
    <row r="53" ht="15.75" x14ac:dyDescent="0.25"/>
  </sheetData>
  <sheetProtection algorithmName="SHA-512" hashValue="YonauvQ2mHs+xyoXfLBdjoIsYWhWHgvin75tTW+XcHu+8fmPVGiYlpVm9B1aI+6LxxJaNaRvKt13WhnWywBYmg==" saltValue="PD8G8Jf8oASzQ6MvRYx8nw==" spinCount="100000" sheet="1" objects="1" scenarios="1"/>
  <mergeCells count="4">
    <mergeCell ref="C13:D13"/>
    <mergeCell ref="C14:D14"/>
    <mergeCell ref="C15:D15"/>
    <mergeCell ref="C8:D8"/>
  </mergeCells>
  <pageMargins left="0.7" right="0.7" top="0.75" bottom="0.75" header="0.3" footer="0.3"/>
  <pageSetup scale="94" orientation="landscape"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E67B7-EE34-4835-8B81-26F0931CB071}">
  <sheetPr codeName="Sheet4">
    <pageSetUpPr fitToPage="1"/>
  </sheetPr>
  <dimension ref="D1:F66"/>
  <sheetViews>
    <sheetView showGridLines="0" view="pageBreakPreview" zoomScale="80" zoomScaleNormal="80" zoomScaleSheetLayoutView="80" workbookViewId="0">
      <selection activeCell="F10" sqref="F10"/>
    </sheetView>
  </sheetViews>
  <sheetFormatPr defaultColWidth="7.140625" defaultRowHeight="0" customHeight="1" zeroHeight="1" x14ac:dyDescent="0.25"/>
  <cols>
    <col min="1" max="4" width="2.7109375" style="5" customWidth="1"/>
    <col min="5" max="5" width="3.7109375" style="5" customWidth="1"/>
    <col min="6" max="6" width="166.42578125" style="5" customWidth="1"/>
    <col min="7" max="7" width="7.140625" style="5" customWidth="1"/>
    <col min="8" max="8" width="2" style="5" customWidth="1"/>
    <col min="9" max="16383" width="7.140625" style="5" customWidth="1"/>
    <col min="16384" max="16384" width="7.140625" style="5"/>
  </cols>
  <sheetData>
    <row r="1" spans="4:6" ht="15.75" customHeight="1" x14ac:dyDescent="0.25"/>
    <row r="2" spans="4:6" ht="15.75" customHeight="1" x14ac:dyDescent="0.25"/>
    <row r="3" spans="4:6" s="6" customFormat="1" ht="15.75" customHeight="1" x14ac:dyDescent="0.2"/>
    <row r="4" spans="4:6" s="6" customFormat="1" ht="15.75" customHeight="1" x14ac:dyDescent="0.2"/>
    <row r="5" spans="4:6" s="6" customFormat="1" ht="15.75" customHeight="1" x14ac:dyDescent="0.2"/>
    <row r="6" spans="4:6" s="6" customFormat="1" ht="15.75" customHeight="1" x14ac:dyDescent="0.2"/>
    <row r="7" spans="4:6" s="6" customFormat="1" ht="15.75" customHeight="1" x14ac:dyDescent="0.2"/>
    <row r="8" spans="4:6" s="6" customFormat="1" ht="15.75" customHeight="1" x14ac:dyDescent="0.2"/>
    <row r="9" spans="4:6" s="6" customFormat="1" ht="15.75" customHeight="1" x14ac:dyDescent="0.2"/>
    <row r="10" spans="4:6" s="6" customFormat="1" ht="15.75" customHeight="1" x14ac:dyDescent="0.2"/>
    <row r="11" spans="4:6" s="6" customFormat="1" ht="15.75" customHeight="1" x14ac:dyDescent="0.2"/>
    <row r="12" spans="4:6" s="6" customFormat="1" ht="15.75" customHeight="1" x14ac:dyDescent="0.2"/>
    <row r="13" spans="4:6" s="7" customFormat="1" ht="26.25" x14ac:dyDescent="0.4">
      <c r="D13" s="8"/>
      <c r="E13" s="8"/>
      <c r="F13" s="9" t="s">
        <v>20</v>
      </c>
    </row>
    <row r="14" spans="4:6" s="7" customFormat="1" ht="26.25" x14ac:dyDescent="0.4">
      <c r="D14" s="9"/>
      <c r="E14" s="9"/>
      <c r="F14" s="10" t="s">
        <v>24</v>
      </c>
    </row>
    <row r="15" spans="4:6" s="6" customFormat="1" ht="26.65" customHeight="1" x14ac:dyDescent="0.4">
      <c r="F15" s="9" t="s">
        <v>25</v>
      </c>
    </row>
    <row r="16" spans="4:6" s="6" customFormat="1" ht="18.75" x14ac:dyDescent="0.3">
      <c r="D16" s="11"/>
      <c r="E16" s="11"/>
      <c r="F16" s="12"/>
    </row>
    <row r="17" spans="4:6" ht="15.75" x14ac:dyDescent="0.25"/>
    <row r="18" spans="4:6" ht="15.75" x14ac:dyDescent="0.25">
      <c r="E18" s="13" t="s">
        <v>29</v>
      </c>
      <c r="F18" s="6"/>
    </row>
    <row r="19" spans="4:6" ht="15.75" x14ac:dyDescent="0.25">
      <c r="D19" s="13"/>
      <c r="E19" s="13"/>
    </row>
    <row r="20" spans="4:6" ht="15.75" customHeight="1" x14ac:dyDescent="0.25">
      <c r="E20" s="14" t="s">
        <v>21</v>
      </c>
      <c r="F20" s="42" t="s">
        <v>32</v>
      </c>
    </row>
    <row r="21" spans="4:6" ht="15.75" x14ac:dyDescent="0.25">
      <c r="E21" s="14"/>
      <c r="F21" s="42"/>
    </row>
    <row r="22" spans="4:6" ht="15.6" customHeight="1" x14ac:dyDescent="0.25">
      <c r="F22" s="15" t="s">
        <v>58</v>
      </c>
    </row>
    <row r="23" spans="4:6" ht="15.6" customHeight="1" x14ac:dyDescent="0.25">
      <c r="F23" s="15" t="s">
        <v>59</v>
      </c>
    </row>
    <row r="24" spans="4:6" ht="15.75" x14ac:dyDescent="0.25">
      <c r="F24" s="15" t="s">
        <v>60</v>
      </c>
    </row>
    <row r="25" spans="4:6" ht="15.75" x14ac:dyDescent="0.25">
      <c r="F25" s="15" t="s">
        <v>16</v>
      </c>
    </row>
    <row r="26" spans="4:6" ht="15.75" x14ac:dyDescent="0.25">
      <c r="F26" s="15"/>
    </row>
    <row r="27" spans="4:6" ht="15.75" x14ac:dyDescent="0.25">
      <c r="E27" s="14" t="s">
        <v>22</v>
      </c>
      <c r="F27" s="22" t="s">
        <v>61</v>
      </c>
    </row>
    <row r="28" spans="4:6" ht="15.75" x14ac:dyDescent="0.25">
      <c r="F28" s="15"/>
    </row>
    <row r="29" spans="4:6" ht="47.25" x14ac:dyDescent="0.25">
      <c r="E29" s="14" t="s">
        <v>23</v>
      </c>
      <c r="F29" s="25" t="s">
        <v>64</v>
      </c>
    </row>
    <row r="30" spans="4:6" ht="15.75" x14ac:dyDescent="0.25">
      <c r="F30" s="15"/>
    </row>
    <row r="31" spans="4:6" ht="15.75" x14ac:dyDescent="0.25">
      <c r="E31" s="14" t="s">
        <v>30</v>
      </c>
      <c r="F31" s="22" t="s">
        <v>230</v>
      </c>
    </row>
    <row r="32" spans="4:6" ht="15.75" x14ac:dyDescent="0.25">
      <c r="F32" s="22"/>
    </row>
    <row r="33" spans="5:6" ht="31.5" x14ac:dyDescent="0.25">
      <c r="E33" s="69" t="s">
        <v>31</v>
      </c>
      <c r="F33" s="15" t="s">
        <v>231</v>
      </c>
    </row>
    <row r="34" spans="5:6" ht="15.75" x14ac:dyDescent="0.25"/>
    <row r="35" spans="5:6" ht="15.75" x14ac:dyDescent="0.25"/>
    <row r="36" spans="5:6" ht="15.75" x14ac:dyDescent="0.25"/>
    <row r="37" spans="5:6" ht="15.75" x14ac:dyDescent="0.25"/>
    <row r="38" spans="5:6" ht="15.75" x14ac:dyDescent="0.25"/>
    <row r="39" spans="5:6" ht="15.75" customHeight="1" x14ac:dyDescent="0.25"/>
    <row r="40" spans="5:6" ht="15.75" customHeight="1" x14ac:dyDescent="0.25"/>
    <row r="41" spans="5:6" ht="15.75" customHeight="1" x14ac:dyDescent="0.25"/>
    <row r="42" spans="5:6" ht="15.75" customHeight="1" x14ac:dyDescent="0.25"/>
    <row r="43" spans="5:6" ht="15.75" customHeight="1" x14ac:dyDescent="0.25"/>
    <row r="44" spans="5:6" ht="15.75" customHeight="1" x14ac:dyDescent="0.25"/>
    <row r="45" spans="5:6" ht="15.75" customHeight="1" x14ac:dyDescent="0.25"/>
    <row r="46" spans="5:6" ht="15.75" customHeight="1" x14ac:dyDescent="0.25"/>
    <row r="47" spans="5:6" ht="15.75" customHeight="1" x14ac:dyDescent="0.25"/>
    <row r="48" spans="5: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sheetData>
  <sheetProtection algorithmName="SHA-512" hashValue="Gi8YMXubCLepePpazcMgaI2IcId5Tp8yGFlwsBCeZQh2/WOW3ET+TwP5e+GA+69vZvloc7Oj7OIATAYRF8M9oQ==" saltValue="6H3MD01gzDm3kL5aAayzJg==" spinCount="100000" sheet="1" objects="1" scenarios="1"/>
  <pageMargins left="0.7" right="0.7" top="0.75" bottom="0.75" header="0.3" footer="0.3"/>
  <pageSetup scale="62" orientation="landscape"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A9DDE-DE48-4AF8-B577-83C4F9A7DCAE}">
  <sheetPr codeName="Sheet5">
    <tabColor theme="1"/>
  </sheetPr>
  <dimension ref="C12:C14"/>
  <sheetViews>
    <sheetView showGridLines="0" view="pageBreakPreview" zoomScale="80" zoomScaleNormal="80" zoomScaleSheetLayoutView="80" workbookViewId="0">
      <selection activeCell="C13" sqref="C13"/>
    </sheetView>
  </sheetViews>
  <sheetFormatPr defaultColWidth="9.140625" defaultRowHeight="15" x14ac:dyDescent="0.25"/>
  <cols>
    <col min="1" max="16384" width="9.140625" style="1"/>
  </cols>
  <sheetData>
    <row r="12" spans="3:3" ht="45.75" x14ac:dyDescent="0.65">
      <c r="C12" s="17" t="s">
        <v>33</v>
      </c>
    </row>
    <row r="14" spans="3:3" ht="45.75" x14ac:dyDescent="0.65">
      <c r="C14" s="18" t="s">
        <v>27</v>
      </c>
    </row>
  </sheetData>
  <pageMargins left="0.7" right="0.7" top="0.75" bottom="0.75" header="0.3" footer="0.3"/>
  <pageSetup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13BE0-9F50-474F-888C-B860877F59D2}">
  <sheetPr codeName="Sheet6"/>
  <dimension ref="A1:L20"/>
  <sheetViews>
    <sheetView workbookViewId="0">
      <selection activeCell="D20" sqref="D20"/>
    </sheetView>
  </sheetViews>
  <sheetFormatPr defaultColWidth="9.140625" defaultRowHeight="15.75" x14ac:dyDescent="0.25"/>
  <cols>
    <col min="1" max="1" width="9.140625" style="3"/>
    <col min="2" max="2" width="16.42578125" style="3" bestFit="1" customWidth="1"/>
    <col min="3" max="3" width="16.85546875" style="3" bestFit="1" customWidth="1"/>
    <col min="4" max="4" width="16.85546875" style="3" customWidth="1"/>
    <col min="5" max="5" width="20.85546875" style="3" bestFit="1" customWidth="1"/>
    <col min="6" max="12" width="20.7109375" style="3" customWidth="1"/>
    <col min="13" max="16384" width="9.140625" style="3"/>
  </cols>
  <sheetData>
    <row r="1" spans="1:12" ht="15.75" customHeight="1" x14ac:dyDescent="0.25">
      <c r="A1" s="82" t="s">
        <v>40</v>
      </c>
      <c r="B1" s="83"/>
      <c r="C1" s="83"/>
      <c r="D1" s="83"/>
      <c r="E1" s="83"/>
      <c r="F1" s="83"/>
      <c r="G1" s="83"/>
      <c r="H1" s="83"/>
      <c r="I1" s="83"/>
      <c r="J1" s="83"/>
      <c r="K1" s="83"/>
      <c r="L1" s="84"/>
    </row>
    <row r="2" spans="1:12" ht="47.25" x14ac:dyDescent="0.25">
      <c r="A2" s="43" t="s">
        <v>41</v>
      </c>
      <c r="B2" s="43" t="s">
        <v>5</v>
      </c>
      <c r="C2" s="43" t="s">
        <v>6</v>
      </c>
      <c r="D2" s="43" t="s">
        <v>43</v>
      </c>
      <c r="E2" s="43" t="s">
        <v>63</v>
      </c>
      <c r="F2" s="27" t="s">
        <v>44</v>
      </c>
      <c r="G2" s="27" t="s">
        <v>45</v>
      </c>
      <c r="H2" s="27" t="s">
        <v>46</v>
      </c>
      <c r="I2" s="27" t="s">
        <v>47</v>
      </c>
      <c r="J2" s="27" t="s">
        <v>62</v>
      </c>
      <c r="K2" s="44" t="s">
        <v>48</v>
      </c>
      <c r="L2" s="44" t="s">
        <v>49</v>
      </c>
    </row>
    <row r="3" spans="1:12" x14ac:dyDescent="0.25">
      <c r="A3" s="70">
        <v>1</v>
      </c>
      <c r="B3" s="70" t="s">
        <v>0</v>
      </c>
      <c r="C3" s="70" t="s">
        <v>7</v>
      </c>
      <c r="D3" s="70">
        <v>377</v>
      </c>
      <c r="E3" s="73">
        <v>0</v>
      </c>
      <c r="F3" s="71">
        <f>PFP_Device_Table[[#This Row],[Existing Quantity (EA)]]*0.25*(365/4)*PFP_Device_Table[[#This Row],[Daily Unit Price Year 1 ($/Day)]]</f>
        <v>0</v>
      </c>
      <c r="G3" s="71">
        <f>PFP_Device_Table[[#This Row],[Existing Quantity (EA)]]*0.5*(365/4)*PFP_Device_Table[[#This Row],[Daily Unit Price Year 1 ($/Day)]]</f>
        <v>0</v>
      </c>
      <c r="H3" s="71">
        <f>PFP_Device_Table[[#This Row],[Existing Quantity (EA)]]*0.75*(365/4)*PFP_Device_Table[[#This Row],[Daily Unit Price Year 1 ($/Day)]]</f>
        <v>0</v>
      </c>
      <c r="I3" s="71">
        <f>PFP_Device_Table[[#This Row],[Existing Quantity (EA)]]*1*(365/4)*PFP_Device_Table[[#This Row],[Daily Unit Price Year 1 ($/Day)]]</f>
        <v>0</v>
      </c>
      <c r="J3" s="73">
        <v>0</v>
      </c>
      <c r="K3" s="71">
        <f>PFP_Device_Table[[#This Row],[Existing Quantity (EA)]]*1.1*(365)*PFP_Device_Table[[#This Row],[Daily Unit Price Years 2-3 ($/Day)]]</f>
        <v>0</v>
      </c>
      <c r="L3" s="71">
        <f>PFP_Device_Table[[#This Row],[Existing Quantity (EA)]]*1.2*(365)*PFP_Device_Table[[#This Row],[Daily Unit Price Years 2-3 ($/Day)]]</f>
        <v>0</v>
      </c>
    </row>
    <row r="4" spans="1:12" x14ac:dyDescent="0.25">
      <c r="A4" s="70">
        <v>2</v>
      </c>
      <c r="B4" s="70" t="s">
        <v>1</v>
      </c>
      <c r="C4" s="70" t="s">
        <v>7</v>
      </c>
      <c r="D4" s="70">
        <v>110</v>
      </c>
      <c r="E4" s="73">
        <v>0</v>
      </c>
      <c r="F4" s="71">
        <f>PFP_Device_Table[[#This Row],[Existing Quantity (EA)]]*0.25*(365/4)*PFP_Device_Table[[#This Row],[Daily Unit Price Year 1 ($/Day)]]</f>
        <v>0</v>
      </c>
      <c r="G4" s="72">
        <f>PFP_Device_Table[[#This Row],[Existing Quantity (EA)]]*0.5*((365/4))*PFP_Device_Table[[#This Row],[Daily Unit Price Year 1 ($/Day)]]</f>
        <v>0</v>
      </c>
      <c r="H4" s="71">
        <f>PFP_Device_Table[[#This Row],[Existing Quantity (EA)]]*0.75*(365/4)*PFP_Device_Table[[#This Row],[Daily Unit Price Year 1 ($/Day)]]</f>
        <v>0</v>
      </c>
      <c r="I4" s="71">
        <f>PFP_Device_Table[[#This Row],[Existing Quantity (EA)]]*1*(365/4)*PFP_Device_Table[[#This Row],[Daily Unit Price Year 1 ($/Day)]]</f>
        <v>0</v>
      </c>
      <c r="J4" s="73">
        <v>0</v>
      </c>
      <c r="K4" s="71">
        <f>PFP_Device_Table[[#This Row],[Existing Quantity (EA)]]*1.1*(365)*PFP_Device_Table[[#This Row],[Daily Unit Price Years 2-3 ($/Day)]]</f>
        <v>0</v>
      </c>
      <c r="L4" s="71">
        <f>PFP_Device_Table[[#This Row],[Existing Quantity (EA)]]*1.2*(365)*PFP_Device_Table[[#This Row],[Daily Unit Price Years 2-3 ($/Day)]]</f>
        <v>0</v>
      </c>
    </row>
    <row r="5" spans="1:12" x14ac:dyDescent="0.25">
      <c r="A5" s="70">
        <v>3</v>
      </c>
      <c r="B5" s="70" t="s">
        <v>2</v>
      </c>
      <c r="C5" s="70" t="s">
        <v>7</v>
      </c>
      <c r="D5" s="70">
        <v>0</v>
      </c>
      <c r="E5" s="73">
        <v>0</v>
      </c>
      <c r="F5" s="71">
        <f>PFP_Device_Table[[#This Row],[Existing Quantity (EA)]]*0.25*(365/4)*PFP_Device_Table[[#This Row],[Daily Unit Price Year 1 ($/Day)]]</f>
        <v>0</v>
      </c>
      <c r="G5" s="72">
        <f>PFP_Device_Table[[#This Row],[Existing Quantity (EA)]]*0.5*((365/4))*PFP_Device_Table[[#This Row],[Daily Unit Price Year 1 ($/Day)]]</f>
        <v>0</v>
      </c>
      <c r="H5" s="71">
        <f>PFP_Device_Table[[#This Row],[Existing Quantity (EA)]]*0.75*(365/4)*PFP_Device_Table[[#This Row],[Daily Unit Price Year 1 ($/Day)]]</f>
        <v>0</v>
      </c>
      <c r="I5" s="71">
        <f>PFP_Device_Table[[#This Row],[Existing Quantity (EA)]]*1*(365/4)*PFP_Device_Table[[#This Row],[Daily Unit Price Year 1 ($/Day)]]</f>
        <v>0</v>
      </c>
      <c r="J5" s="73">
        <v>0</v>
      </c>
      <c r="K5" s="71">
        <f>PFP_Device_Table[[#This Row],[Existing Quantity (EA)]]*1.1*(365)*PFP_Device_Table[[#This Row],[Daily Unit Price Years 2-3 ($/Day)]]</f>
        <v>0</v>
      </c>
      <c r="L5" s="71">
        <f>PFP_Device_Table[[#This Row],[Existing Quantity (EA)]]*1.2*(365)*PFP_Device_Table[[#This Row],[Daily Unit Price Years 2-3 ($/Day)]]</f>
        <v>0</v>
      </c>
    </row>
    <row r="6" spans="1:12" x14ac:dyDescent="0.25">
      <c r="A6" s="70">
        <v>4</v>
      </c>
      <c r="B6" s="70" t="s">
        <v>3</v>
      </c>
      <c r="C6" s="70" t="s">
        <v>7</v>
      </c>
      <c r="D6" s="70">
        <v>4</v>
      </c>
      <c r="E6" s="73">
        <v>0</v>
      </c>
      <c r="F6" s="71">
        <f>PFP_Device_Table[[#This Row],[Existing Quantity (EA)]]*0.25*(365/4)*PFP_Device_Table[[#This Row],[Daily Unit Price Year 1 ($/Day)]]</f>
        <v>0</v>
      </c>
      <c r="G6" s="72">
        <f>PFP_Device_Table[[#This Row],[Existing Quantity (EA)]]*0.5*((365/4))*PFP_Device_Table[[#This Row],[Daily Unit Price Year 1 ($/Day)]]</f>
        <v>0</v>
      </c>
      <c r="H6" s="71">
        <f>PFP_Device_Table[[#This Row],[Existing Quantity (EA)]]*0.75*(365/4)*PFP_Device_Table[[#This Row],[Daily Unit Price Year 1 ($/Day)]]</f>
        <v>0</v>
      </c>
      <c r="I6" s="71">
        <f>PFP_Device_Table[[#This Row],[Existing Quantity (EA)]]*1*(365/4)*PFP_Device_Table[[#This Row],[Daily Unit Price Year 1 ($/Day)]]</f>
        <v>0</v>
      </c>
      <c r="J6" s="73">
        <v>0</v>
      </c>
      <c r="K6" s="71">
        <f>PFP_Device_Table[[#This Row],[Existing Quantity (EA)]]*1.1*(365)*PFP_Device_Table[[#This Row],[Daily Unit Price Years 2-3 ($/Day)]]</f>
        <v>0</v>
      </c>
      <c r="L6" s="71">
        <f>PFP_Device_Table[[#This Row],[Existing Quantity (EA)]]*1.2*(365)*PFP_Device_Table[[#This Row],[Daily Unit Price Years 2-3 ($/Day)]]</f>
        <v>0</v>
      </c>
    </row>
    <row r="7" spans="1:12" x14ac:dyDescent="0.25">
      <c r="A7" s="70">
        <v>5</v>
      </c>
      <c r="B7" s="70" t="s">
        <v>0</v>
      </c>
      <c r="C7" s="70" t="s">
        <v>8</v>
      </c>
      <c r="D7" s="70">
        <v>188</v>
      </c>
      <c r="E7" s="73">
        <v>0</v>
      </c>
      <c r="F7" s="71">
        <f>PFP_Device_Table[[#This Row],[Existing Quantity (EA)]]*0.25*(365/4)*PFP_Device_Table[[#This Row],[Daily Unit Price Year 1 ($/Day)]]</f>
        <v>0</v>
      </c>
      <c r="G7" s="72">
        <f>PFP_Device_Table[[#This Row],[Existing Quantity (EA)]]*0.5*((365/4))*PFP_Device_Table[[#This Row],[Daily Unit Price Year 1 ($/Day)]]</f>
        <v>0</v>
      </c>
      <c r="H7" s="71">
        <f>PFP_Device_Table[[#This Row],[Existing Quantity (EA)]]*0.75*(365/4)*PFP_Device_Table[[#This Row],[Daily Unit Price Year 1 ($/Day)]]</f>
        <v>0</v>
      </c>
      <c r="I7" s="71">
        <f>PFP_Device_Table[[#This Row],[Existing Quantity (EA)]]*1*(365/4)*PFP_Device_Table[[#This Row],[Daily Unit Price Year 1 ($/Day)]]</f>
        <v>0</v>
      </c>
      <c r="J7" s="73">
        <v>0</v>
      </c>
      <c r="K7" s="71">
        <f>PFP_Device_Table[[#This Row],[Existing Quantity (EA)]]*1.1*(365)*PFP_Device_Table[[#This Row],[Daily Unit Price Years 2-3 ($/Day)]]</f>
        <v>0</v>
      </c>
      <c r="L7" s="71">
        <f>PFP_Device_Table[[#This Row],[Existing Quantity (EA)]]*1.2*(365)*PFP_Device_Table[[#This Row],[Daily Unit Price Years 2-3 ($/Day)]]</f>
        <v>0</v>
      </c>
    </row>
    <row r="8" spans="1:12" x14ac:dyDescent="0.25">
      <c r="A8" s="70">
        <v>6</v>
      </c>
      <c r="B8" s="70" t="s">
        <v>1</v>
      </c>
      <c r="C8" s="70" t="s">
        <v>8</v>
      </c>
      <c r="D8" s="70">
        <v>55</v>
      </c>
      <c r="E8" s="73">
        <v>0</v>
      </c>
      <c r="F8" s="71">
        <f>PFP_Device_Table[[#This Row],[Existing Quantity (EA)]]*0.25*(365/4)*PFP_Device_Table[[#This Row],[Daily Unit Price Year 1 ($/Day)]]</f>
        <v>0</v>
      </c>
      <c r="G8" s="72">
        <f>PFP_Device_Table[[#This Row],[Existing Quantity (EA)]]*0.5*((365/4))*PFP_Device_Table[[#This Row],[Daily Unit Price Year 1 ($/Day)]]</f>
        <v>0</v>
      </c>
      <c r="H8" s="71">
        <f>PFP_Device_Table[[#This Row],[Existing Quantity (EA)]]*0.75*(365/4)*PFP_Device_Table[[#This Row],[Daily Unit Price Year 1 ($/Day)]]</f>
        <v>0</v>
      </c>
      <c r="I8" s="71">
        <f>PFP_Device_Table[[#This Row],[Existing Quantity (EA)]]*1*(365/4)*PFP_Device_Table[[#This Row],[Daily Unit Price Year 1 ($/Day)]]</f>
        <v>0</v>
      </c>
      <c r="J8" s="73">
        <v>0</v>
      </c>
      <c r="K8" s="71">
        <f>PFP_Device_Table[[#This Row],[Existing Quantity (EA)]]*1.1*(365)*PFP_Device_Table[[#This Row],[Daily Unit Price Years 2-3 ($/Day)]]</f>
        <v>0</v>
      </c>
      <c r="L8" s="71">
        <f>PFP_Device_Table[[#This Row],[Existing Quantity (EA)]]*1.2*(365)*PFP_Device_Table[[#This Row],[Daily Unit Price Years 2-3 ($/Day)]]</f>
        <v>0</v>
      </c>
    </row>
    <row r="9" spans="1:12" x14ac:dyDescent="0.25">
      <c r="A9" s="70">
        <v>7</v>
      </c>
      <c r="B9" s="70" t="s">
        <v>2</v>
      </c>
      <c r="C9" s="70" t="s">
        <v>8</v>
      </c>
      <c r="D9" s="70">
        <v>0</v>
      </c>
      <c r="E9" s="73">
        <v>0</v>
      </c>
      <c r="F9" s="71">
        <f>PFP_Device_Table[[#This Row],[Existing Quantity (EA)]]*0.25*(365/4)*PFP_Device_Table[[#This Row],[Daily Unit Price Year 1 ($/Day)]]</f>
        <v>0</v>
      </c>
      <c r="G9" s="72">
        <f>PFP_Device_Table[[#This Row],[Existing Quantity (EA)]]*0.5*((365/4))*PFP_Device_Table[[#This Row],[Daily Unit Price Year 1 ($/Day)]]</f>
        <v>0</v>
      </c>
      <c r="H9" s="71">
        <f>PFP_Device_Table[[#This Row],[Existing Quantity (EA)]]*0.75*(365/4)*PFP_Device_Table[[#This Row],[Daily Unit Price Year 1 ($/Day)]]</f>
        <v>0</v>
      </c>
      <c r="I9" s="71">
        <f>PFP_Device_Table[[#This Row],[Existing Quantity (EA)]]*1*(365/4)*PFP_Device_Table[[#This Row],[Daily Unit Price Year 1 ($/Day)]]</f>
        <v>0</v>
      </c>
      <c r="J9" s="73">
        <v>0</v>
      </c>
      <c r="K9" s="71">
        <f>PFP_Device_Table[[#This Row],[Existing Quantity (EA)]]*1.1*(365)*PFP_Device_Table[[#This Row],[Daily Unit Price Years 2-3 ($/Day)]]</f>
        <v>0</v>
      </c>
      <c r="L9" s="71">
        <f>PFP_Device_Table[[#This Row],[Existing Quantity (EA)]]*1.2*(365)*PFP_Device_Table[[#This Row],[Daily Unit Price Years 2-3 ($/Day)]]</f>
        <v>0</v>
      </c>
    </row>
    <row r="10" spans="1:12" x14ac:dyDescent="0.25">
      <c r="A10" s="70">
        <v>8</v>
      </c>
      <c r="B10" s="70" t="s">
        <v>3</v>
      </c>
      <c r="C10" s="70" t="s">
        <v>8</v>
      </c>
      <c r="D10" s="70">
        <v>0</v>
      </c>
      <c r="E10" s="73">
        <v>0</v>
      </c>
      <c r="F10" s="71">
        <f>PFP_Device_Table[[#This Row],[Existing Quantity (EA)]]*0.25*(365/4)*PFP_Device_Table[[#This Row],[Daily Unit Price Year 1 ($/Day)]]</f>
        <v>0</v>
      </c>
      <c r="G10" s="72">
        <f>PFP_Device_Table[[#This Row],[Existing Quantity (EA)]]*0.5*((365/4))*PFP_Device_Table[[#This Row],[Daily Unit Price Year 1 ($/Day)]]</f>
        <v>0</v>
      </c>
      <c r="H10" s="71">
        <f>PFP_Device_Table[[#This Row],[Existing Quantity (EA)]]*0.75*(365/4)*PFP_Device_Table[[#This Row],[Daily Unit Price Year 1 ($/Day)]]</f>
        <v>0</v>
      </c>
      <c r="I10" s="71">
        <f>PFP_Device_Table[[#This Row],[Existing Quantity (EA)]]*1*(365/4)*PFP_Device_Table[[#This Row],[Daily Unit Price Year 1 ($/Day)]]</f>
        <v>0</v>
      </c>
      <c r="J10" s="73">
        <v>0</v>
      </c>
      <c r="K10" s="71">
        <f>PFP_Device_Table[[#This Row],[Existing Quantity (EA)]]*1.1*(365)*PFP_Device_Table[[#This Row],[Daily Unit Price Years 2-3 ($/Day)]]</f>
        <v>0</v>
      </c>
      <c r="L10" s="71">
        <f>PFP_Device_Table[[#This Row],[Existing Quantity (EA)]]*1.2*(365)*PFP_Device_Table[[#This Row],[Daily Unit Price Years 2-3 ($/Day)]]</f>
        <v>0</v>
      </c>
    </row>
    <row r="11" spans="1:12" x14ac:dyDescent="0.25">
      <c r="A11" s="70">
        <v>9</v>
      </c>
      <c r="B11" s="70" t="s">
        <v>0</v>
      </c>
      <c r="C11" s="70" t="s">
        <v>9</v>
      </c>
      <c r="D11" s="70">
        <v>63</v>
      </c>
      <c r="E11" s="73">
        <v>0</v>
      </c>
      <c r="F11" s="71">
        <f>PFP_Device_Table[[#This Row],[Existing Quantity (EA)]]*0.25*(365/4)*PFP_Device_Table[[#This Row],[Daily Unit Price Year 1 ($/Day)]]</f>
        <v>0</v>
      </c>
      <c r="G11" s="72">
        <f>PFP_Device_Table[[#This Row],[Existing Quantity (EA)]]*0.5*((365/4))*PFP_Device_Table[[#This Row],[Daily Unit Price Year 1 ($/Day)]]</f>
        <v>0</v>
      </c>
      <c r="H11" s="71">
        <f>PFP_Device_Table[[#This Row],[Existing Quantity (EA)]]*0.75*(365/4)*PFP_Device_Table[[#This Row],[Daily Unit Price Year 1 ($/Day)]]</f>
        <v>0</v>
      </c>
      <c r="I11" s="71">
        <f>PFP_Device_Table[[#This Row],[Existing Quantity (EA)]]*1*(365/4)*PFP_Device_Table[[#This Row],[Daily Unit Price Year 1 ($/Day)]]</f>
        <v>0</v>
      </c>
      <c r="J11" s="73">
        <v>0</v>
      </c>
      <c r="K11" s="71">
        <f>PFP_Device_Table[[#This Row],[Existing Quantity (EA)]]*1.1*(365)*PFP_Device_Table[[#This Row],[Daily Unit Price Years 2-3 ($/Day)]]</f>
        <v>0</v>
      </c>
      <c r="L11" s="71">
        <f>PFP_Device_Table[[#This Row],[Existing Quantity (EA)]]*1.2*(365)*PFP_Device_Table[[#This Row],[Daily Unit Price Years 2-3 ($/Day)]]</f>
        <v>0</v>
      </c>
    </row>
    <row r="12" spans="1:12" x14ac:dyDescent="0.25">
      <c r="A12" s="70">
        <v>10</v>
      </c>
      <c r="B12" s="70" t="s">
        <v>1</v>
      </c>
      <c r="C12" s="70" t="s">
        <v>9</v>
      </c>
      <c r="D12" s="70">
        <v>19</v>
      </c>
      <c r="E12" s="73">
        <v>0</v>
      </c>
      <c r="F12" s="71">
        <f>PFP_Device_Table[[#This Row],[Existing Quantity (EA)]]*0.25*(365/4)*PFP_Device_Table[[#This Row],[Daily Unit Price Year 1 ($/Day)]]</f>
        <v>0</v>
      </c>
      <c r="G12" s="72">
        <f>PFP_Device_Table[[#This Row],[Existing Quantity (EA)]]*0.5*((365/4))*PFP_Device_Table[[#This Row],[Daily Unit Price Year 1 ($/Day)]]</f>
        <v>0</v>
      </c>
      <c r="H12" s="71">
        <f>PFP_Device_Table[[#This Row],[Existing Quantity (EA)]]*0.75*(365/4)*PFP_Device_Table[[#This Row],[Daily Unit Price Year 1 ($/Day)]]</f>
        <v>0</v>
      </c>
      <c r="I12" s="71">
        <f>PFP_Device_Table[[#This Row],[Existing Quantity (EA)]]*1*(365/4)*PFP_Device_Table[[#This Row],[Daily Unit Price Year 1 ($/Day)]]</f>
        <v>0</v>
      </c>
      <c r="J12" s="73">
        <v>0</v>
      </c>
      <c r="K12" s="71">
        <f>PFP_Device_Table[[#This Row],[Existing Quantity (EA)]]*1.1*(365)*PFP_Device_Table[[#This Row],[Daily Unit Price Years 2-3 ($/Day)]]</f>
        <v>0</v>
      </c>
      <c r="L12" s="71">
        <f>PFP_Device_Table[[#This Row],[Existing Quantity (EA)]]*1.2*(365)*PFP_Device_Table[[#This Row],[Daily Unit Price Years 2-3 ($/Day)]]</f>
        <v>0</v>
      </c>
    </row>
    <row r="13" spans="1:12" x14ac:dyDescent="0.25">
      <c r="A13" s="70">
        <v>11</v>
      </c>
      <c r="B13" s="70" t="s">
        <v>2</v>
      </c>
      <c r="C13" s="70" t="s">
        <v>9</v>
      </c>
      <c r="D13" s="70">
        <v>57</v>
      </c>
      <c r="E13" s="73">
        <v>0</v>
      </c>
      <c r="F13" s="71">
        <f>PFP_Device_Table[[#This Row],[Existing Quantity (EA)]]*0.25*(365/4)*PFP_Device_Table[[#This Row],[Daily Unit Price Year 1 ($/Day)]]</f>
        <v>0</v>
      </c>
      <c r="G13" s="72">
        <f>PFP_Device_Table[[#This Row],[Existing Quantity (EA)]]*0.5*((365/4))*PFP_Device_Table[[#This Row],[Daily Unit Price Year 1 ($/Day)]]</f>
        <v>0</v>
      </c>
      <c r="H13" s="71">
        <f>PFP_Device_Table[[#This Row],[Existing Quantity (EA)]]*0.75*(365/4)*PFP_Device_Table[[#This Row],[Daily Unit Price Year 1 ($/Day)]]</f>
        <v>0</v>
      </c>
      <c r="I13" s="71">
        <f>PFP_Device_Table[[#This Row],[Existing Quantity (EA)]]*1*(365/4)*PFP_Device_Table[[#This Row],[Daily Unit Price Year 1 ($/Day)]]</f>
        <v>0</v>
      </c>
      <c r="J13" s="73">
        <v>0</v>
      </c>
      <c r="K13" s="71">
        <f>PFP_Device_Table[[#This Row],[Existing Quantity (EA)]]*1.1*(365)*PFP_Device_Table[[#This Row],[Daily Unit Price Years 2-3 ($/Day)]]</f>
        <v>0</v>
      </c>
      <c r="L13" s="71">
        <f>PFP_Device_Table[[#This Row],[Existing Quantity (EA)]]*1.2*(365)*PFP_Device_Table[[#This Row],[Daily Unit Price Years 2-3 ($/Day)]]</f>
        <v>0</v>
      </c>
    </row>
    <row r="14" spans="1:12" x14ac:dyDescent="0.25">
      <c r="A14" s="70">
        <v>12</v>
      </c>
      <c r="B14" s="70" t="s">
        <v>3</v>
      </c>
      <c r="C14" s="70" t="s">
        <v>9</v>
      </c>
      <c r="D14" s="70">
        <v>0</v>
      </c>
      <c r="E14" s="73">
        <v>0</v>
      </c>
      <c r="F14" s="71">
        <f>PFP_Device_Table[[#This Row],[Existing Quantity (EA)]]*0.25*(365/4)*PFP_Device_Table[[#This Row],[Daily Unit Price Year 1 ($/Day)]]</f>
        <v>0</v>
      </c>
      <c r="G14" s="72">
        <f>PFP_Device_Table[[#This Row],[Existing Quantity (EA)]]*0.5*((365/4))*PFP_Device_Table[[#This Row],[Daily Unit Price Year 1 ($/Day)]]</f>
        <v>0</v>
      </c>
      <c r="H14" s="71">
        <f>PFP_Device_Table[[#This Row],[Existing Quantity (EA)]]*0.75*(365/4)*PFP_Device_Table[[#This Row],[Daily Unit Price Year 1 ($/Day)]]</f>
        <v>0</v>
      </c>
      <c r="I14" s="71">
        <f>PFP_Device_Table[[#This Row],[Existing Quantity (EA)]]*1*(365/4)*PFP_Device_Table[[#This Row],[Daily Unit Price Year 1 ($/Day)]]</f>
        <v>0</v>
      </c>
      <c r="J14" s="73">
        <v>0</v>
      </c>
      <c r="K14" s="71">
        <f>PFP_Device_Table[[#This Row],[Existing Quantity (EA)]]*1.1*(365)*PFP_Device_Table[[#This Row],[Daily Unit Price Years 2-3 ($/Day)]]</f>
        <v>0</v>
      </c>
      <c r="L14" s="71">
        <f>PFP_Device_Table[[#This Row],[Existing Quantity (EA)]]*1.2*(365)*PFP_Device_Table[[#This Row],[Daily Unit Price Years 2-3 ($/Day)]]</f>
        <v>0</v>
      </c>
    </row>
    <row r="15" spans="1:12" x14ac:dyDescent="0.25">
      <c r="B15" s="81"/>
      <c r="C15" s="81"/>
      <c r="D15" s="81"/>
      <c r="E15" s="81"/>
      <c r="F15" s="28"/>
      <c r="G15" s="28"/>
      <c r="H15" s="28"/>
      <c r="I15" s="28"/>
      <c r="J15" s="28"/>
      <c r="K15" s="28"/>
      <c r="L15" s="28"/>
    </row>
    <row r="19" spans="1:4" ht="16.5" thickBot="1" x14ac:dyDescent="0.3"/>
    <row r="20" spans="1:4" ht="16.5" thickBot="1" x14ac:dyDescent="0.3">
      <c r="A20" s="85" t="s">
        <v>50</v>
      </c>
      <c r="B20" s="86"/>
      <c r="C20" s="87"/>
      <c r="D20" s="68">
        <f>SUM(PFP_Device_Table[[Year 1 Q1 Total Daily Price ($/Y1Q1)]:[Year 1 Q4 Total Daily Price ($/Y1Q4)]],PFP_Device_Table[[Year 2 Total Daily Price ($/Y2)]:[Year 3 Total Daily Price ($/Y3)]])</f>
        <v>0</v>
      </c>
    </row>
  </sheetData>
  <sheetProtection algorithmName="SHA-512" hashValue="jOKd3ulDzsWDAZ0xyqeZyz7mN5ADAG6/8dv3aYth8D3+s7C2BCmTb0aTYRAo09yZVjXxsht8eF8r8i/hHZOt7w==" saltValue="hng/nkMjAqHMQu9Q1Qy2Zg==" spinCount="100000" sheet="1" objects="1" scenarios="1"/>
  <mergeCells count="3">
    <mergeCell ref="B15:E15"/>
    <mergeCell ref="A1:L1"/>
    <mergeCell ref="A20:C20"/>
  </mergeCells>
  <pageMargins left="0.7" right="0.7" top="0.75" bottom="0.75" header="0.3" footer="0.3"/>
  <pageSetup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0BCF-5C3B-4DB0-85AD-F4A27B345107}">
  <sheetPr codeName="Sheet7"/>
  <dimension ref="A1:T133"/>
  <sheetViews>
    <sheetView zoomScale="85" zoomScaleNormal="85" workbookViewId="0">
      <selection activeCell="I95" sqref="I95"/>
    </sheetView>
  </sheetViews>
  <sheetFormatPr defaultColWidth="39.85546875" defaultRowHeight="15.75" x14ac:dyDescent="0.25"/>
  <cols>
    <col min="1" max="1" width="75" style="48" bestFit="1" customWidth="1"/>
    <col min="2" max="3" width="20.5703125" style="48" customWidth="1"/>
    <col min="4" max="4" width="14.85546875" style="48" customWidth="1"/>
    <col min="5" max="5" width="20.7109375" style="48" customWidth="1"/>
    <col min="6" max="9" width="20.5703125" style="48" customWidth="1"/>
    <col min="11" max="16384" width="39.85546875" style="48"/>
  </cols>
  <sheetData>
    <row r="1" spans="1:20" x14ac:dyDescent="0.25">
      <c r="A1" s="88" t="s">
        <v>10</v>
      </c>
      <c r="B1" s="89"/>
      <c r="C1" s="89"/>
      <c r="D1" s="89"/>
      <c r="E1" s="89"/>
      <c r="F1" s="89"/>
      <c r="G1" s="89"/>
      <c r="H1" s="89"/>
      <c r="I1" s="89"/>
      <c r="J1" s="89"/>
    </row>
    <row r="2" spans="1:20" ht="31.5" x14ac:dyDescent="0.25">
      <c r="A2" s="27" t="s">
        <v>172</v>
      </c>
      <c r="B2" s="27" t="s">
        <v>173</v>
      </c>
      <c r="C2" s="27" t="s">
        <v>174</v>
      </c>
      <c r="D2" s="27" t="s">
        <v>11</v>
      </c>
      <c r="E2" s="27" t="s">
        <v>17</v>
      </c>
      <c r="F2" s="27" t="s">
        <v>226</v>
      </c>
      <c r="G2" s="27" t="s">
        <v>225</v>
      </c>
      <c r="H2" s="27" t="s">
        <v>224</v>
      </c>
      <c r="I2" s="27" t="s">
        <v>223</v>
      </c>
      <c r="J2" s="27" t="s">
        <v>12</v>
      </c>
    </row>
    <row r="3" spans="1:20" s="51" customFormat="1" x14ac:dyDescent="0.25">
      <c r="A3" s="53" t="s">
        <v>66</v>
      </c>
      <c r="B3" s="53" t="s">
        <v>175</v>
      </c>
      <c r="C3" s="54">
        <v>1720</v>
      </c>
      <c r="D3" s="73">
        <v>0</v>
      </c>
      <c r="E3" s="52" t="s">
        <v>42</v>
      </c>
      <c r="F3" s="56">
        <v>6</v>
      </c>
      <c r="G3" s="56">
        <v>1</v>
      </c>
      <c r="H3" s="52">
        <f>Table32[[#This Row],[Incidents per Year]]*Table32[[#This Row],[Quantity per incident]]</f>
        <v>6</v>
      </c>
      <c r="I3" s="52">
        <f>Table32[[#This Row],[Quantity per year]]*3</f>
        <v>18</v>
      </c>
      <c r="J3" s="55">
        <f t="shared" ref="J3:J66" si="0">D3*I3</f>
        <v>0</v>
      </c>
      <c r="K3" s="47"/>
      <c r="L3" s="57"/>
      <c r="M3" s="57"/>
      <c r="N3" s="57"/>
      <c r="O3" s="57"/>
      <c r="P3" s="57"/>
      <c r="Q3" s="57"/>
      <c r="R3" s="57"/>
      <c r="S3" s="57"/>
      <c r="T3" s="57"/>
    </row>
    <row r="4" spans="1:20" s="51" customFormat="1" x14ac:dyDescent="0.25">
      <c r="A4" s="53" t="s">
        <v>67</v>
      </c>
      <c r="B4" s="53" t="s">
        <v>176</v>
      </c>
      <c r="C4" s="54" t="s">
        <v>215</v>
      </c>
      <c r="D4" s="73">
        <v>0</v>
      </c>
      <c r="E4" s="52" t="s">
        <v>42</v>
      </c>
      <c r="F4" s="56">
        <v>6</v>
      </c>
      <c r="G4" s="56">
        <v>1</v>
      </c>
      <c r="H4" s="52">
        <f>Table32[[#This Row],[Incidents per Year]]*Table32[[#This Row],[Quantity per incident]]</f>
        <v>6</v>
      </c>
      <c r="I4" s="52">
        <f>Table32[[#This Row],[Quantity per year]]*3</f>
        <v>18</v>
      </c>
      <c r="J4" s="55">
        <f t="shared" si="0"/>
        <v>0</v>
      </c>
      <c r="K4" s="57"/>
      <c r="L4" s="57"/>
      <c r="M4" s="57"/>
      <c r="N4" s="57"/>
      <c r="O4" s="57"/>
      <c r="P4" s="57"/>
      <c r="Q4" s="57"/>
      <c r="R4" s="57"/>
      <c r="S4" s="57"/>
      <c r="T4" s="57"/>
    </row>
    <row r="5" spans="1:20" x14ac:dyDescent="0.25">
      <c r="A5" s="53" t="s">
        <v>68</v>
      </c>
      <c r="B5" s="53" t="s">
        <v>177</v>
      </c>
      <c r="C5" s="54">
        <v>1710</v>
      </c>
      <c r="D5" s="73">
        <v>0</v>
      </c>
      <c r="E5" s="52" t="s">
        <v>51</v>
      </c>
      <c r="F5" s="56">
        <v>8</v>
      </c>
      <c r="G5" s="56">
        <v>1500</v>
      </c>
      <c r="H5" s="52">
        <f>Table32[[#This Row],[Incidents per Year]]*Table32[[#This Row],[Quantity per incident]]</f>
        <v>12000</v>
      </c>
      <c r="I5" s="52">
        <f>Table32[[#This Row],[Quantity per year]]*3</f>
        <v>36000</v>
      </c>
      <c r="J5" s="55">
        <f t="shared" si="0"/>
        <v>0</v>
      </c>
      <c r="K5" s="57"/>
      <c r="L5" s="57"/>
      <c r="M5" s="57"/>
      <c r="N5" s="57"/>
      <c r="O5" s="57"/>
      <c r="P5" s="57"/>
      <c r="Q5" s="57"/>
      <c r="R5" s="57"/>
      <c r="S5" s="57"/>
      <c r="T5" s="57"/>
    </row>
    <row r="6" spans="1:20" x14ac:dyDescent="0.25">
      <c r="A6" s="53" t="s">
        <v>69</v>
      </c>
      <c r="B6" s="53" t="s">
        <v>178</v>
      </c>
      <c r="C6" s="54">
        <v>1710</v>
      </c>
      <c r="D6" s="73">
        <v>0</v>
      </c>
      <c r="E6" s="52" t="s">
        <v>51</v>
      </c>
      <c r="F6" s="56">
        <v>8</v>
      </c>
      <c r="G6" s="56">
        <v>1500</v>
      </c>
      <c r="H6" s="52">
        <f>Table32[[#This Row],[Incidents per Year]]*Table32[[#This Row],[Quantity per incident]]</f>
        <v>12000</v>
      </c>
      <c r="I6" s="52">
        <f>Table32[[#This Row],[Quantity per year]]*3</f>
        <v>36000</v>
      </c>
      <c r="J6" s="55">
        <f t="shared" si="0"/>
        <v>0</v>
      </c>
      <c r="K6" s="57"/>
      <c r="L6" s="57"/>
      <c r="M6" s="57"/>
      <c r="N6" s="57"/>
      <c r="O6" s="57"/>
      <c r="P6" s="57"/>
      <c r="Q6" s="57"/>
      <c r="R6" s="57"/>
      <c r="S6" s="57"/>
      <c r="T6" s="57"/>
    </row>
    <row r="7" spans="1:20" s="51" customFormat="1" x14ac:dyDescent="0.25">
      <c r="A7" s="53" t="s">
        <v>70</v>
      </c>
      <c r="B7" s="53" t="s">
        <v>179</v>
      </c>
      <c r="C7" s="54">
        <v>1722</v>
      </c>
      <c r="D7" s="73">
        <v>0</v>
      </c>
      <c r="E7" s="52" t="s">
        <v>42</v>
      </c>
      <c r="F7" s="56">
        <v>2</v>
      </c>
      <c r="G7" s="56">
        <v>1</v>
      </c>
      <c r="H7" s="52">
        <f>Table32[[#This Row],[Incidents per Year]]*Table32[[#This Row],[Quantity per incident]]</f>
        <v>2</v>
      </c>
      <c r="I7" s="52">
        <f>Table32[[#This Row],[Quantity per year]]*3</f>
        <v>6</v>
      </c>
      <c r="J7" s="55">
        <f t="shared" si="0"/>
        <v>0</v>
      </c>
      <c r="K7" s="57"/>
      <c r="L7" s="57"/>
      <c r="M7" s="57"/>
      <c r="N7" s="57"/>
      <c r="O7" s="57"/>
      <c r="P7" s="57"/>
      <c r="Q7" s="57"/>
      <c r="R7" s="57"/>
      <c r="S7" s="57"/>
      <c r="T7" s="57"/>
    </row>
    <row r="8" spans="1:20" s="51" customFormat="1" x14ac:dyDescent="0.25">
      <c r="A8" s="53" t="s">
        <v>71</v>
      </c>
      <c r="B8" s="53" t="s">
        <v>180</v>
      </c>
      <c r="C8" s="54">
        <v>1722</v>
      </c>
      <c r="D8" s="73">
        <v>0</v>
      </c>
      <c r="E8" s="52" t="s">
        <v>42</v>
      </c>
      <c r="F8" s="56">
        <v>12</v>
      </c>
      <c r="G8" s="56">
        <v>1</v>
      </c>
      <c r="H8" s="52">
        <f>Table32[[#This Row],[Incidents per Year]]*Table32[[#This Row],[Quantity per incident]]</f>
        <v>12</v>
      </c>
      <c r="I8" s="52">
        <f>Table32[[#This Row],[Quantity per year]]*3</f>
        <v>36</v>
      </c>
      <c r="J8" s="55">
        <f t="shared" si="0"/>
        <v>0</v>
      </c>
      <c r="K8" s="57"/>
      <c r="L8" s="57"/>
      <c r="M8" s="57"/>
      <c r="N8" s="57"/>
      <c r="O8" s="57"/>
      <c r="P8" s="57"/>
      <c r="Q8" s="57"/>
      <c r="R8" s="57"/>
      <c r="S8" s="57"/>
      <c r="T8" s="57"/>
    </row>
    <row r="9" spans="1:20" s="51" customFormat="1" x14ac:dyDescent="0.25">
      <c r="A9" s="53" t="s">
        <v>72</v>
      </c>
      <c r="B9" s="53" t="s">
        <v>181</v>
      </c>
      <c r="C9" s="54">
        <v>1722</v>
      </c>
      <c r="D9" s="73">
        <v>0</v>
      </c>
      <c r="E9" s="52" t="s">
        <v>42</v>
      </c>
      <c r="F9" s="56">
        <v>24</v>
      </c>
      <c r="G9" s="56">
        <v>1</v>
      </c>
      <c r="H9" s="52">
        <f>Table32[[#This Row],[Incidents per Year]]*Table32[[#This Row],[Quantity per incident]]</f>
        <v>24</v>
      </c>
      <c r="I9" s="52">
        <f>Table32[[#This Row],[Quantity per year]]*3</f>
        <v>72</v>
      </c>
      <c r="J9" s="55">
        <f t="shared" si="0"/>
        <v>0</v>
      </c>
      <c r="K9" s="57"/>
      <c r="L9" s="57"/>
      <c r="M9" s="57"/>
      <c r="N9" s="57"/>
      <c r="O9" s="57"/>
      <c r="P9" s="57"/>
      <c r="Q9" s="57"/>
      <c r="R9" s="57"/>
      <c r="S9" s="57"/>
      <c r="T9" s="57"/>
    </row>
    <row r="10" spans="1:20" s="51" customFormat="1" x14ac:dyDescent="0.25">
      <c r="A10" s="53" t="s">
        <v>73</v>
      </c>
      <c r="B10" s="53" t="s">
        <v>182</v>
      </c>
      <c r="C10" s="54" t="s">
        <v>215</v>
      </c>
      <c r="D10" s="73">
        <v>0</v>
      </c>
      <c r="E10" s="52" t="s">
        <v>42</v>
      </c>
      <c r="F10" s="56">
        <v>2</v>
      </c>
      <c r="G10" s="56">
        <v>1</v>
      </c>
      <c r="H10" s="52">
        <f>Table32[[#This Row],[Incidents per Year]]*Table32[[#This Row],[Quantity per incident]]</f>
        <v>2</v>
      </c>
      <c r="I10" s="52">
        <f>Table32[[#This Row],[Quantity per year]]*3</f>
        <v>6</v>
      </c>
      <c r="J10" s="55">
        <f t="shared" si="0"/>
        <v>0</v>
      </c>
      <c r="K10" s="57"/>
      <c r="L10" s="57"/>
      <c r="M10" s="57"/>
      <c r="N10" s="57"/>
      <c r="O10" s="57"/>
      <c r="P10" s="57"/>
      <c r="Q10" s="57"/>
      <c r="R10" s="57"/>
      <c r="S10" s="57"/>
      <c r="T10" s="57"/>
    </row>
    <row r="11" spans="1:20" s="51" customFormat="1" x14ac:dyDescent="0.25">
      <c r="A11" s="53" t="s">
        <v>74</v>
      </c>
      <c r="B11" s="53" t="s">
        <v>182</v>
      </c>
      <c r="C11" s="54" t="s">
        <v>215</v>
      </c>
      <c r="D11" s="73">
        <v>0</v>
      </c>
      <c r="E11" s="52" t="s">
        <v>42</v>
      </c>
      <c r="F11" s="56">
        <v>12</v>
      </c>
      <c r="G11" s="56">
        <v>1</v>
      </c>
      <c r="H11" s="52">
        <f>Table32[[#This Row],[Incidents per Year]]*Table32[[#This Row],[Quantity per incident]]</f>
        <v>12</v>
      </c>
      <c r="I11" s="52">
        <f>Table32[[#This Row],[Quantity per year]]*3</f>
        <v>36</v>
      </c>
      <c r="J11" s="55">
        <f t="shared" si="0"/>
        <v>0</v>
      </c>
      <c r="K11" s="57"/>
      <c r="L11" s="57"/>
      <c r="M11" s="57"/>
      <c r="N11" s="57"/>
      <c r="O11" s="57"/>
      <c r="P11" s="57"/>
      <c r="Q11" s="57"/>
      <c r="R11" s="57"/>
      <c r="S11" s="57"/>
      <c r="T11" s="57"/>
    </row>
    <row r="12" spans="1:20" s="51" customFormat="1" x14ac:dyDescent="0.25">
      <c r="A12" s="53" t="s">
        <v>75</v>
      </c>
      <c r="B12" s="53" t="s">
        <v>183</v>
      </c>
      <c r="C12" s="54">
        <v>1722</v>
      </c>
      <c r="D12" s="73">
        <v>0</v>
      </c>
      <c r="E12" s="52" t="s">
        <v>42</v>
      </c>
      <c r="F12" s="56">
        <v>24</v>
      </c>
      <c r="G12" s="56">
        <v>1</v>
      </c>
      <c r="H12" s="52">
        <f>Table32[[#This Row],[Incidents per Year]]*Table32[[#This Row],[Quantity per incident]]</f>
        <v>24</v>
      </c>
      <c r="I12" s="52">
        <f>Table32[[#This Row],[Quantity per year]]*3</f>
        <v>72</v>
      </c>
      <c r="J12" s="55">
        <f t="shared" si="0"/>
        <v>0</v>
      </c>
      <c r="K12" s="57"/>
      <c r="L12" s="57"/>
      <c r="M12" s="57"/>
      <c r="N12" s="57"/>
      <c r="O12" s="57"/>
      <c r="P12" s="57"/>
      <c r="Q12" s="57"/>
      <c r="R12" s="57"/>
      <c r="S12" s="57"/>
      <c r="T12" s="57"/>
    </row>
    <row r="13" spans="1:20" x14ac:dyDescent="0.25">
      <c r="A13" s="53" t="s">
        <v>76</v>
      </c>
      <c r="B13" s="53" t="s">
        <v>184</v>
      </c>
      <c r="C13" s="54">
        <v>1722</v>
      </c>
      <c r="D13" s="73">
        <v>0</v>
      </c>
      <c r="E13" s="52" t="s">
        <v>42</v>
      </c>
      <c r="F13" s="56">
        <v>6</v>
      </c>
      <c r="G13" s="56">
        <v>1</v>
      </c>
      <c r="H13" s="52">
        <f>Table32[[#This Row],[Incidents per Year]]*Table32[[#This Row],[Quantity per incident]]</f>
        <v>6</v>
      </c>
      <c r="I13" s="52">
        <f>Table32[[#This Row],[Quantity per year]]*3</f>
        <v>18</v>
      </c>
      <c r="J13" s="55">
        <f t="shared" si="0"/>
        <v>0</v>
      </c>
      <c r="K13" s="57"/>
      <c r="L13" s="57"/>
      <c r="M13" s="57"/>
      <c r="N13" s="57"/>
      <c r="O13" s="57"/>
      <c r="P13" s="57"/>
      <c r="Q13" s="57"/>
      <c r="R13" s="57"/>
      <c r="S13" s="57"/>
      <c r="T13" s="57"/>
    </row>
    <row r="14" spans="1:20" s="51" customFormat="1" x14ac:dyDescent="0.25">
      <c r="A14" s="53" t="s">
        <v>77</v>
      </c>
      <c r="B14" s="53" t="s">
        <v>185</v>
      </c>
      <c r="C14" s="54">
        <v>1721</v>
      </c>
      <c r="D14" s="73">
        <v>0</v>
      </c>
      <c r="E14" s="52" t="s">
        <v>42</v>
      </c>
      <c r="F14" s="56">
        <v>12</v>
      </c>
      <c r="G14" s="56">
        <v>1</v>
      </c>
      <c r="H14" s="52">
        <f>Table32[[#This Row],[Incidents per Year]]*Table32[[#This Row],[Quantity per incident]]</f>
        <v>12</v>
      </c>
      <c r="I14" s="52">
        <f>Table32[[#This Row],[Quantity per year]]*3</f>
        <v>36</v>
      </c>
      <c r="J14" s="55">
        <f t="shared" si="0"/>
        <v>0</v>
      </c>
      <c r="K14" s="57"/>
      <c r="L14" s="57"/>
      <c r="M14" s="57"/>
      <c r="N14" s="57"/>
      <c r="O14" s="57"/>
      <c r="P14" s="57"/>
      <c r="Q14" s="57"/>
      <c r="R14" s="57"/>
      <c r="S14" s="57"/>
      <c r="T14" s="57"/>
    </row>
    <row r="15" spans="1:20" x14ac:dyDescent="0.25">
      <c r="A15" s="53" t="s">
        <v>78</v>
      </c>
      <c r="B15" s="53" t="s">
        <v>186</v>
      </c>
      <c r="C15" s="54" t="s">
        <v>215</v>
      </c>
      <c r="D15" s="73">
        <v>0</v>
      </c>
      <c r="E15" s="52" t="s">
        <v>42</v>
      </c>
      <c r="F15" s="56">
        <v>3</v>
      </c>
      <c r="G15" s="56">
        <v>1</v>
      </c>
      <c r="H15" s="52">
        <f>Table32[[#This Row],[Incidents per Year]]*Table32[[#This Row],[Quantity per incident]]</f>
        <v>3</v>
      </c>
      <c r="I15" s="52">
        <f>Table32[[#This Row],[Quantity per year]]*3</f>
        <v>9</v>
      </c>
      <c r="J15" s="55">
        <f t="shared" si="0"/>
        <v>0</v>
      </c>
      <c r="K15" s="57"/>
      <c r="L15" s="57"/>
      <c r="M15" s="57"/>
      <c r="N15" s="57"/>
      <c r="O15" s="57"/>
      <c r="P15" s="57"/>
      <c r="Q15" s="57"/>
      <c r="R15" s="57"/>
      <c r="S15" s="57"/>
      <c r="T15" s="57"/>
    </row>
    <row r="16" spans="1:20" x14ac:dyDescent="0.25">
      <c r="A16" s="53" t="s">
        <v>222</v>
      </c>
      <c r="B16" s="53" t="s">
        <v>187</v>
      </c>
      <c r="C16" s="54" t="s">
        <v>215</v>
      </c>
      <c r="D16" s="73">
        <v>0</v>
      </c>
      <c r="E16" s="52" t="s">
        <v>42</v>
      </c>
      <c r="F16" s="56">
        <v>3</v>
      </c>
      <c r="G16" s="56">
        <v>1</v>
      </c>
      <c r="H16" s="52">
        <f>Table32[[#This Row],[Incidents per Year]]*Table32[[#This Row],[Quantity per incident]]</f>
        <v>3</v>
      </c>
      <c r="I16" s="52">
        <f>Table32[[#This Row],[Quantity per year]]*3</f>
        <v>9</v>
      </c>
      <c r="J16" s="55">
        <f t="shared" si="0"/>
        <v>0</v>
      </c>
      <c r="K16" s="57"/>
      <c r="L16" s="57"/>
      <c r="M16" s="57"/>
      <c r="N16" s="57"/>
      <c r="O16" s="57"/>
      <c r="P16" s="57"/>
      <c r="Q16" s="57"/>
      <c r="R16" s="57"/>
      <c r="S16" s="57"/>
      <c r="T16" s="57"/>
    </row>
    <row r="17" spans="1:20" s="51" customFormat="1" x14ac:dyDescent="0.25">
      <c r="A17" s="53" t="s">
        <v>79</v>
      </c>
      <c r="B17" s="53" t="s">
        <v>176</v>
      </c>
      <c r="C17" s="54" t="s">
        <v>215</v>
      </c>
      <c r="D17" s="73">
        <v>0</v>
      </c>
      <c r="E17" s="52" t="s">
        <v>42</v>
      </c>
      <c r="F17" s="56">
        <v>6</v>
      </c>
      <c r="G17" s="56">
        <v>1</v>
      </c>
      <c r="H17" s="52">
        <f>Table32[[#This Row],[Incidents per Year]]*Table32[[#This Row],[Quantity per incident]]</f>
        <v>6</v>
      </c>
      <c r="I17" s="52">
        <f>Table32[[#This Row],[Quantity per year]]*3</f>
        <v>18</v>
      </c>
      <c r="J17" s="55">
        <f t="shared" si="0"/>
        <v>0</v>
      </c>
      <c r="K17" s="57"/>
      <c r="L17" s="57"/>
      <c r="M17" s="57"/>
      <c r="N17" s="57"/>
      <c r="O17" s="57"/>
      <c r="P17" s="57"/>
      <c r="Q17" s="57"/>
      <c r="R17" s="57"/>
      <c r="S17" s="57"/>
      <c r="T17" s="57"/>
    </row>
    <row r="18" spans="1:20" x14ac:dyDescent="0.25">
      <c r="A18" s="53" t="s">
        <v>80</v>
      </c>
      <c r="B18" s="53" t="s">
        <v>188</v>
      </c>
      <c r="C18" s="54" t="s">
        <v>215</v>
      </c>
      <c r="D18" s="73">
        <v>0</v>
      </c>
      <c r="E18" s="52" t="s">
        <v>42</v>
      </c>
      <c r="F18" s="56">
        <v>6</v>
      </c>
      <c r="G18" s="56">
        <v>1</v>
      </c>
      <c r="H18" s="52">
        <f>Table32[[#This Row],[Incidents per Year]]*Table32[[#This Row],[Quantity per incident]]</f>
        <v>6</v>
      </c>
      <c r="I18" s="52">
        <f>Table32[[#This Row],[Quantity per year]]*3</f>
        <v>18</v>
      </c>
      <c r="J18" s="55">
        <f t="shared" si="0"/>
        <v>0</v>
      </c>
      <c r="K18" s="57"/>
      <c r="L18" s="57"/>
      <c r="M18" s="57"/>
      <c r="N18" s="57"/>
      <c r="O18" s="57"/>
      <c r="P18" s="57"/>
      <c r="Q18" s="57"/>
      <c r="R18" s="57"/>
      <c r="S18" s="57"/>
      <c r="T18" s="57"/>
    </row>
    <row r="19" spans="1:20" x14ac:dyDescent="0.25">
      <c r="A19" s="53" t="s">
        <v>81</v>
      </c>
      <c r="B19" s="53" t="s">
        <v>189</v>
      </c>
      <c r="C19" s="54" t="s">
        <v>215</v>
      </c>
      <c r="D19" s="73">
        <v>0</v>
      </c>
      <c r="E19" s="52" t="s">
        <v>52</v>
      </c>
      <c r="F19" s="56">
        <v>6</v>
      </c>
      <c r="G19" s="56">
        <v>5</v>
      </c>
      <c r="H19" s="52">
        <f>Table32[[#This Row],[Incidents per Year]]*Table32[[#This Row],[Quantity per incident]]</f>
        <v>30</v>
      </c>
      <c r="I19" s="52">
        <f>Table32[[#This Row],[Quantity per year]]*3</f>
        <v>90</v>
      </c>
      <c r="J19" s="55">
        <f t="shared" si="0"/>
        <v>0</v>
      </c>
      <c r="K19" s="57"/>
      <c r="L19" s="57"/>
      <c r="M19" s="57"/>
      <c r="N19" s="57"/>
      <c r="O19" s="57"/>
      <c r="P19" s="57"/>
      <c r="Q19" s="57"/>
      <c r="R19" s="57"/>
      <c r="S19" s="57"/>
      <c r="T19" s="57"/>
    </row>
    <row r="20" spans="1:20" s="51" customFormat="1" x14ac:dyDescent="0.25">
      <c r="A20" s="53" t="s">
        <v>82</v>
      </c>
      <c r="B20" s="53" t="s">
        <v>190</v>
      </c>
      <c r="C20" s="54" t="s">
        <v>215</v>
      </c>
      <c r="D20" s="73">
        <v>0</v>
      </c>
      <c r="E20" s="52" t="s">
        <v>42</v>
      </c>
      <c r="F20" s="56">
        <v>8</v>
      </c>
      <c r="G20" s="56">
        <v>1</v>
      </c>
      <c r="H20" s="52">
        <f>Table32[[#This Row],[Incidents per Year]]*Table32[[#This Row],[Quantity per incident]]</f>
        <v>8</v>
      </c>
      <c r="I20" s="52">
        <f>Table32[[#This Row],[Quantity per year]]*3</f>
        <v>24</v>
      </c>
      <c r="J20" s="55">
        <f t="shared" si="0"/>
        <v>0</v>
      </c>
      <c r="K20" s="57"/>
      <c r="L20" s="57"/>
      <c r="M20" s="57"/>
      <c r="N20" s="57"/>
      <c r="O20" s="57"/>
      <c r="P20" s="57"/>
      <c r="Q20" s="57"/>
      <c r="R20" s="57"/>
      <c r="S20" s="57"/>
      <c r="T20" s="57"/>
    </row>
    <row r="21" spans="1:20" s="51" customFormat="1" x14ac:dyDescent="0.25">
      <c r="A21" s="53" t="s">
        <v>83</v>
      </c>
      <c r="B21" s="53" t="s">
        <v>176</v>
      </c>
      <c r="C21" s="54" t="s">
        <v>215</v>
      </c>
      <c r="D21" s="73">
        <v>0</v>
      </c>
      <c r="E21" s="52" t="s">
        <v>42</v>
      </c>
      <c r="F21" s="56">
        <v>8</v>
      </c>
      <c r="G21" s="56">
        <v>1</v>
      </c>
      <c r="H21" s="52">
        <f>Table32[[#This Row],[Incidents per Year]]*Table32[[#This Row],[Quantity per incident]]</f>
        <v>8</v>
      </c>
      <c r="I21" s="52">
        <f>Table32[[#This Row],[Quantity per year]]*3</f>
        <v>24</v>
      </c>
      <c r="J21" s="55">
        <f t="shared" si="0"/>
        <v>0</v>
      </c>
      <c r="K21" s="57"/>
      <c r="L21" s="57"/>
      <c r="M21" s="57"/>
      <c r="N21" s="57"/>
      <c r="O21" s="57"/>
      <c r="P21" s="57"/>
      <c r="Q21" s="57"/>
      <c r="R21" s="57"/>
      <c r="S21" s="57"/>
      <c r="T21" s="57"/>
    </row>
    <row r="22" spans="1:20" s="51" customFormat="1" x14ac:dyDescent="0.25">
      <c r="A22" s="53" t="s">
        <v>84</v>
      </c>
      <c r="B22" s="53" t="s">
        <v>182</v>
      </c>
      <c r="C22" s="54" t="s">
        <v>215</v>
      </c>
      <c r="D22" s="73">
        <v>0</v>
      </c>
      <c r="E22" s="52" t="s">
        <v>42</v>
      </c>
      <c r="F22" s="56">
        <v>8</v>
      </c>
      <c r="G22" s="56">
        <v>1</v>
      </c>
      <c r="H22" s="52">
        <f>Table32[[#This Row],[Incidents per Year]]*Table32[[#This Row],[Quantity per incident]]</f>
        <v>8</v>
      </c>
      <c r="I22" s="52">
        <f>Table32[[#This Row],[Quantity per year]]*3</f>
        <v>24</v>
      </c>
      <c r="J22" s="55">
        <f t="shared" si="0"/>
        <v>0</v>
      </c>
      <c r="K22" s="57"/>
      <c r="L22" s="57"/>
      <c r="M22" s="57"/>
      <c r="N22" s="57"/>
      <c r="O22" s="57"/>
      <c r="P22" s="57"/>
      <c r="Q22" s="57"/>
      <c r="R22" s="57"/>
      <c r="S22" s="57"/>
      <c r="T22" s="57"/>
    </row>
    <row r="23" spans="1:20" s="51" customFormat="1" x14ac:dyDescent="0.25">
      <c r="A23" s="53" t="s">
        <v>227</v>
      </c>
      <c r="B23" s="53" t="s">
        <v>182</v>
      </c>
      <c r="C23" s="54" t="s">
        <v>215</v>
      </c>
      <c r="D23" s="73">
        <v>0</v>
      </c>
      <c r="E23" s="52" t="s">
        <v>42</v>
      </c>
      <c r="F23" s="56">
        <v>8</v>
      </c>
      <c r="G23" s="56">
        <v>1</v>
      </c>
      <c r="H23" s="52">
        <f>Table32[[#This Row],[Incidents per Year]]*Table32[[#This Row],[Quantity per incident]]</f>
        <v>8</v>
      </c>
      <c r="I23" s="52">
        <f>Table32[[#This Row],[Quantity per year]]*3</f>
        <v>24</v>
      </c>
      <c r="J23" s="55">
        <f t="shared" si="0"/>
        <v>0</v>
      </c>
      <c r="K23" s="57"/>
      <c r="L23" s="57"/>
      <c r="M23" s="57"/>
      <c r="N23" s="57"/>
      <c r="O23" s="57"/>
      <c r="P23" s="57"/>
      <c r="Q23" s="57"/>
      <c r="R23" s="57"/>
      <c r="S23" s="57"/>
      <c r="T23" s="57"/>
    </row>
    <row r="24" spans="1:20" s="51" customFormat="1" x14ac:dyDescent="0.25">
      <c r="A24" s="53" t="s">
        <v>85</v>
      </c>
      <c r="B24" s="53" t="s">
        <v>191</v>
      </c>
      <c r="C24" s="54" t="s">
        <v>215</v>
      </c>
      <c r="D24" s="73">
        <v>0</v>
      </c>
      <c r="E24" s="52" t="s">
        <v>51</v>
      </c>
      <c r="F24" s="56">
        <v>8</v>
      </c>
      <c r="G24" s="56">
        <v>300</v>
      </c>
      <c r="H24" s="52">
        <f>Table32[[#This Row],[Incidents per Year]]*Table32[[#This Row],[Quantity per incident]]</f>
        <v>2400</v>
      </c>
      <c r="I24" s="52">
        <f>Table32[[#This Row],[Quantity per year]]*3</f>
        <v>7200</v>
      </c>
      <c r="J24" s="55">
        <f t="shared" si="0"/>
        <v>0</v>
      </c>
      <c r="K24" s="57"/>
      <c r="L24" s="57"/>
      <c r="M24" s="57"/>
      <c r="N24" s="57"/>
      <c r="O24" s="57"/>
      <c r="P24" s="57"/>
      <c r="Q24" s="57"/>
      <c r="R24" s="57"/>
      <c r="S24" s="57"/>
      <c r="T24" s="57"/>
    </row>
    <row r="25" spans="1:20" s="51" customFormat="1" x14ac:dyDescent="0.25">
      <c r="A25" s="53" t="s">
        <v>86</v>
      </c>
      <c r="B25" s="53" t="s">
        <v>191</v>
      </c>
      <c r="C25" s="54" t="s">
        <v>215</v>
      </c>
      <c r="D25" s="73">
        <v>0</v>
      </c>
      <c r="E25" s="52" t="s">
        <v>51</v>
      </c>
      <c r="F25" s="56">
        <v>8</v>
      </c>
      <c r="G25" s="56">
        <v>300</v>
      </c>
      <c r="H25" s="52">
        <f>Table32[[#This Row],[Incidents per Year]]*Table32[[#This Row],[Quantity per incident]]</f>
        <v>2400</v>
      </c>
      <c r="I25" s="52">
        <f>Table32[[#This Row],[Quantity per year]]*3</f>
        <v>7200</v>
      </c>
      <c r="J25" s="55">
        <f t="shared" si="0"/>
        <v>0</v>
      </c>
      <c r="K25" s="57"/>
      <c r="L25" s="57"/>
      <c r="M25" s="57"/>
      <c r="N25" s="57"/>
      <c r="O25" s="57"/>
      <c r="P25" s="57"/>
      <c r="Q25" s="57"/>
      <c r="R25" s="57"/>
      <c r="S25" s="57"/>
      <c r="T25" s="57"/>
    </row>
    <row r="26" spans="1:20" s="51" customFormat="1" x14ac:dyDescent="0.25">
      <c r="A26" s="53" t="s">
        <v>87</v>
      </c>
      <c r="B26" s="53" t="s">
        <v>191</v>
      </c>
      <c r="C26" s="54" t="s">
        <v>215</v>
      </c>
      <c r="D26" s="73">
        <v>0</v>
      </c>
      <c r="E26" s="52" t="s">
        <v>51</v>
      </c>
      <c r="F26" s="56">
        <v>8</v>
      </c>
      <c r="G26" s="56">
        <v>300</v>
      </c>
      <c r="H26" s="52">
        <f>Table32[[#This Row],[Incidents per Year]]*Table32[[#This Row],[Quantity per incident]]</f>
        <v>2400</v>
      </c>
      <c r="I26" s="52">
        <f>Table32[[#This Row],[Quantity per year]]*3</f>
        <v>7200</v>
      </c>
      <c r="J26" s="55">
        <f t="shared" si="0"/>
        <v>0</v>
      </c>
      <c r="K26" s="57"/>
      <c r="L26" s="57"/>
      <c r="M26" s="57"/>
      <c r="N26" s="57"/>
      <c r="O26" s="57"/>
      <c r="P26" s="57"/>
      <c r="Q26" s="57"/>
      <c r="R26" s="57"/>
      <c r="S26" s="57"/>
      <c r="T26" s="57"/>
    </row>
    <row r="27" spans="1:20" s="51" customFormat="1" x14ac:dyDescent="0.25">
      <c r="A27" s="53" t="s">
        <v>88</v>
      </c>
      <c r="B27" s="53" t="s">
        <v>182</v>
      </c>
      <c r="C27" s="54" t="s">
        <v>215</v>
      </c>
      <c r="D27" s="73">
        <v>0</v>
      </c>
      <c r="E27" s="52" t="s">
        <v>42</v>
      </c>
      <c r="F27" s="56">
        <v>8</v>
      </c>
      <c r="G27" s="56">
        <v>1</v>
      </c>
      <c r="H27" s="52">
        <f>Table32[[#This Row],[Incidents per Year]]*Table32[[#This Row],[Quantity per incident]]</f>
        <v>8</v>
      </c>
      <c r="I27" s="52">
        <f>Table32[[#This Row],[Quantity per year]]*3</f>
        <v>24</v>
      </c>
      <c r="J27" s="55">
        <f t="shared" si="0"/>
        <v>0</v>
      </c>
      <c r="K27" s="57"/>
      <c r="L27" s="57"/>
      <c r="M27" s="57"/>
      <c r="N27" s="57"/>
      <c r="O27" s="57"/>
      <c r="P27" s="57"/>
      <c r="Q27" s="57"/>
      <c r="R27" s="57"/>
      <c r="S27" s="57"/>
      <c r="T27" s="57"/>
    </row>
    <row r="28" spans="1:20" s="51" customFormat="1" x14ac:dyDescent="0.25">
      <c r="A28" s="53" t="s">
        <v>89</v>
      </c>
      <c r="B28" s="53" t="s">
        <v>191</v>
      </c>
      <c r="C28" s="54" t="s">
        <v>215</v>
      </c>
      <c r="D28" s="73">
        <v>0</v>
      </c>
      <c r="E28" s="52" t="s">
        <v>51</v>
      </c>
      <c r="F28" s="56">
        <v>8</v>
      </c>
      <c r="G28" s="56">
        <v>50</v>
      </c>
      <c r="H28" s="52">
        <f>Table32[[#This Row],[Incidents per Year]]*Table32[[#This Row],[Quantity per incident]]</f>
        <v>400</v>
      </c>
      <c r="I28" s="52">
        <f>Table32[[#This Row],[Quantity per year]]*3</f>
        <v>1200</v>
      </c>
      <c r="J28" s="55">
        <f t="shared" si="0"/>
        <v>0</v>
      </c>
      <c r="K28" s="57"/>
      <c r="L28" s="57"/>
      <c r="M28" s="57"/>
      <c r="N28" s="57"/>
      <c r="O28" s="57"/>
      <c r="P28" s="57"/>
      <c r="Q28" s="57"/>
      <c r="R28" s="57"/>
      <c r="S28" s="57"/>
      <c r="T28" s="57"/>
    </row>
    <row r="29" spans="1:20" x14ac:dyDescent="0.25">
      <c r="A29" s="53" t="s">
        <v>90</v>
      </c>
      <c r="B29" s="53" t="s">
        <v>192</v>
      </c>
      <c r="C29" s="54">
        <v>1715</v>
      </c>
      <c r="D29" s="73">
        <v>0</v>
      </c>
      <c r="E29" s="52" t="s">
        <v>51</v>
      </c>
      <c r="F29" s="56">
        <v>12</v>
      </c>
      <c r="G29" s="56">
        <v>3000</v>
      </c>
      <c r="H29" s="52">
        <f>Table32[[#This Row],[Incidents per Year]]*Table32[[#This Row],[Quantity per incident]]</f>
        <v>36000</v>
      </c>
      <c r="I29" s="52">
        <f>Table32[[#This Row],[Quantity per year]]*3</f>
        <v>108000</v>
      </c>
      <c r="J29" s="55">
        <f t="shared" si="0"/>
        <v>0</v>
      </c>
      <c r="K29" s="57"/>
      <c r="L29" s="57"/>
      <c r="M29" s="57"/>
      <c r="N29" s="57"/>
      <c r="O29" s="57"/>
      <c r="P29" s="57"/>
      <c r="Q29" s="57"/>
      <c r="R29" s="57"/>
      <c r="S29" s="57"/>
      <c r="T29" s="57"/>
    </row>
    <row r="30" spans="1:20" x14ac:dyDescent="0.25">
      <c r="A30" s="53" t="s">
        <v>91</v>
      </c>
      <c r="B30" s="53" t="s">
        <v>193</v>
      </c>
      <c r="C30" s="54">
        <v>1715</v>
      </c>
      <c r="D30" s="73">
        <v>0</v>
      </c>
      <c r="E30" s="52" t="s">
        <v>51</v>
      </c>
      <c r="F30" s="56">
        <v>6</v>
      </c>
      <c r="G30" s="56">
        <v>1000</v>
      </c>
      <c r="H30" s="52">
        <f>Table32[[#This Row],[Incidents per Year]]*Table32[[#This Row],[Quantity per incident]]</f>
        <v>6000</v>
      </c>
      <c r="I30" s="52">
        <f>Table32[[#This Row],[Quantity per year]]*3</f>
        <v>18000</v>
      </c>
      <c r="J30" s="55">
        <f t="shared" si="0"/>
        <v>0</v>
      </c>
      <c r="K30" s="57"/>
      <c r="L30" s="57"/>
      <c r="M30" s="57"/>
      <c r="N30" s="57"/>
      <c r="O30" s="57"/>
      <c r="P30" s="57"/>
      <c r="Q30" s="57"/>
      <c r="R30" s="57"/>
      <c r="S30" s="57"/>
      <c r="T30" s="57"/>
    </row>
    <row r="31" spans="1:20" x14ac:dyDescent="0.25">
      <c r="A31" s="53" t="s">
        <v>92</v>
      </c>
      <c r="B31" s="53" t="s">
        <v>193</v>
      </c>
      <c r="C31" s="54">
        <v>1715</v>
      </c>
      <c r="D31" s="73">
        <v>0</v>
      </c>
      <c r="E31" s="52" t="s">
        <v>51</v>
      </c>
      <c r="F31" s="56">
        <v>12</v>
      </c>
      <c r="G31" s="56">
        <v>3000</v>
      </c>
      <c r="H31" s="52">
        <f>Table32[[#This Row],[Incidents per Year]]*Table32[[#This Row],[Quantity per incident]]</f>
        <v>36000</v>
      </c>
      <c r="I31" s="52">
        <f>Table32[[#This Row],[Quantity per year]]*3</f>
        <v>108000</v>
      </c>
      <c r="J31" s="55">
        <f t="shared" si="0"/>
        <v>0</v>
      </c>
      <c r="K31" s="57"/>
      <c r="L31" s="57"/>
      <c r="M31" s="57"/>
      <c r="N31" s="57"/>
      <c r="O31" s="57"/>
      <c r="P31" s="57"/>
      <c r="Q31" s="57"/>
      <c r="R31" s="57"/>
      <c r="S31" s="57"/>
      <c r="T31" s="57"/>
    </row>
    <row r="32" spans="1:20" x14ac:dyDescent="0.25">
      <c r="A32" s="53" t="s">
        <v>93</v>
      </c>
      <c r="B32" s="53" t="s">
        <v>193</v>
      </c>
      <c r="C32" s="54">
        <v>1715</v>
      </c>
      <c r="D32" s="73">
        <v>0</v>
      </c>
      <c r="E32" s="52" t="s">
        <v>51</v>
      </c>
      <c r="F32" s="56">
        <v>10</v>
      </c>
      <c r="G32" s="56">
        <v>2000</v>
      </c>
      <c r="H32" s="52">
        <f>Table32[[#This Row],[Incidents per Year]]*Table32[[#This Row],[Quantity per incident]]</f>
        <v>20000</v>
      </c>
      <c r="I32" s="52">
        <f>Table32[[#This Row],[Quantity per year]]*3</f>
        <v>60000</v>
      </c>
      <c r="J32" s="55">
        <f t="shared" si="0"/>
        <v>0</v>
      </c>
      <c r="K32" s="57"/>
      <c r="L32" s="57"/>
      <c r="M32" s="57"/>
      <c r="N32" s="57"/>
      <c r="O32" s="57"/>
      <c r="P32" s="57"/>
      <c r="Q32" s="57"/>
      <c r="R32" s="57"/>
      <c r="S32" s="57"/>
      <c r="T32" s="57"/>
    </row>
    <row r="33" spans="1:20" x14ac:dyDescent="0.25">
      <c r="A33" s="53" t="s">
        <v>94</v>
      </c>
      <c r="B33" s="53" t="s">
        <v>194</v>
      </c>
      <c r="C33" s="54">
        <v>1715</v>
      </c>
      <c r="D33" s="73">
        <v>0</v>
      </c>
      <c r="E33" s="52" t="s">
        <v>51</v>
      </c>
      <c r="F33" s="56">
        <v>6</v>
      </c>
      <c r="G33" s="56">
        <v>500</v>
      </c>
      <c r="H33" s="52">
        <f>Table32[[#This Row],[Incidents per Year]]*Table32[[#This Row],[Quantity per incident]]</f>
        <v>3000</v>
      </c>
      <c r="I33" s="52">
        <f>Table32[[#This Row],[Quantity per year]]*3</f>
        <v>9000</v>
      </c>
      <c r="J33" s="55">
        <f t="shared" si="0"/>
        <v>0</v>
      </c>
      <c r="K33" s="57"/>
      <c r="L33" s="57"/>
      <c r="M33" s="57"/>
      <c r="N33" s="57"/>
      <c r="O33" s="57"/>
      <c r="P33" s="57"/>
      <c r="Q33" s="57"/>
      <c r="R33" s="57"/>
      <c r="S33" s="57"/>
      <c r="T33" s="57"/>
    </row>
    <row r="34" spans="1:20" x14ac:dyDescent="0.25">
      <c r="A34" s="53" t="s">
        <v>95</v>
      </c>
      <c r="B34" s="53" t="s">
        <v>194</v>
      </c>
      <c r="C34" s="54">
        <v>1715</v>
      </c>
      <c r="D34" s="73">
        <v>0</v>
      </c>
      <c r="E34" s="52" t="s">
        <v>51</v>
      </c>
      <c r="F34" s="56">
        <v>12</v>
      </c>
      <c r="G34" s="56">
        <v>1500</v>
      </c>
      <c r="H34" s="52">
        <f>Table32[[#This Row],[Incidents per Year]]*Table32[[#This Row],[Quantity per incident]]</f>
        <v>18000</v>
      </c>
      <c r="I34" s="52">
        <f>Table32[[#This Row],[Quantity per year]]*3</f>
        <v>54000</v>
      </c>
      <c r="J34" s="55">
        <f t="shared" si="0"/>
        <v>0</v>
      </c>
      <c r="K34" s="57"/>
      <c r="L34" s="57"/>
      <c r="M34" s="57"/>
      <c r="N34" s="57"/>
      <c r="O34" s="57"/>
      <c r="P34" s="57"/>
      <c r="Q34" s="57"/>
      <c r="R34" s="57"/>
      <c r="S34" s="57"/>
      <c r="T34" s="57"/>
    </row>
    <row r="35" spans="1:20" x14ac:dyDescent="0.25">
      <c r="A35" s="53" t="s">
        <v>96</v>
      </c>
      <c r="B35" s="53" t="s">
        <v>194</v>
      </c>
      <c r="C35" s="54">
        <v>1715</v>
      </c>
      <c r="D35" s="73">
        <v>0</v>
      </c>
      <c r="E35" s="52" t="s">
        <v>51</v>
      </c>
      <c r="F35" s="56">
        <v>10</v>
      </c>
      <c r="G35" s="56">
        <v>1000</v>
      </c>
      <c r="H35" s="52">
        <f>Table32[[#This Row],[Incidents per Year]]*Table32[[#This Row],[Quantity per incident]]</f>
        <v>10000</v>
      </c>
      <c r="I35" s="52">
        <f>Table32[[#This Row],[Quantity per year]]*3</f>
        <v>30000</v>
      </c>
      <c r="J35" s="55">
        <f t="shared" si="0"/>
        <v>0</v>
      </c>
      <c r="K35" s="57"/>
      <c r="L35" s="57"/>
      <c r="M35" s="57"/>
      <c r="N35" s="57"/>
      <c r="O35" s="57"/>
      <c r="P35" s="57"/>
      <c r="Q35" s="57"/>
      <c r="R35" s="57"/>
      <c r="S35" s="57"/>
      <c r="T35" s="57"/>
    </row>
    <row r="36" spans="1:20" x14ac:dyDescent="0.25">
      <c r="A36" s="53" t="s">
        <v>97</v>
      </c>
      <c r="B36" s="53" t="s">
        <v>195</v>
      </c>
      <c r="C36" s="54">
        <v>1715</v>
      </c>
      <c r="D36" s="73">
        <v>0</v>
      </c>
      <c r="E36" s="52" t="s">
        <v>51</v>
      </c>
      <c r="F36" s="56">
        <v>3</v>
      </c>
      <c r="G36" s="56">
        <v>500</v>
      </c>
      <c r="H36" s="52">
        <f>Table32[[#This Row],[Incidents per Year]]*Table32[[#This Row],[Quantity per incident]]</f>
        <v>1500</v>
      </c>
      <c r="I36" s="52">
        <f>Table32[[#This Row],[Quantity per year]]*3</f>
        <v>4500</v>
      </c>
      <c r="J36" s="55">
        <f t="shared" si="0"/>
        <v>0</v>
      </c>
      <c r="K36" s="57"/>
      <c r="L36" s="57"/>
      <c r="M36" s="57"/>
      <c r="N36" s="57"/>
      <c r="O36" s="57"/>
      <c r="P36" s="57"/>
      <c r="Q36" s="57"/>
      <c r="R36" s="57"/>
      <c r="S36" s="57"/>
      <c r="T36" s="57"/>
    </row>
    <row r="37" spans="1:20" x14ac:dyDescent="0.25">
      <c r="A37" s="53" t="s">
        <v>98</v>
      </c>
      <c r="B37" s="53" t="s">
        <v>195</v>
      </c>
      <c r="C37" s="54">
        <v>1715</v>
      </c>
      <c r="D37" s="73">
        <v>0</v>
      </c>
      <c r="E37" s="52" t="s">
        <v>51</v>
      </c>
      <c r="F37" s="56">
        <v>3</v>
      </c>
      <c r="G37" s="56">
        <v>500</v>
      </c>
      <c r="H37" s="52">
        <f>Table32[[#This Row],[Incidents per Year]]*Table32[[#This Row],[Quantity per incident]]</f>
        <v>1500</v>
      </c>
      <c r="I37" s="52">
        <f>Table32[[#This Row],[Quantity per year]]*3</f>
        <v>4500</v>
      </c>
      <c r="J37" s="55">
        <f t="shared" si="0"/>
        <v>0</v>
      </c>
      <c r="K37" s="57"/>
      <c r="L37" s="57"/>
      <c r="M37" s="57"/>
      <c r="N37" s="57"/>
      <c r="O37" s="57"/>
      <c r="P37" s="57"/>
      <c r="Q37" s="57"/>
      <c r="R37" s="57"/>
      <c r="S37" s="57"/>
      <c r="T37" s="57"/>
    </row>
    <row r="38" spans="1:20" x14ac:dyDescent="0.25">
      <c r="A38" s="53" t="s">
        <v>220</v>
      </c>
      <c r="B38" s="53" t="s">
        <v>196</v>
      </c>
      <c r="C38" s="54">
        <v>1715</v>
      </c>
      <c r="D38" s="73">
        <v>0</v>
      </c>
      <c r="E38" s="52" t="s">
        <v>51</v>
      </c>
      <c r="F38" s="56">
        <v>6</v>
      </c>
      <c r="G38" s="56">
        <v>1000</v>
      </c>
      <c r="H38" s="52">
        <f>Table32[[#This Row],[Incidents per Year]]*Table32[[#This Row],[Quantity per incident]]</f>
        <v>6000</v>
      </c>
      <c r="I38" s="52">
        <f>Table32[[#This Row],[Quantity per year]]*3</f>
        <v>18000</v>
      </c>
      <c r="J38" s="55">
        <f t="shared" si="0"/>
        <v>0</v>
      </c>
      <c r="K38" s="57"/>
      <c r="L38" s="57"/>
      <c r="M38" s="57"/>
      <c r="N38" s="57"/>
      <c r="O38" s="57"/>
      <c r="P38" s="57"/>
      <c r="Q38" s="57"/>
      <c r="R38" s="57"/>
      <c r="S38" s="57"/>
      <c r="T38" s="57"/>
    </row>
    <row r="39" spans="1:20" x14ac:dyDescent="0.25">
      <c r="A39" s="53" t="s">
        <v>218</v>
      </c>
      <c r="B39" s="53" t="s">
        <v>196</v>
      </c>
      <c r="C39" s="54">
        <v>1715</v>
      </c>
      <c r="D39" s="73">
        <v>0</v>
      </c>
      <c r="E39" s="52" t="s">
        <v>51</v>
      </c>
      <c r="F39" s="56">
        <v>12</v>
      </c>
      <c r="G39" s="56">
        <v>3000</v>
      </c>
      <c r="H39" s="52">
        <f>Table32[[#This Row],[Incidents per Year]]*Table32[[#This Row],[Quantity per incident]]</f>
        <v>36000</v>
      </c>
      <c r="I39" s="52">
        <f>Table32[[#This Row],[Quantity per year]]*3</f>
        <v>108000</v>
      </c>
      <c r="J39" s="55">
        <f t="shared" si="0"/>
        <v>0</v>
      </c>
      <c r="K39" s="57"/>
      <c r="L39" s="57"/>
      <c r="M39" s="57"/>
      <c r="N39" s="57"/>
      <c r="O39" s="57"/>
      <c r="P39" s="57"/>
      <c r="Q39" s="57"/>
      <c r="R39" s="57"/>
      <c r="S39" s="57"/>
      <c r="T39" s="57"/>
    </row>
    <row r="40" spans="1:20" x14ac:dyDescent="0.25">
      <c r="A40" s="53" t="s">
        <v>219</v>
      </c>
      <c r="B40" s="53" t="s">
        <v>196</v>
      </c>
      <c r="C40" s="54">
        <v>1715</v>
      </c>
      <c r="D40" s="73">
        <v>0</v>
      </c>
      <c r="E40" s="52" t="s">
        <v>51</v>
      </c>
      <c r="F40" s="56">
        <v>10</v>
      </c>
      <c r="G40" s="56">
        <v>2000</v>
      </c>
      <c r="H40" s="52">
        <f>Table32[[#This Row],[Incidents per Year]]*Table32[[#This Row],[Quantity per incident]]</f>
        <v>20000</v>
      </c>
      <c r="I40" s="52">
        <f>Table32[[#This Row],[Quantity per year]]*3</f>
        <v>60000</v>
      </c>
      <c r="J40" s="55">
        <f t="shared" si="0"/>
        <v>0</v>
      </c>
      <c r="K40" s="57"/>
      <c r="L40" s="57"/>
      <c r="M40" s="57"/>
      <c r="N40" s="57"/>
      <c r="O40" s="57"/>
      <c r="P40" s="57"/>
      <c r="Q40" s="57"/>
      <c r="R40" s="57"/>
      <c r="S40" s="57"/>
      <c r="T40" s="57"/>
    </row>
    <row r="41" spans="1:20" x14ac:dyDescent="0.25">
      <c r="A41" s="53" t="s">
        <v>221</v>
      </c>
      <c r="B41" s="53" t="s">
        <v>197</v>
      </c>
      <c r="C41" s="54">
        <v>1715</v>
      </c>
      <c r="D41" s="73">
        <v>0</v>
      </c>
      <c r="E41" s="52" t="s">
        <v>51</v>
      </c>
      <c r="F41" s="56">
        <v>1</v>
      </c>
      <c r="G41" s="56">
        <v>400</v>
      </c>
      <c r="H41" s="52">
        <f>Table32[[#This Row],[Incidents per Year]]*Table32[[#This Row],[Quantity per incident]]</f>
        <v>400</v>
      </c>
      <c r="I41" s="52">
        <f>Table32[[#This Row],[Quantity per year]]*3</f>
        <v>1200</v>
      </c>
      <c r="J41" s="55">
        <f t="shared" si="0"/>
        <v>0</v>
      </c>
      <c r="K41" s="57"/>
      <c r="L41" s="57"/>
      <c r="M41" s="57"/>
      <c r="N41" s="57"/>
      <c r="O41" s="57"/>
      <c r="P41" s="57"/>
      <c r="Q41" s="57"/>
      <c r="R41" s="57"/>
      <c r="S41" s="57"/>
      <c r="T41" s="57"/>
    </row>
    <row r="42" spans="1:20" s="51" customFormat="1" x14ac:dyDescent="0.25">
      <c r="A42" s="53" t="s">
        <v>99</v>
      </c>
      <c r="B42" s="53" t="s">
        <v>198</v>
      </c>
      <c r="C42" s="54">
        <v>1730</v>
      </c>
      <c r="D42" s="73">
        <v>0</v>
      </c>
      <c r="E42" s="52" t="s">
        <v>51</v>
      </c>
      <c r="F42" s="56">
        <v>4</v>
      </c>
      <c r="G42" s="56">
        <v>3000</v>
      </c>
      <c r="H42" s="52">
        <f>Table32[[#This Row],[Incidents per Year]]*Table32[[#This Row],[Quantity per incident]]</f>
        <v>12000</v>
      </c>
      <c r="I42" s="52">
        <f>Table32[[#This Row],[Quantity per year]]*3</f>
        <v>36000</v>
      </c>
      <c r="J42" s="55">
        <f t="shared" si="0"/>
        <v>0</v>
      </c>
      <c r="K42" s="57"/>
      <c r="L42" s="57"/>
      <c r="M42" s="57"/>
      <c r="N42" s="57"/>
      <c r="O42" s="57"/>
      <c r="P42" s="57"/>
      <c r="Q42" s="57"/>
      <c r="R42" s="57"/>
      <c r="S42" s="57"/>
      <c r="T42" s="57"/>
    </row>
    <row r="43" spans="1:20" s="51" customFormat="1" x14ac:dyDescent="0.25">
      <c r="A43" s="53" t="s">
        <v>100</v>
      </c>
      <c r="B43" s="53" t="s">
        <v>198</v>
      </c>
      <c r="C43" s="54">
        <v>1730</v>
      </c>
      <c r="D43" s="73">
        <v>0</v>
      </c>
      <c r="E43" s="52" t="s">
        <v>51</v>
      </c>
      <c r="F43" s="56">
        <v>4</v>
      </c>
      <c r="G43" s="56">
        <v>3000</v>
      </c>
      <c r="H43" s="52">
        <f>Table32[[#This Row],[Incidents per Year]]*Table32[[#This Row],[Quantity per incident]]</f>
        <v>12000</v>
      </c>
      <c r="I43" s="52">
        <f>Table32[[#This Row],[Quantity per year]]*3</f>
        <v>36000</v>
      </c>
      <c r="J43" s="55">
        <f t="shared" si="0"/>
        <v>0</v>
      </c>
      <c r="K43" s="57"/>
      <c r="L43" s="57"/>
      <c r="M43" s="57"/>
      <c r="N43" s="57"/>
      <c r="O43" s="57"/>
      <c r="P43" s="57"/>
      <c r="Q43" s="57"/>
      <c r="R43" s="57"/>
      <c r="S43" s="57"/>
      <c r="T43" s="57"/>
    </row>
    <row r="44" spans="1:20" s="51" customFormat="1" x14ac:dyDescent="0.25">
      <c r="A44" s="53" t="s">
        <v>101</v>
      </c>
      <c r="B44" s="53" t="s">
        <v>198</v>
      </c>
      <c r="C44" s="54">
        <v>1730</v>
      </c>
      <c r="D44" s="73">
        <v>0</v>
      </c>
      <c r="E44" s="52" t="s">
        <v>51</v>
      </c>
      <c r="F44" s="56">
        <v>4</v>
      </c>
      <c r="G44" s="56">
        <v>3000</v>
      </c>
      <c r="H44" s="52">
        <f>Table32[[#This Row],[Incidents per Year]]*Table32[[#This Row],[Quantity per incident]]</f>
        <v>12000</v>
      </c>
      <c r="I44" s="52">
        <f>Table32[[#This Row],[Quantity per year]]*3</f>
        <v>36000</v>
      </c>
      <c r="J44" s="55">
        <f t="shared" si="0"/>
        <v>0</v>
      </c>
      <c r="K44" s="57"/>
      <c r="L44" s="57"/>
      <c r="M44" s="57"/>
      <c r="N44" s="57"/>
      <c r="O44" s="57"/>
      <c r="P44" s="57"/>
      <c r="Q44" s="57"/>
      <c r="R44" s="57"/>
      <c r="S44" s="57"/>
      <c r="T44" s="57"/>
    </row>
    <row r="45" spans="1:20" s="51" customFormat="1" x14ac:dyDescent="0.25">
      <c r="A45" s="53" t="s">
        <v>102</v>
      </c>
      <c r="B45" s="53" t="s">
        <v>198</v>
      </c>
      <c r="C45" s="54">
        <v>1730</v>
      </c>
      <c r="D45" s="73">
        <v>0</v>
      </c>
      <c r="E45" s="52" t="s">
        <v>51</v>
      </c>
      <c r="F45" s="56">
        <v>4</v>
      </c>
      <c r="G45" s="56">
        <v>3000</v>
      </c>
      <c r="H45" s="52">
        <f>Table32[[#This Row],[Incidents per Year]]*Table32[[#This Row],[Quantity per incident]]</f>
        <v>12000</v>
      </c>
      <c r="I45" s="52">
        <f>Table32[[#This Row],[Quantity per year]]*3</f>
        <v>36000</v>
      </c>
      <c r="J45" s="55">
        <f t="shared" si="0"/>
        <v>0</v>
      </c>
      <c r="K45" s="57"/>
      <c r="L45" s="57"/>
      <c r="M45" s="57"/>
      <c r="N45" s="57"/>
      <c r="O45" s="57"/>
      <c r="P45" s="57"/>
      <c r="Q45" s="57"/>
      <c r="R45" s="57"/>
      <c r="S45" s="57"/>
      <c r="T45" s="57"/>
    </row>
    <row r="46" spans="1:20" s="51" customFormat="1" x14ac:dyDescent="0.25">
      <c r="A46" s="53" t="s">
        <v>103</v>
      </c>
      <c r="B46" s="53" t="s">
        <v>198</v>
      </c>
      <c r="C46" s="54">
        <v>1730</v>
      </c>
      <c r="D46" s="73">
        <v>0</v>
      </c>
      <c r="E46" s="52" t="s">
        <v>51</v>
      </c>
      <c r="F46" s="56">
        <v>8</v>
      </c>
      <c r="G46" s="56">
        <v>3000</v>
      </c>
      <c r="H46" s="52">
        <f>Table32[[#This Row],[Incidents per Year]]*Table32[[#This Row],[Quantity per incident]]</f>
        <v>24000</v>
      </c>
      <c r="I46" s="52">
        <f>Table32[[#This Row],[Quantity per year]]*3</f>
        <v>72000</v>
      </c>
      <c r="J46" s="55">
        <f t="shared" si="0"/>
        <v>0</v>
      </c>
      <c r="K46" s="57"/>
      <c r="L46" s="57"/>
      <c r="M46" s="57"/>
      <c r="N46" s="57"/>
      <c r="O46" s="57"/>
      <c r="P46" s="57"/>
      <c r="Q46" s="57"/>
      <c r="R46" s="57"/>
      <c r="S46" s="57"/>
      <c r="T46" s="57"/>
    </row>
    <row r="47" spans="1:20" s="51" customFormat="1" x14ac:dyDescent="0.25">
      <c r="A47" s="53" t="s">
        <v>104</v>
      </c>
      <c r="B47" s="53" t="s">
        <v>198</v>
      </c>
      <c r="C47" s="54">
        <v>1730</v>
      </c>
      <c r="D47" s="73">
        <v>0</v>
      </c>
      <c r="E47" s="52" t="s">
        <v>51</v>
      </c>
      <c r="F47" s="56">
        <v>8</v>
      </c>
      <c r="G47" s="56">
        <v>3000</v>
      </c>
      <c r="H47" s="52">
        <f>Table32[[#This Row],[Incidents per Year]]*Table32[[#This Row],[Quantity per incident]]</f>
        <v>24000</v>
      </c>
      <c r="I47" s="52">
        <f>Table32[[#This Row],[Quantity per year]]*3</f>
        <v>72000</v>
      </c>
      <c r="J47" s="55">
        <f t="shared" si="0"/>
        <v>0</v>
      </c>
      <c r="K47" s="57"/>
      <c r="L47" s="57"/>
      <c r="M47" s="57"/>
      <c r="N47" s="57"/>
      <c r="O47" s="57"/>
      <c r="P47" s="57"/>
      <c r="Q47" s="57"/>
      <c r="R47" s="57"/>
      <c r="S47" s="57"/>
      <c r="T47" s="57"/>
    </row>
    <row r="48" spans="1:20" s="51" customFormat="1" x14ac:dyDescent="0.25">
      <c r="A48" s="53" t="s">
        <v>105</v>
      </c>
      <c r="B48" s="53" t="s">
        <v>198</v>
      </c>
      <c r="C48" s="54">
        <v>1730</v>
      </c>
      <c r="D48" s="73">
        <v>0</v>
      </c>
      <c r="E48" s="52" t="s">
        <v>51</v>
      </c>
      <c r="F48" s="56">
        <v>8</v>
      </c>
      <c r="G48" s="56">
        <v>3000</v>
      </c>
      <c r="H48" s="52">
        <f>Table32[[#This Row],[Incidents per Year]]*Table32[[#This Row],[Quantity per incident]]</f>
        <v>24000</v>
      </c>
      <c r="I48" s="52">
        <f>Table32[[#This Row],[Quantity per year]]*3</f>
        <v>72000</v>
      </c>
      <c r="J48" s="55">
        <f t="shared" si="0"/>
        <v>0</v>
      </c>
      <c r="K48" s="57"/>
      <c r="L48" s="57"/>
      <c r="M48" s="57"/>
      <c r="N48" s="57"/>
      <c r="O48" s="57"/>
      <c r="P48" s="57"/>
      <c r="Q48" s="57"/>
      <c r="R48" s="57"/>
      <c r="S48" s="57"/>
      <c r="T48" s="57"/>
    </row>
    <row r="49" spans="1:20" s="51" customFormat="1" x14ac:dyDescent="0.25">
      <c r="A49" s="53" t="s">
        <v>106</v>
      </c>
      <c r="B49" s="53" t="s">
        <v>198</v>
      </c>
      <c r="C49" s="54">
        <v>1730</v>
      </c>
      <c r="D49" s="73">
        <v>0</v>
      </c>
      <c r="E49" s="52" t="s">
        <v>51</v>
      </c>
      <c r="F49" s="56">
        <v>8</v>
      </c>
      <c r="G49" s="56">
        <v>3000</v>
      </c>
      <c r="H49" s="52">
        <f>Table32[[#This Row],[Incidents per Year]]*Table32[[#This Row],[Quantity per incident]]</f>
        <v>24000</v>
      </c>
      <c r="I49" s="52">
        <f>Table32[[#This Row],[Quantity per year]]*3</f>
        <v>72000</v>
      </c>
      <c r="J49" s="55">
        <f t="shared" si="0"/>
        <v>0</v>
      </c>
      <c r="K49" s="57"/>
      <c r="L49" s="57"/>
      <c r="M49" s="57"/>
      <c r="N49" s="57"/>
      <c r="O49" s="57"/>
      <c r="P49" s="57"/>
      <c r="Q49" s="57"/>
      <c r="R49" s="57"/>
      <c r="S49" s="57"/>
      <c r="T49" s="57"/>
    </row>
    <row r="50" spans="1:20" s="51" customFormat="1" x14ac:dyDescent="0.25">
      <c r="A50" s="53" t="s">
        <v>107</v>
      </c>
      <c r="B50" s="53" t="s">
        <v>199</v>
      </c>
      <c r="C50" s="54">
        <v>1730</v>
      </c>
      <c r="D50" s="73">
        <v>0</v>
      </c>
      <c r="E50" s="52" t="s">
        <v>51</v>
      </c>
      <c r="F50" s="56">
        <v>12</v>
      </c>
      <c r="G50" s="56">
        <v>1500</v>
      </c>
      <c r="H50" s="52">
        <f>Table32[[#This Row],[Incidents per Year]]*Table32[[#This Row],[Quantity per incident]]</f>
        <v>18000</v>
      </c>
      <c r="I50" s="52">
        <f>Table32[[#This Row],[Quantity per year]]*3</f>
        <v>54000</v>
      </c>
      <c r="J50" s="55">
        <f t="shared" si="0"/>
        <v>0</v>
      </c>
      <c r="K50" s="57"/>
      <c r="L50" s="57"/>
      <c r="M50" s="57"/>
      <c r="N50" s="57"/>
      <c r="O50" s="57"/>
      <c r="P50" s="57"/>
      <c r="Q50" s="57"/>
      <c r="R50" s="57"/>
      <c r="S50" s="57"/>
      <c r="T50" s="57"/>
    </row>
    <row r="51" spans="1:20" x14ac:dyDescent="0.25">
      <c r="A51" s="53" t="s">
        <v>108</v>
      </c>
      <c r="B51" s="53" t="s">
        <v>200</v>
      </c>
      <c r="C51" s="54">
        <v>1734</v>
      </c>
      <c r="D51" s="73">
        <v>0</v>
      </c>
      <c r="E51" s="52" t="s">
        <v>51</v>
      </c>
      <c r="F51" s="56">
        <v>12</v>
      </c>
      <c r="G51" s="56">
        <v>3000</v>
      </c>
      <c r="H51" s="52">
        <f>Table32[[#This Row],[Incidents per Year]]*Table32[[#This Row],[Quantity per incident]]</f>
        <v>36000</v>
      </c>
      <c r="I51" s="52">
        <f>Table32[[#This Row],[Quantity per year]]*3</f>
        <v>108000</v>
      </c>
      <c r="J51" s="55">
        <f t="shared" si="0"/>
        <v>0</v>
      </c>
      <c r="K51" s="57"/>
      <c r="L51" s="57"/>
      <c r="M51" s="57"/>
      <c r="N51" s="57"/>
      <c r="O51" s="57"/>
      <c r="P51" s="57"/>
      <c r="Q51" s="57"/>
      <c r="R51" s="57"/>
      <c r="S51" s="57"/>
      <c r="T51" s="57"/>
    </row>
    <row r="52" spans="1:20" s="51" customFormat="1" x14ac:dyDescent="0.25">
      <c r="A52" s="53" t="s">
        <v>109</v>
      </c>
      <c r="B52" s="53" t="s">
        <v>191</v>
      </c>
      <c r="C52" s="54" t="s">
        <v>215</v>
      </c>
      <c r="D52" s="73">
        <v>0</v>
      </c>
      <c r="E52" s="52" t="s">
        <v>51</v>
      </c>
      <c r="F52" s="56">
        <v>12</v>
      </c>
      <c r="G52" s="56">
        <v>3000</v>
      </c>
      <c r="H52" s="52">
        <f>Table32[[#This Row],[Incidents per Year]]*Table32[[#This Row],[Quantity per incident]]</f>
        <v>36000</v>
      </c>
      <c r="I52" s="52">
        <f>Table32[[#This Row],[Quantity per year]]*3</f>
        <v>108000</v>
      </c>
      <c r="J52" s="55">
        <f t="shared" si="0"/>
        <v>0</v>
      </c>
      <c r="K52" s="57"/>
      <c r="L52" s="57"/>
      <c r="M52" s="57"/>
      <c r="N52" s="57"/>
      <c r="O52" s="57"/>
      <c r="P52" s="57"/>
      <c r="Q52" s="57"/>
      <c r="R52" s="57"/>
      <c r="S52" s="57"/>
      <c r="T52" s="57"/>
    </row>
    <row r="53" spans="1:20" x14ac:dyDescent="0.25">
      <c r="A53" s="53" t="s">
        <v>110</v>
      </c>
      <c r="B53" s="53" t="s">
        <v>201</v>
      </c>
      <c r="C53" s="54">
        <v>1731</v>
      </c>
      <c r="D53" s="73">
        <v>0</v>
      </c>
      <c r="E53" s="52" t="s">
        <v>42</v>
      </c>
      <c r="F53" s="56">
        <v>12</v>
      </c>
      <c r="G53" s="56">
        <v>1</v>
      </c>
      <c r="H53" s="52">
        <f>Table32[[#This Row],[Incidents per Year]]*Table32[[#This Row],[Quantity per incident]]</f>
        <v>12</v>
      </c>
      <c r="I53" s="52">
        <f>Table32[[#This Row],[Quantity per year]]*3</f>
        <v>36</v>
      </c>
      <c r="J53" s="55">
        <f t="shared" si="0"/>
        <v>0</v>
      </c>
      <c r="K53" s="57"/>
      <c r="L53" s="57"/>
      <c r="M53" s="57"/>
      <c r="N53" s="57"/>
      <c r="O53" s="57"/>
      <c r="P53" s="57"/>
      <c r="Q53" s="57"/>
      <c r="R53" s="57"/>
      <c r="S53" s="57"/>
      <c r="T53" s="57"/>
    </row>
    <row r="54" spans="1:20" s="51" customFormat="1" x14ac:dyDescent="0.25">
      <c r="A54" s="53" t="s">
        <v>111</v>
      </c>
      <c r="B54" s="53" t="s">
        <v>176</v>
      </c>
      <c r="C54" s="54" t="s">
        <v>215</v>
      </c>
      <c r="D54" s="73">
        <v>0</v>
      </c>
      <c r="E54" s="52" t="s">
        <v>42</v>
      </c>
      <c r="F54" s="56">
        <v>12</v>
      </c>
      <c r="G54" s="56">
        <v>1</v>
      </c>
      <c r="H54" s="52">
        <f>Table32[[#This Row],[Incidents per Year]]*Table32[[#This Row],[Quantity per incident]]</f>
        <v>12</v>
      </c>
      <c r="I54" s="52">
        <f>Table32[[#This Row],[Quantity per year]]*3</f>
        <v>36</v>
      </c>
      <c r="J54" s="55">
        <f t="shared" si="0"/>
        <v>0</v>
      </c>
      <c r="K54" s="57"/>
      <c r="L54" s="57"/>
      <c r="M54" s="57"/>
      <c r="N54" s="57"/>
      <c r="O54" s="57"/>
      <c r="P54" s="57"/>
      <c r="Q54" s="57"/>
      <c r="R54" s="57"/>
      <c r="S54" s="57"/>
      <c r="T54" s="57"/>
    </row>
    <row r="55" spans="1:20" s="51" customFormat="1" x14ac:dyDescent="0.25">
      <c r="A55" s="53" t="s">
        <v>112</v>
      </c>
      <c r="B55" s="53" t="s">
        <v>176</v>
      </c>
      <c r="C55" s="54" t="s">
        <v>215</v>
      </c>
      <c r="D55" s="73">
        <v>0</v>
      </c>
      <c r="E55" s="52" t="s">
        <v>42</v>
      </c>
      <c r="F55" s="56">
        <v>12</v>
      </c>
      <c r="G55" s="56">
        <v>1</v>
      </c>
      <c r="H55" s="52">
        <f>Table32[[#This Row],[Incidents per Year]]*Table32[[#This Row],[Quantity per incident]]</f>
        <v>12</v>
      </c>
      <c r="I55" s="52">
        <f>Table32[[#This Row],[Quantity per year]]*3</f>
        <v>36</v>
      </c>
      <c r="J55" s="55">
        <f t="shared" si="0"/>
        <v>0</v>
      </c>
      <c r="K55" s="57"/>
      <c r="L55" s="57"/>
      <c r="M55" s="57"/>
      <c r="N55" s="57"/>
      <c r="O55" s="57"/>
      <c r="P55" s="57"/>
      <c r="Q55" s="57"/>
      <c r="R55" s="57"/>
      <c r="S55" s="57"/>
      <c r="T55" s="57"/>
    </row>
    <row r="56" spans="1:20" x14ac:dyDescent="0.25">
      <c r="A56" s="53" t="s">
        <v>113</v>
      </c>
      <c r="B56" s="53" t="s">
        <v>202</v>
      </c>
      <c r="C56" s="54">
        <v>1731</v>
      </c>
      <c r="D56" s="73">
        <v>0</v>
      </c>
      <c r="E56" s="52" t="s">
        <v>42</v>
      </c>
      <c r="F56" s="56">
        <v>12</v>
      </c>
      <c r="G56" s="56">
        <v>1</v>
      </c>
      <c r="H56" s="52">
        <f>Table32[[#This Row],[Incidents per Year]]*Table32[[#This Row],[Quantity per incident]]</f>
        <v>12</v>
      </c>
      <c r="I56" s="52">
        <f>Table32[[#This Row],[Quantity per year]]*3</f>
        <v>36</v>
      </c>
      <c r="J56" s="55">
        <f t="shared" si="0"/>
        <v>0</v>
      </c>
      <c r="K56" s="57"/>
      <c r="L56" s="57"/>
      <c r="M56" s="57"/>
      <c r="N56" s="57"/>
      <c r="O56" s="57"/>
      <c r="P56" s="57"/>
      <c r="Q56" s="57"/>
      <c r="R56" s="57"/>
      <c r="S56" s="57"/>
      <c r="T56" s="57"/>
    </row>
    <row r="57" spans="1:20" s="51" customFormat="1" x14ac:dyDescent="0.25">
      <c r="A57" s="53" t="s">
        <v>114</v>
      </c>
      <c r="B57" s="53" t="s">
        <v>203</v>
      </c>
      <c r="C57" s="54" t="s">
        <v>215</v>
      </c>
      <c r="D57" s="73">
        <v>0</v>
      </c>
      <c r="E57" s="52" t="s">
        <v>42</v>
      </c>
      <c r="F57" s="56">
        <v>2</v>
      </c>
      <c r="G57" s="56">
        <v>1</v>
      </c>
      <c r="H57" s="52">
        <f>Table32[[#This Row],[Incidents per Year]]*Table32[[#This Row],[Quantity per incident]]</f>
        <v>2</v>
      </c>
      <c r="I57" s="52">
        <f>Table32[[#This Row],[Quantity per year]]*3</f>
        <v>6</v>
      </c>
      <c r="J57" s="55">
        <f t="shared" si="0"/>
        <v>0</v>
      </c>
      <c r="K57" s="57"/>
      <c r="L57" s="57"/>
      <c r="M57" s="57"/>
      <c r="N57" s="57"/>
      <c r="O57" s="57"/>
      <c r="P57" s="57"/>
      <c r="Q57" s="57"/>
      <c r="R57" s="57"/>
      <c r="S57" s="57"/>
      <c r="T57" s="57"/>
    </row>
    <row r="58" spans="1:20" s="51" customFormat="1" x14ac:dyDescent="0.25">
      <c r="A58" s="53" t="s">
        <v>115</v>
      </c>
      <c r="B58" s="53" t="s">
        <v>204</v>
      </c>
      <c r="C58" s="54" t="s">
        <v>215</v>
      </c>
      <c r="D58" s="73">
        <v>0</v>
      </c>
      <c r="E58" s="52" t="s">
        <v>42</v>
      </c>
      <c r="F58" s="56">
        <v>2</v>
      </c>
      <c r="G58" s="56">
        <v>1</v>
      </c>
      <c r="H58" s="52">
        <f>Table32[[#This Row],[Incidents per Year]]*Table32[[#This Row],[Quantity per incident]]</f>
        <v>2</v>
      </c>
      <c r="I58" s="52">
        <f>Table32[[#This Row],[Quantity per year]]*3</f>
        <v>6</v>
      </c>
      <c r="J58" s="55">
        <f t="shared" si="0"/>
        <v>0</v>
      </c>
      <c r="K58" s="57"/>
      <c r="L58" s="57"/>
      <c r="M58" s="57"/>
      <c r="N58" s="57"/>
      <c r="O58" s="57"/>
      <c r="P58" s="57"/>
      <c r="Q58" s="57"/>
      <c r="R58" s="57"/>
      <c r="S58" s="57"/>
      <c r="T58" s="57"/>
    </row>
    <row r="59" spans="1:20" x14ac:dyDescent="0.25">
      <c r="A59" s="53" t="s">
        <v>116</v>
      </c>
      <c r="B59" s="53" t="s">
        <v>176</v>
      </c>
      <c r="C59" s="54" t="s">
        <v>215</v>
      </c>
      <c r="D59" s="73">
        <v>0</v>
      </c>
      <c r="E59" s="52" t="s">
        <v>42</v>
      </c>
      <c r="F59" s="56">
        <v>12</v>
      </c>
      <c r="G59" s="56">
        <v>1</v>
      </c>
      <c r="H59" s="52">
        <f>Table32[[#This Row],[Incidents per Year]]*Table32[[#This Row],[Quantity per incident]]</f>
        <v>12</v>
      </c>
      <c r="I59" s="52">
        <f>Table32[[#This Row],[Quantity per year]]*3</f>
        <v>36</v>
      </c>
      <c r="J59" s="55">
        <f t="shared" si="0"/>
        <v>0</v>
      </c>
      <c r="K59" s="57"/>
      <c r="L59" s="57"/>
      <c r="M59" s="57"/>
      <c r="N59" s="57"/>
      <c r="O59" s="57"/>
      <c r="P59" s="57"/>
      <c r="Q59" s="57"/>
      <c r="R59" s="57"/>
      <c r="S59" s="57"/>
      <c r="T59" s="57"/>
    </row>
    <row r="60" spans="1:20" x14ac:dyDescent="0.25">
      <c r="A60" s="53" t="s">
        <v>117</v>
      </c>
      <c r="B60" s="53" t="s">
        <v>176</v>
      </c>
      <c r="C60" s="54" t="s">
        <v>215</v>
      </c>
      <c r="D60" s="73">
        <v>0</v>
      </c>
      <c r="E60" s="52" t="s">
        <v>42</v>
      </c>
      <c r="F60" s="56">
        <v>12</v>
      </c>
      <c r="G60" s="56">
        <v>144</v>
      </c>
      <c r="H60" s="52">
        <f>Table32[[#This Row],[Incidents per Year]]*Table32[[#This Row],[Quantity per incident]]</f>
        <v>1728</v>
      </c>
      <c r="I60" s="52">
        <f>Table32[[#This Row],[Quantity per year]]*3</f>
        <v>5184</v>
      </c>
      <c r="J60" s="55">
        <f t="shared" si="0"/>
        <v>0</v>
      </c>
      <c r="K60" s="57"/>
      <c r="L60" s="57"/>
      <c r="M60" s="57"/>
      <c r="N60" s="57"/>
      <c r="O60" s="57"/>
      <c r="P60" s="57"/>
      <c r="Q60" s="57"/>
      <c r="R60" s="57"/>
      <c r="S60" s="57"/>
      <c r="T60" s="57"/>
    </row>
    <row r="61" spans="1:20" s="50" customFormat="1" x14ac:dyDescent="0.25">
      <c r="A61" s="53" t="s">
        <v>118</v>
      </c>
      <c r="B61" s="53" t="s">
        <v>205</v>
      </c>
      <c r="C61" s="54">
        <v>1716</v>
      </c>
      <c r="D61" s="73">
        <v>0</v>
      </c>
      <c r="E61" s="52" t="s">
        <v>42</v>
      </c>
      <c r="F61" s="56">
        <v>12</v>
      </c>
      <c r="G61" s="56">
        <v>1</v>
      </c>
      <c r="H61" s="52">
        <f>Table32[[#This Row],[Incidents per Year]]*Table32[[#This Row],[Quantity per incident]]</f>
        <v>12</v>
      </c>
      <c r="I61" s="52">
        <f>Table32[[#This Row],[Quantity per year]]*3</f>
        <v>36</v>
      </c>
      <c r="J61" s="55">
        <f t="shared" si="0"/>
        <v>0</v>
      </c>
      <c r="K61" s="57"/>
      <c r="L61" s="57"/>
      <c r="M61" s="57"/>
      <c r="N61" s="57"/>
      <c r="O61" s="57"/>
      <c r="P61" s="57"/>
      <c r="Q61" s="57"/>
      <c r="R61" s="57"/>
      <c r="S61" s="57"/>
      <c r="T61" s="57"/>
    </row>
    <row r="62" spans="1:20" s="50" customFormat="1" x14ac:dyDescent="0.25">
      <c r="A62" s="53" t="s">
        <v>119</v>
      </c>
      <c r="B62" s="53" t="s">
        <v>176</v>
      </c>
      <c r="C62" s="54" t="s">
        <v>215</v>
      </c>
      <c r="D62" s="73">
        <v>0</v>
      </c>
      <c r="E62" s="52" t="s">
        <v>42</v>
      </c>
      <c r="F62" s="56">
        <v>12</v>
      </c>
      <c r="G62" s="56">
        <v>1</v>
      </c>
      <c r="H62" s="52">
        <f>Table32[[#This Row],[Incidents per Year]]*Table32[[#This Row],[Quantity per incident]]</f>
        <v>12</v>
      </c>
      <c r="I62" s="52">
        <f>Table32[[#This Row],[Quantity per year]]*3</f>
        <v>36</v>
      </c>
      <c r="J62" s="55">
        <f t="shared" si="0"/>
        <v>0</v>
      </c>
      <c r="K62" s="57"/>
      <c r="L62" s="57"/>
      <c r="M62" s="57"/>
      <c r="N62" s="57"/>
      <c r="O62" s="57"/>
      <c r="P62" s="57"/>
      <c r="Q62" s="57"/>
      <c r="R62" s="57"/>
      <c r="S62" s="57"/>
      <c r="T62" s="57"/>
    </row>
    <row r="63" spans="1:20" s="50" customFormat="1" x14ac:dyDescent="0.25">
      <c r="A63" s="53" t="s">
        <v>120</v>
      </c>
      <c r="B63" s="53" t="s">
        <v>206</v>
      </c>
      <c r="C63" s="54">
        <v>1716</v>
      </c>
      <c r="D63" s="73">
        <v>0</v>
      </c>
      <c r="E63" s="52" t="s">
        <v>42</v>
      </c>
      <c r="F63" s="56">
        <v>12</v>
      </c>
      <c r="G63" s="56">
        <v>1</v>
      </c>
      <c r="H63" s="52">
        <f>Table32[[#This Row],[Incidents per Year]]*Table32[[#This Row],[Quantity per incident]]</f>
        <v>12</v>
      </c>
      <c r="I63" s="52">
        <f>Table32[[#This Row],[Quantity per year]]*3</f>
        <v>36</v>
      </c>
      <c r="J63" s="55">
        <f t="shared" si="0"/>
        <v>0</v>
      </c>
      <c r="K63" s="57"/>
      <c r="L63" s="57"/>
      <c r="M63" s="57"/>
      <c r="N63" s="57"/>
      <c r="O63" s="57"/>
      <c r="P63" s="57"/>
      <c r="Q63" s="57"/>
      <c r="R63" s="57"/>
      <c r="S63" s="57"/>
      <c r="T63" s="57"/>
    </row>
    <row r="64" spans="1:20" s="50" customFormat="1" x14ac:dyDescent="0.25">
      <c r="A64" s="53" t="s">
        <v>121</v>
      </c>
      <c r="B64" s="53" t="s">
        <v>176</v>
      </c>
      <c r="C64" s="54" t="s">
        <v>215</v>
      </c>
      <c r="D64" s="73">
        <v>0</v>
      </c>
      <c r="E64" s="52" t="s">
        <v>42</v>
      </c>
      <c r="F64" s="56">
        <v>12</v>
      </c>
      <c r="G64" s="56">
        <v>1</v>
      </c>
      <c r="H64" s="52">
        <f>Table32[[#This Row],[Incidents per Year]]*Table32[[#This Row],[Quantity per incident]]</f>
        <v>12</v>
      </c>
      <c r="I64" s="52">
        <f>Table32[[#This Row],[Quantity per year]]*3</f>
        <v>36</v>
      </c>
      <c r="J64" s="55">
        <f t="shared" si="0"/>
        <v>0</v>
      </c>
      <c r="K64" s="57"/>
      <c r="L64" s="57"/>
      <c r="M64" s="57"/>
      <c r="N64" s="57"/>
      <c r="O64" s="57"/>
      <c r="P64" s="57"/>
      <c r="Q64" s="57"/>
      <c r="R64" s="57"/>
      <c r="S64" s="57"/>
      <c r="T64" s="57"/>
    </row>
    <row r="65" spans="1:20" s="50" customFormat="1" x14ac:dyDescent="0.25">
      <c r="A65" s="53" t="s">
        <v>122</v>
      </c>
      <c r="B65" s="53" t="s">
        <v>207</v>
      </c>
      <c r="C65" s="54">
        <v>1716</v>
      </c>
      <c r="D65" s="73">
        <v>0</v>
      </c>
      <c r="E65" s="52" t="s">
        <v>42</v>
      </c>
      <c r="F65" s="56">
        <v>12</v>
      </c>
      <c r="G65" s="56">
        <v>1</v>
      </c>
      <c r="H65" s="52">
        <f>Table32[[#This Row],[Incidents per Year]]*Table32[[#This Row],[Quantity per incident]]</f>
        <v>12</v>
      </c>
      <c r="I65" s="52">
        <f>Table32[[#This Row],[Quantity per year]]*3</f>
        <v>36</v>
      </c>
      <c r="J65" s="55">
        <f t="shared" si="0"/>
        <v>0</v>
      </c>
      <c r="K65" s="57"/>
      <c r="L65" s="57"/>
      <c r="M65" s="57"/>
      <c r="N65" s="57"/>
      <c r="O65" s="57"/>
      <c r="P65" s="57"/>
      <c r="Q65" s="57"/>
      <c r="R65" s="57"/>
      <c r="S65" s="57"/>
      <c r="T65" s="57"/>
    </row>
    <row r="66" spans="1:20" s="51" customFormat="1" x14ac:dyDescent="0.25">
      <c r="A66" s="53" t="s">
        <v>123</v>
      </c>
      <c r="B66" s="53" t="s">
        <v>176</v>
      </c>
      <c r="C66" s="54" t="s">
        <v>215</v>
      </c>
      <c r="D66" s="73">
        <v>0</v>
      </c>
      <c r="E66" s="52" t="s">
        <v>42</v>
      </c>
      <c r="F66" s="56">
        <v>12</v>
      </c>
      <c r="G66" s="56">
        <v>1</v>
      </c>
      <c r="H66" s="52">
        <f>Table32[[#This Row],[Incidents per Year]]*Table32[[#This Row],[Quantity per incident]]</f>
        <v>12</v>
      </c>
      <c r="I66" s="52">
        <f>Table32[[#This Row],[Quantity per year]]*3</f>
        <v>36</v>
      </c>
      <c r="J66" s="55">
        <f t="shared" si="0"/>
        <v>0</v>
      </c>
      <c r="K66" s="57"/>
      <c r="L66" s="57"/>
      <c r="M66" s="57"/>
      <c r="N66" s="57"/>
      <c r="O66" s="57"/>
      <c r="P66" s="57"/>
      <c r="Q66" s="57"/>
      <c r="R66" s="57"/>
      <c r="S66" s="57"/>
      <c r="T66" s="57"/>
    </row>
    <row r="67" spans="1:20" x14ac:dyDescent="0.25">
      <c r="A67" s="53" t="s">
        <v>124</v>
      </c>
      <c r="B67" s="53" t="s">
        <v>176</v>
      </c>
      <c r="C67" s="54" t="s">
        <v>215</v>
      </c>
      <c r="D67" s="73">
        <v>0</v>
      </c>
      <c r="E67" s="52" t="s">
        <v>42</v>
      </c>
      <c r="F67" s="56">
        <v>6</v>
      </c>
      <c r="G67" s="56">
        <v>1</v>
      </c>
      <c r="H67" s="52">
        <f>Table32[[#This Row],[Incidents per Year]]*Table32[[#This Row],[Quantity per incident]]</f>
        <v>6</v>
      </c>
      <c r="I67" s="52">
        <f>Table32[[#This Row],[Quantity per year]]*3</f>
        <v>18</v>
      </c>
      <c r="J67" s="55">
        <f t="shared" ref="J67:J128" si="1">D67*I67</f>
        <v>0</v>
      </c>
      <c r="K67" s="57"/>
      <c r="L67" s="57"/>
      <c r="M67" s="57"/>
      <c r="N67" s="57"/>
      <c r="O67" s="57"/>
      <c r="P67" s="57"/>
      <c r="Q67" s="57"/>
      <c r="R67" s="57"/>
      <c r="S67" s="57"/>
      <c r="T67" s="57"/>
    </row>
    <row r="68" spans="1:20" s="51" customFormat="1" x14ac:dyDescent="0.25">
      <c r="A68" s="53" t="s">
        <v>125</v>
      </c>
      <c r="B68" s="53" t="s">
        <v>176</v>
      </c>
      <c r="C68" s="54" t="s">
        <v>215</v>
      </c>
      <c r="D68" s="73">
        <v>0</v>
      </c>
      <c r="E68" s="52" t="s">
        <v>42</v>
      </c>
      <c r="F68" s="56">
        <v>36</v>
      </c>
      <c r="G68" s="56">
        <v>1</v>
      </c>
      <c r="H68" s="52">
        <f>Table32[[#This Row],[Incidents per Year]]*Table32[[#This Row],[Quantity per incident]]</f>
        <v>36</v>
      </c>
      <c r="I68" s="52">
        <f>Table32[[#This Row],[Quantity per year]]*3</f>
        <v>108</v>
      </c>
      <c r="J68" s="55">
        <f t="shared" si="1"/>
        <v>0</v>
      </c>
      <c r="K68" s="57"/>
      <c r="L68" s="57"/>
      <c r="M68" s="57"/>
      <c r="N68" s="57"/>
      <c r="O68" s="57"/>
      <c r="P68" s="57"/>
      <c r="Q68" s="57"/>
      <c r="R68" s="57"/>
      <c r="S68" s="57"/>
      <c r="T68" s="57"/>
    </row>
    <row r="69" spans="1:20" s="51" customFormat="1" x14ac:dyDescent="0.25">
      <c r="A69" s="53" t="s">
        <v>126</v>
      </c>
      <c r="B69" s="53" t="s">
        <v>176</v>
      </c>
      <c r="C69" s="54" t="s">
        <v>215</v>
      </c>
      <c r="D69" s="73">
        <v>0</v>
      </c>
      <c r="E69" s="52" t="s">
        <v>42</v>
      </c>
      <c r="F69" s="56">
        <v>36</v>
      </c>
      <c r="G69" s="56">
        <v>1</v>
      </c>
      <c r="H69" s="52">
        <f>Table32[[#This Row],[Incidents per Year]]*Table32[[#This Row],[Quantity per incident]]</f>
        <v>36</v>
      </c>
      <c r="I69" s="52">
        <f>Table32[[#This Row],[Quantity per year]]*3</f>
        <v>108</v>
      </c>
      <c r="J69" s="55">
        <f t="shared" si="1"/>
        <v>0</v>
      </c>
      <c r="K69" s="57"/>
      <c r="L69" s="57"/>
      <c r="M69" s="57"/>
      <c r="N69" s="57"/>
      <c r="O69" s="57"/>
      <c r="P69" s="57"/>
      <c r="Q69" s="57"/>
      <c r="R69" s="57"/>
      <c r="S69" s="57"/>
      <c r="T69" s="57"/>
    </row>
    <row r="70" spans="1:20" s="51" customFormat="1" x14ac:dyDescent="0.25">
      <c r="A70" s="53" t="s">
        <v>127</v>
      </c>
      <c r="B70" s="53" t="s">
        <v>208</v>
      </c>
      <c r="C70" s="54">
        <v>1733</v>
      </c>
      <c r="D70" s="73">
        <v>0</v>
      </c>
      <c r="E70" s="52" t="s">
        <v>42</v>
      </c>
      <c r="F70" s="56">
        <v>24</v>
      </c>
      <c r="G70" s="56">
        <v>1</v>
      </c>
      <c r="H70" s="52">
        <f>Table32[[#This Row],[Incidents per Year]]*Table32[[#This Row],[Quantity per incident]]</f>
        <v>24</v>
      </c>
      <c r="I70" s="52">
        <f>Table32[[#This Row],[Quantity per year]]*3</f>
        <v>72</v>
      </c>
      <c r="J70" s="55">
        <f t="shared" si="1"/>
        <v>0</v>
      </c>
      <c r="K70" s="57"/>
      <c r="L70" s="57"/>
      <c r="M70" s="57"/>
      <c r="N70" s="57"/>
      <c r="O70" s="57"/>
      <c r="P70" s="57"/>
      <c r="Q70" s="57"/>
      <c r="R70" s="57"/>
      <c r="S70" s="57"/>
      <c r="T70" s="57"/>
    </row>
    <row r="71" spans="1:20" s="51" customFormat="1" x14ac:dyDescent="0.25">
      <c r="A71" s="53" t="s">
        <v>128</v>
      </c>
      <c r="B71" s="53" t="s">
        <v>176</v>
      </c>
      <c r="C71" s="54" t="s">
        <v>215</v>
      </c>
      <c r="D71" s="73">
        <v>0</v>
      </c>
      <c r="E71" s="52" t="s">
        <v>42</v>
      </c>
      <c r="F71" s="56">
        <v>12</v>
      </c>
      <c r="G71" s="56">
        <v>1</v>
      </c>
      <c r="H71" s="52">
        <f>Table32[[#This Row],[Incidents per Year]]*Table32[[#This Row],[Quantity per incident]]</f>
        <v>12</v>
      </c>
      <c r="I71" s="52">
        <f>Table32[[#This Row],[Quantity per year]]*3</f>
        <v>36</v>
      </c>
      <c r="J71" s="55">
        <f t="shared" si="1"/>
        <v>0</v>
      </c>
      <c r="K71" s="57"/>
      <c r="L71" s="57"/>
      <c r="M71" s="57"/>
      <c r="N71" s="57"/>
      <c r="O71" s="57"/>
      <c r="P71" s="57"/>
      <c r="Q71" s="57"/>
      <c r="R71" s="57"/>
      <c r="S71" s="57"/>
      <c r="T71" s="57"/>
    </row>
    <row r="72" spans="1:20" x14ac:dyDescent="0.25">
      <c r="A72" s="53" t="s">
        <v>129</v>
      </c>
      <c r="B72" s="53" t="s">
        <v>209</v>
      </c>
      <c r="C72" s="54">
        <v>1752</v>
      </c>
      <c r="D72" s="73">
        <v>0</v>
      </c>
      <c r="E72" s="52" t="s">
        <v>42</v>
      </c>
      <c r="F72" s="56">
        <v>3</v>
      </c>
      <c r="G72" s="56">
        <v>1</v>
      </c>
      <c r="H72" s="52">
        <f>Table32[[#This Row],[Incidents per Year]]*Table32[[#This Row],[Quantity per incident]]</f>
        <v>3</v>
      </c>
      <c r="I72" s="52">
        <f>Table32[[#This Row],[Quantity per year]]*3</f>
        <v>9</v>
      </c>
      <c r="J72" s="55">
        <f t="shared" si="1"/>
        <v>0</v>
      </c>
      <c r="K72" s="57"/>
      <c r="L72" s="57"/>
      <c r="M72" s="57"/>
      <c r="N72" s="57"/>
      <c r="O72" s="57"/>
      <c r="P72" s="57"/>
      <c r="Q72" s="57"/>
      <c r="R72" s="57"/>
      <c r="S72" s="57"/>
      <c r="T72" s="57"/>
    </row>
    <row r="73" spans="1:20" x14ac:dyDescent="0.25">
      <c r="A73" s="53" t="s">
        <v>130</v>
      </c>
      <c r="B73" s="53" t="s">
        <v>176</v>
      </c>
      <c r="C73" s="54" t="s">
        <v>215</v>
      </c>
      <c r="D73" s="73">
        <v>0</v>
      </c>
      <c r="E73" s="52" t="s">
        <v>42</v>
      </c>
      <c r="F73" s="56">
        <v>2</v>
      </c>
      <c r="G73" s="56">
        <v>1</v>
      </c>
      <c r="H73" s="52">
        <f>Table32[[#This Row],[Incidents per Year]]*Table32[[#This Row],[Quantity per incident]]</f>
        <v>2</v>
      </c>
      <c r="I73" s="52">
        <f>Table32[[#This Row],[Quantity per year]]*3</f>
        <v>6</v>
      </c>
      <c r="J73" s="55">
        <f t="shared" si="1"/>
        <v>0</v>
      </c>
      <c r="K73" s="57"/>
      <c r="L73" s="57"/>
      <c r="M73" s="57"/>
      <c r="N73" s="57"/>
      <c r="O73" s="57"/>
      <c r="P73" s="57"/>
      <c r="Q73" s="57"/>
      <c r="R73" s="57"/>
      <c r="S73" s="57"/>
      <c r="T73" s="57"/>
    </row>
    <row r="74" spans="1:20" x14ac:dyDescent="0.25">
      <c r="A74" s="53" t="s">
        <v>131</v>
      </c>
      <c r="B74" s="53" t="s">
        <v>176</v>
      </c>
      <c r="C74" s="54" t="s">
        <v>215</v>
      </c>
      <c r="D74" s="73">
        <v>0</v>
      </c>
      <c r="E74" s="52" t="s">
        <v>42</v>
      </c>
      <c r="F74" s="56">
        <v>2</v>
      </c>
      <c r="G74" s="56">
        <v>1</v>
      </c>
      <c r="H74" s="52">
        <f>Table32[[#This Row],[Incidents per Year]]*Table32[[#This Row],[Quantity per incident]]</f>
        <v>2</v>
      </c>
      <c r="I74" s="52">
        <f>Table32[[#This Row],[Quantity per year]]*3</f>
        <v>6</v>
      </c>
      <c r="J74" s="55">
        <f t="shared" si="1"/>
        <v>0</v>
      </c>
      <c r="K74" s="57"/>
      <c r="L74" s="57"/>
      <c r="M74" s="57"/>
      <c r="N74" s="57"/>
      <c r="O74" s="57"/>
      <c r="P74" s="57"/>
      <c r="Q74" s="57"/>
      <c r="R74" s="57"/>
      <c r="S74" s="57"/>
      <c r="T74" s="57"/>
    </row>
    <row r="75" spans="1:20" x14ac:dyDescent="0.25">
      <c r="A75" s="53" t="s">
        <v>132</v>
      </c>
      <c r="B75" s="53" t="s">
        <v>176</v>
      </c>
      <c r="C75" s="54" t="s">
        <v>215</v>
      </c>
      <c r="D75" s="73">
        <v>0</v>
      </c>
      <c r="E75" s="52" t="s">
        <v>42</v>
      </c>
      <c r="F75" s="56">
        <v>6</v>
      </c>
      <c r="G75" s="56">
        <v>1</v>
      </c>
      <c r="H75" s="52">
        <f>Table32[[#This Row],[Incidents per Year]]*Table32[[#This Row],[Quantity per incident]]</f>
        <v>6</v>
      </c>
      <c r="I75" s="52">
        <f>Table32[[#This Row],[Quantity per year]]*3</f>
        <v>18</v>
      </c>
      <c r="J75" s="55">
        <f t="shared" si="1"/>
        <v>0</v>
      </c>
      <c r="K75" s="57"/>
      <c r="L75" s="57"/>
      <c r="M75" s="57"/>
      <c r="N75" s="57"/>
      <c r="O75" s="57"/>
      <c r="P75" s="57"/>
      <c r="Q75" s="57"/>
      <c r="R75" s="57"/>
      <c r="S75" s="57"/>
      <c r="T75" s="57"/>
    </row>
    <row r="76" spans="1:20" x14ac:dyDescent="0.25">
      <c r="A76" s="53" t="s">
        <v>133</v>
      </c>
      <c r="B76" s="53" t="s">
        <v>176</v>
      </c>
      <c r="C76" s="54" t="s">
        <v>215</v>
      </c>
      <c r="D76" s="73">
        <v>0</v>
      </c>
      <c r="E76" s="52" t="s">
        <v>42</v>
      </c>
      <c r="F76" s="56">
        <v>6</v>
      </c>
      <c r="G76" s="56">
        <v>1</v>
      </c>
      <c r="H76" s="52">
        <f>Table32[[#This Row],[Incidents per Year]]*Table32[[#This Row],[Quantity per incident]]</f>
        <v>6</v>
      </c>
      <c r="I76" s="52">
        <f>Table32[[#This Row],[Quantity per year]]*3</f>
        <v>18</v>
      </c>
      <c r="J76" s="55">
        <f t="shared" si="1"/>
        <v>0</v>
      </c>
      <c r="K76" s="57"/>
      <c r="L76" s="57"/>
      <c r="M76" s="57"/>
      <c r="N76" s="57"/>
      <c r="O76" s="57"/>
      <c r="P76" s="57"/>
      <c r="Q76" s="57"/>
      <c r="R76" s="57"/>
      <c r="S76" s="57"/>
      <c r="T76" s="57"/>
    </row>
    <row r="77" spans="1:20" x14ac:dyDescent="0.25">
      <c r="A77" s="53" t="s">
        <v>134</v>
      </c>
      <c r="B77" s="53" t="s">
        <v>176</v>
      </c>
      <c r="C77" s="54" t="s">
        <v>215</v>
      </c>
      <c r="D77" s="73">
        <v>0</v>
      </c>
      <c r="E77" s="52" t="s">
        <v>42</v>
      </c>
      <c r="F77" s="56">
        <v>2</v>
      </c>
      <c r="G77" s="56">
        <v>1</v>
      </c>
      <c r="H77" s="52">
        <f>Table32[[#This Row],[Incidents per Year]]*Table32[[#This Row],[Quantity per incident]]</f>
        <v>2</v>
      </c>
      <c r="I77" s="52">
        <f>Table32[[#This Row],[Quantity per year]]*3</f>
        <v>6</v>
      </c>
      <c r="J77" s="55">
        <f t="shared" si="1"/>
        <v>0</v>
      </c>
      <c r="K77" s="57"/>
      <c r="L77" s="57"/>
      <c r="M77" s="57"/>
      <c r="N77" s="57"/>
      <c r="O77" s="57"/>
      <c r="P77" s="57"/>
      <c r="Q77" s="57"/>
      <c r="R77" s="57"/>
      <c r="S77" s="57"/>
      <c r="T77" s="57"/>
    </row>
    <row r="78" spans="1:20" s="51" customFormat="1" x14ac:dyDescent="0.25">
      <c r="A78" s="53" t="s">
        <v>135</v>
      </c>
      <c r="B78" s="53" t="s">
        <v>176</v>
      </c>
      <c r="C78" s="54" t="s">
        <v>215</v>
      </c>
      <c r="D78" s="73">
        <v>0</v>
      </c>
      <c r="E78" s="52" t="s">
        <v>42</v>
      </c>
      <c r="F78" s="56">
        <v>12</v>
      </c>
      <c r="G78" s="56">
        <v>1</v>
      </c>
      <c r="H78" s="52">
        <f>Table32[[#This Row],[Incidents per Year]]*Table32[[#This Row],[Quantity per incident]]</f>
        <v>12</v>
      </c>
      <c r="I78" s="52">
        <f>Table32[[#This Row],[Quantity per year]]*3</f>
        <v>36</v>
      </c>
      <c r="J78" s="55">
        <f t="shared" si="1"/>
        <v>0</v>
      </c>
      <c r="K78" s="57"/>
      <c r="L78" s="57"/>
      <c r="M78" s="57"/>
      <c r="N78" s="57"/>
      <c r="O78" s="57"/>
      <c r="P78" s="57"/>
      <c r="Q78" s="57"/>
      <c r="R78" s="57"/>
      <c r="S78" s="57"/>
      <c r="T78" s="57"/>
    </row>
    <row r="79" spans="1:20" x14ac:dyDescent="0.25">
      <c r="A79" s="53" t="s">
        <v>136</v>
      </c>
      <c r="B79" s="53" t="s">
        <v>191</v>
      </c>
      <c r="C79" s="54" t="s">
        <v>215</v>
      </c>
      <c r="D79" s="73">
        <v>0</v>
      </c>
      <c r="E79" s="52" t="s">
        <v>51</v>
      </c>
      <c r="F79" s="56">
        <v>50</v>
      </c>
      <c r="G79" s="56">
        <v>15</v>
      </c>
      <c r="H79" s="52">
        <f>Table32[[#This Row],[Incidents per Year]]*Table32[[#This Row],[Quantity per incident]]</f>
        <v>750</v>
      </c>
      <c r="I79" s="52">
        <f>Table32[[#This Row],[Quantity per year]]*3</f>
        <v>2250</v>
      </c>
      <c r="J79" s="55">
        <f t="shared" si="1"/>
        <v>0</v>
      </c>
      <c r="K79" s="57"/>
      <c r="L79" s="57"/>
      <c r="M79" s="57"/>
      <c r="N79" s="57"/>
      <c r="O79" s="57"/>
      <c r="P79" s="57"/>
      <c r="Q79" s="57"/>
      <c r="R79" s="57"/>
      <c r="S79" s="57"/>
      <c r="T79" s="57"/>
    </row>
    <row r="80" spans="1:20" x14ac:dyDescent="0.25">
      <c r="A80" s="53" t="s">
        <v>137</v>
      </c>
      <c r="B80" s="53" t="s">
        <v>191</v>
      </c>
      <c r="C80" s="54" t="s">
        <v>215</v>
      </c>
      <c r="D80" s="73">
        <v>0</v>
      </c>
      <c r="E80" s="52" t="s">
        <v>51</v>
      </c>
      <c r="F80" s="56">
        <v>12</v>
      </c>
      <c r="G80" s="56">
        <v>300</v>
      </c>
      <c r="H80" s="52">
        <f>Table32[[#This Row],[Incidents per Year]]*Table32[[#This Row],[Quantity per incident]]</f>
        <v>3600</v>
      </c>
      <c r="I80" s="52">
        <f>Table32[[#This Row],[Quantity per year]]*3</f>
        <v>10800</v>
      </c>
      <c r="J80" s="55">
        <f t="shared" si="1"/>
        <v>0</v>
      </c>
      <c r="K80" s="57"/>
      <c r="L80" s="57"/>
      <c r="M80" s="57"/>
      <c r="N80" s="57"/>
      <c r="O80" s="57"/>
      <c r="P80" s="57"/>
      <c r="Q80" s="57"/>
      <c r="R80" s="57"/>
      <c r="S80" s="57"/>
      <c r="T80" s="57"/>
    </row>
    <row r="81" spans="1:20" s="51" customFormat="1" x14ac:dyDescent="0.25">
      <c r="A81" s="53" t="s">
        <v>228</v>
      </c>
      <c r="B81" s="53" t="s">
        <v>176</v>
      </c>
      <c r="C81" s="54" t="s">
        <v>215</v>
      </c>
      <c r="D81" s="73">
        <v>0</v>
      </c>
      <c r="E81" s="52" t="s">
        <v>42</v>
      </c>
      <c r="F81" s="56">
        <v>4</v>
      </c>
      <c r="G81" s="56">
        <v>1</v>
      </c>
      <c r="H81" s="52">
        <f>Table32[[#This Row],[Incidents per Year]]*Table32[[#This Row],[Quantity per incident]]</f>
        <v>4</v>
      </c>
      <c r="I81" s="52">
        <f>Table32[[#This Row],[Quantity per year]]*3</f>
        <v>12</v>
      </c>
      <c r="J81" s="55">
        <f t="shared" si="1"/>
        <v>0</v>
      </c>
      <c r="K81" s="57"/>
      <c r="L81" s="57"/>
      <c r="M81" s="57"/>
      <c r="N81" s="57"/>
      <c r="O81" s="57"/>
      <c r="P81" s="57"/>
      <c r="Q81" s="57"/>
      <c r="R81" s="57"/>
      <c r="S81" s="57"/>
      <c r="T81" s="57"/>
    </row>
    <row r="82" spans="1:20" x14ac:dyDescent="0.25">
      <c r="A82" s="53" t="s">
        <v>138</v>
      </c>
      <c r="B82" s="53" t="s">
        <v>176</v>
      </c>
      <c r="C82" s="54" t="s">
        <v>215</v>
      </c>
      <c r="D82" s="73">
        <v>0</v>
      </c>
      <c r="E82" s="52" t="s">
        <v>42</v>
      </c>
      <c r="F82" s="56">
        <v>4</v>
      </c>
      <c r="G82" s="56">
        <v>1</v>
      </c>
      <c r="H82" s="52">
        <f>Table32[[#This Row],[Incidents per Year]]*Table32[[#This Row],[Quantity per incident]]</f>
        <v>4</v>
      </c>
      <c r="I82" s="52">
        <f>Table32[[#This Row],[Quantity per year]]*3</f>
        <v>12</v>
      </c>
      <c r="J82" s="55">
        <f t="shared" si="1"/>
        <v>0</v>
      </c>
      <c r="K82" s="57"/>
      <c r="L82" s="57"/>
      <c r="M82" s="57"/>
      <c r="N82" s="57"/>
      <c r="O82" s="57"/>
      <c r="P82" s="57"/>
      <c r="Q82" s="57"/>
      <c r="R82" s="57"/>
      <c r="S82" s="57"/>
      <c r="T82" s="57"/>
    </row>
    <row r="83" spans="1:20" x14ac:dyDescent="0.25">
      <c r="A83" s="53" t="s">
        <v>139</v>
      </c>
      <c r="B83" s="53" t="s">
        <v>176</v>
      </c>
      <c r="C83" s="54" t="s">
        <v>215</v>
      </c>
      <c r="D83" s="73">
        <v>0</v>
      </c>
      <c r="E83" s="52" t="s">
        <v>42</v>
      </c>
      <c r="F83" s="56">
        <v>4</v>
      </c>
      <c r="G83" s="56">
        <v>1</v>
      </c>
      <c r="H83" s="52">
        <f>Table32[[#This Row],[Incidents per Year]]*Table32[[#This Row],[Quantity per incident]]</f>
        <v>4</v>
      </c>
      <c r="I83" s="52">
        <f>Table32[[#This Row],[Quantity per year]]*3</f>
        <v>12</v>
      </c>
      <c r="J83" s="55">
        <f t="shared" si="1"/>
        <v>0</v>
      </c>
      <c r="K83" s="57"/>
      <c r="L83" s="57"/>
      <c r="M83" s="57"/>
      <c r="N83" s="57"/>
      <c r="O83" s="57"/>
      <c r="P83" s="57"/>
      <c r="Q83" s="57"/>
      <c r="R83" s="57"/>
      <c r="S83" s="57"/>
      <c r="T83" s="57"/>
    </row>
    <row r="84" spans="1:20" s="51" customFormat="1" x14ac:dyDescent="0.25">
      <c r="A84" s="53" t="s">
        <v>140</v>
      </c>
      <c r="B84" s="53" t="s">
        <v>176</v>
      </c>
      <c r="C84" s="54" t="s">
        <v>215</v>
      </c>
      <c r="D84" s="73">
        <v>0</v>
      </c>
      <c r="E84" s="52" t="s">
        <v>42</v>
      </c>
      <c r="F84" s="56">
        <v>6</v>
      </c>
      <c r="G84" s="56">
        <v>1</v>
      </c>
      <c r="H84" s="52">
        <f>Table32[[#This Row],[Incidents per Year]]*Table32[[#This Row],[Quantity per incident]]</f>
        <v>6</v>
      </c>
      <c r="I84" s="52">
        <f>Table32[[#This Row],[Quantity per year]]*3</f>
        <v>18</v>
      </c>
      <c r="J84" s="55">
        <f t="shared" si="1"/>
        <v>0</v>
      </c>
      <c r="K84" s="57"/>
      <c r="L84" s="57"/>
      <c r="M84" s="57"/>
      <c r="N84" s="57"/>
      <c r="O84" s="57"/>
      <c r="P84" s="57"/>
      <c r="Q84" s="57"/>
      <c r="R84" s="57"/>
      <c r="S84" s="57"/>
      <c r="T84" s="57"/>
    </row>
    <row r="85" spans="1:20" s="51" customFormat="1" x14ac:dyDescent="0.25">
      <c r="A85" s="77" t="s">
        <v>243</v>
      </c>
      <c r="B85" s="53" t="s">
        <v>176</v>
      </c>
      <c r="C85" s="54" t="s">
        <v>215</v>
      </c>
      <c r="D85" s="73">
        <v>0</v>
      </c>
      <c r="E85" s="52" t="s">
        <v>42</v>
      </c>
      <c r="F85" s="56"/>
      <c r="G85" s="56"/>
      <c r="H85" s="52"/>
      <c r="I85" s="52">
        <f>Table32[[#This Row],[Quantity per year]]*3</f>
        <v>0</v>
      </c>
      <c r="J85" s="55">
        <f>D85*I85</f>
        <v>0</v>
      </c>
      <c r="K85" s="57"/>
      <c r="L85" s="57"/>
      <c r="M85" s="57"/>
      <c r="N85" s="57"/>
      <c r="O85" s="57"/>
      <c r="P85" s="57"/>
      <c r="Q85" s="57"/>
      <c r="R85" s="57"/>
      <c r="S85" s="57"/>
      <c r="T85" s="57"/>
    </row>
    <row r="86" spans="1:20" x14ac:dyDescent="0.25">
      <c r="A86" s="53" t="s">
        <v>141</v>
      </c>
      <c r="B86" s="53" t="s">
        <v>176</v>
      </c>
      <c r="C86" s="54" t="s">
        <v>215</v>
      </c>
      <c r="D86" s="73">
        <v>0</v>
      </c>
      <c r="E86" s="52" t="s">
        <v>42</v>
      </c>
      <c r="F86" s="56">
        <v>6</v>
      </c>
      <c r="G86" s="56">
        <v>1</v>
      </c>
      <c r="H86" s="52">
        <f>Table32[[#This Row],[Incidents per Year]]*Table32[[#This Row],[Quantity per incident]]</f>
        <v>6</v>
      </c>
      <c r="I86" s="52">
        <f>Table32[[#This Row],[Quantity per year]]*3</f>
        <v>18</v>
      </c>
      <c r="J86" s="55">
        <f t="shared" si="1"/>
        <v>0</v>
      </c>
      <c r="K86" s="57"/>
      <c r="L86" s="57"/>
      <c r="M86" s="57"/>
      <c r="N86" s="57"/>
      <c r="O86" s="57"/>
      <c r="P86" s="57"/>
      <c r="Q86" s="57"/>
      <c r="R86" s="57"/>
      <c r="S86" s="57"/>
      <c r="T86" s="57"/>
    </row>
    <row r="87" spans="1:20" s="51" customFormat="1" x14ac:dyDescent="0.25">
      <c r="A87" s="53" t="s">
        <v>142</v>
      </c>
      <c r="B87" s="53" t="s">
        <v>176</v>
      </c>
      <c r="C87" s="54" t="s">
        <v>215</v>
      </c>
      <c r="D87" s="73">
        <v>0</v>
      </c>
      <c r="E87" s="52" t="s">
        <v>42</v>
      </c>
      <c r="F87" s="56">
        <v>6</v>
      </c>
      <c r="G87" s="56">
        <v>1</v>
      </c>
      <c r="H87" s="52">
        <f>Table32[[#This Row],[Incidents per Year]]*Table32[[#This Row],[Quantity per incident]]</f>
        <v>6</v>
      </c>
      <c r="I87" s="52">
        <f>Table32[[#This Row],[Quantity per year]]*3</f>
        <v>18</v>
      </c>
      <c r="J87" s="55">
        <f t="shared" si="1"/>
        <v>0</v>
      </c>
      <c r="K87" s="57"/>
      <c r="L87" s="57"/>
      <c r="M87" s="57"/>
      <c r="N87" s="57"/>
      <c r="O87" s="57"/>
      <c r="P87" s="57"/>
      <c r="Q87" s="57"/>
      <c r="R87" s="57"/>
      <c r="S87" s="57"/>
      <c r="T87" s="57"/>
    </row>
    <row r="88" spans="1:20" x14ac:dyDescent="0.25">
      <c r="A88" s="53" t="s">
        <v>143</v>
      </c>
      <c r="B88" s="53" t="s">
        <v>176</v>
      </c>
      <c r="C88" s="54" t="s">
        <v>215</v>
      </c>
      <c r="D88" s="73">
        <v>0</v>
      </c>
      <c r="E88" s="52" t="s">
        <v>42</v>
      </c>
      <c r="F88" s="56">
        <v>6</v>
      </c>
      <c r="G88" s="56">
        <v>1</v>
      </c>
      <c r="H88" s="52">
        <f>Table32[[#This Row],[Incidents per Year]]*Table32[[#This Row],[Quantity per incident]]</f>
        <v>6</v>
      </c>
      <c r="I88" s="52">
        <f>Table32[[#This Row],[Quantity per year]]*3</f>
        <v>18</v>
      </c>
      <c r="J88" s="55">
        <f t="shared" si="1"/>
        <v>0</v>
      </c>
      <c r="K88" s="57"/>
      <c r="L88" s="57"/>
      <c r="M88" s="57"/>
      <c r="N88" s="57"/>
      <c r="O88" s="57"/>
      <c r="P88" s="57"/>
      <c r="Q88" s="57"/>
      <c r="R88" s="57"/>
      <c r="S88" s="57"/>
      <c r="T88" s="57"/>
    </row>
    <row r="89" spans="1:20" s="51" customFormat="1" x14ac:dyDescent="0.25">
      <c r="A89" s="53" t="s">
        <v>232</v>
      </c>
      <c r="B89" s="53" t="s">
        <v>176</v>
      </c>
      <c r="C89" s="54" t="s">
        <v>215</v>
      </c>
      <c r="D89" s="73">
        <v>0</v>
      </c>
      <c r="E89" s="52" t="s">
        <v>42</v>
      </c>
      <c r="F89" s="56" t="s">
        <v>239</v>
      </c>
      <c r="G89" s="56" t="s">
        <v>239</v>
      </c>
      <c r="H89" s="56" t="s">
        <v>239</v>
      </c>
      <c r="I89" s="52">
        <v>1</v>
      </c>
      <c r="J89" s="55">
        <f t="shared" si="1"/>
        <v>0</v>
      </c>
      <c r="K89" s="57"/>
      <c r="L89" s="57"/>
      <c r="M89" s="57"/>
      <c r="N89" s="57"/>
      <c r="O89" s="57"/>
      <c r="P89" s="57"/>
      <c r="Q89" s="57"/>
      <c r="R89" s="57"/>
      <c r="S89" s="57"/>
      <c r="T89" s="57"/>
    </row>
    <row r="90" spans="1:20" s="51" customFormat="1" x14ac:dyDescent="0.25">
      <c r="A90" s="53" t="s">
        <v>233</v>
      </c>
      <c r="B90" s="53" t="s">
        <v>176</v>
      </c>
      <c r="C90" s="54" t="s">
        <v>215</v>
      </c>
      <c r="D90" s="73">
        <v>0</v>
      </c>
      <c r="E90" s="52" t="s">
        <v>42</v>
      </c>
      <c r="F90" s="56">
        <v>3</v>
      </c>
      <c r="G90" s="56">
        <v>1</v>
      </c>
      <c r="H90" s="52">
        <f>Table32[[#This Row],[Incidents per Year]]*Table32[[#This Row],[Quantity per incident]]</f>
        <v>3</v>
      </c>
      <c r="I90" s="52">
        <f>Table32[[#This Row],[Quantity per year]]*3</f>
        <v>9</v>
      </c>
      <c r="J90" s="55">
        <f t="shared" ref="J90:J95" si="2">D90*I90</f>
        <v>0</v>
      </c>
      <c r="K90" s="57"/>
      <c r="L90" s="57"/>
      <c r="M90" s="57"/>
      <c r="N90" s="57"/>
      <c r="O90" s="57"/>
      <c r="P90" s="57"/>
      <c r="Q90" s="57"/>
      <c r="R90" s="57"/>
      <c r="S90" s="57"/>
      <c r="T90" s="57"/>
    </row>
    <row r="91" spans="1:20" s="51" customFormat="1" x14ac:dyDescent="0.25">
      <c r="A91" s="53" t="s">
        <v>234</v>
      </c>
      <c r="B91" s="53" t="s">
        <v>176</v>
      </c>
      <c r="C91" s="54" t="s">
        <v>215</v>
      </c>
      <c r="D91" s="73">
        <v>0</v>
      </c>
      <c r="E91" s="52" t="s">
        <v>42</v>
      </c>
      <c r="F91" s="56" t="s">
        <v>239</v>
      </c>
      <c r="G91" s="56" t="s">
        <v>239</v>
      </c>
      <c r="H91" s="56" t="s">
        <v>239</v>
      </c>
      <c r="I91" s="52">
        <v>1</v>
      </c>
      <c r="J91" s="55">
        <f t="shared" si="2"/>
        <v>0</v>
      </c>
      <c r="K91" s="57"/>
      <c r="L91" s="57"/>
      <c r="M91" s="57"/>
      <c r="N91" s="57"/>
      <c r="O91" s="57"/>
      <c r="P91" s="57"/>
      <c r="Q91" s="57"/>
      <c r="R91" s="57"/>
      <c r="S91" s="57"/>
      <c r="T91" s="57"/>
    </row>
    <row r="92" spans="1:20" s="51" customFormat="1" x14ac:dyDescent="0.25">
      <c r="A92" s="53" t="s">
        <v>235</v>
      </c>
      <c r="B92" s="53" t="s">
        <v>176</v>
      </c>
      <c r="C92" s="54" t="s">
        <v>215</v>
      </c>
      <c r="D92" s="73">
        <v>0</v>
      </c>
      <c r="E92" s="52" t="s">
        <v>42</v>
      </c>
      <c r="F92" s="56">
        <v>3</v>
      </c>
      <c r="G92" s="56">
        <v>1</v>
      </c>
      <c r="H92" s="52">
        <f>Table32[[#This Row],[Incidents per Year]]*Table32[[#This Row],[Quantity per incident]]</f>
        <v>3</v>
      </c>
      <c r="I92" s="52">
        <f>Table32[[#This Row],[Quantity per year]]*3</f>
        <v>9</v>
      </c>
      <c r="J92" s="55">
        <f t="shared" si="2"/>
        <v>0</v>
      </c>
      <c r="K92" s="57"/>
      <c r="L92" s="57"/>
      <c r="M92" s="57"/>
      <c r="N92" s="57"/>
      <c r="O92" s="57"/>
      <c r="P92" s="57"/>
      <c r="Q92" s="57"/>
      <c r="R92" s="57"/>
      <c r="S92" s="57"/>
      <c r="T92" s="57"/>
    </row>
    <row r="93" spans="1:20" s="51" customFormat="1" x14ac:dyDescent="0.25">
      <c r="A93" s="53" t="s">
        <v>236</v>
      </c>
      <c r="B93" s="53" t="s">
        <v>176</v>
      </c>
      <c r="C93" s="54" t="s">
        <v>215</v>
      </c>
      <c r="D93" s="73">
        <v>0</v>
      </c>
      <c r="E93" s="52" t="s">
        <v>42</v>
      </c>
      <c r="F93" s="56" t="s">
        <v>239</v>
      </c>
      <c r="G93" s="56" t="s">
        <v>239</v>
      </c>
      <c r="H93" s="56" t="s">
        <v>239</v>
      </c>
      <c r="I93" s="52">
        <v>1</v>
      </c>
      <c r="J93" s="55">
        <f t="shared" si="2"/>
        <v>0</v>
      </c>
      <c r="K93" s="57"/>
      <c r="L93" s="57"/>
      <c r="M93" s="57"/>
      <c r="N93" s="57"/>
      <c r="O93" s="57"/>
      <c r="P93" s="57"/>
      <c r="Q93" s="57"/>
      <c r="R93" s="57"/>
      <c r="S93" s="57"/>
      <c r="T93" s="57"/>
    </row>
    <row r="94" spans="1:20" s="51" customFormat="1" x14ac:dyDescent="0.25">
      <c r="A94" s="53" t="s">
        <v>237</v>
      </c>
      <c r="B94" s="53" t="s">
        <v>176</v>
      </c>
      <c r="C94" s="54" t="s">
        <v>215</v>
      </c>
      <c r="D94" s="73">
        <v>0</v>
      </c>
      <c r="E94" s="52" t="s">
        <v>42</v>
      </c>
      <c r="F94" s="56" t="s">
        <v>239</v>
      </c>
      <c r="G94" s="56" t="s">
        <v>239</v>
      </c>
      <c r="H94" s="56" t="s">
        <v>239</v>
      </c>
      <c r="I94" s="52">
        <v>1</v>
      </c>
      <c r="J94" s="55">
        <f t="shared" si="2"/>
        <v>0</v>
      </c>
      <c r="K94" s="57"/>
      <c r="L94" s="57"/>
      <c r="M94" s="57"/>
      <c r="N94" s="57"/>
      <c r="O94" s="57"/>
      <c r="P94" s="57"/>
      <c r="Q94" s="57"/>
      <c r="R94" s="57"/>
      <c r="S94" s="57"/>
      <c r="T94" s="57"/>
    </row>
    <row r="95" spans="1:20" s="51" customFormat="1" x14ac:dyDescent="0.25">
      <c r="A95" s="53" t="s">
        <v>238</v>
      </c>
      <c r="B95" s="53" t="s">
        <v>176</v>
      </c>
      <c r="C95" s="54" t="s">
        <v>215</v>
      </c>
      <c r="D95" s="73">
        <v>0</v>
      </c>
      <c r="E95" s="52" t="s">
        <v>42</v>
      </c>
      <c r="F95" s="56" t="s">
        <v>239</v>
      </c>
      <c r="G95" s="56" t="s">
        <v>239</v>
      </c>
      <c r="H95" s="56" t="s">
        <v>239</v>
      </c>
      <c r="I95" s="52">
        <v>1</v>
      </c>
      <c r="J95" s="55">
        <f t="shared" si="2"/>
        <v>0</v>
      </c>
      <c r="K95" s="57"/>
      <c r="L95" s="57"/>
      <c r="M95" s="57"/>
      <c r="N95" s="57"/>
      <c r="O95" s="57"/>
      <c r="P95" s="57"/>
      <c r="Q95" s="57"/>
      <c r="R95" s="57"/>
      <c r="S95" s="57"/>
      <c r="T95" s="57"/>
    </row>
    <row r="96" spans="1:20" s="51" customFormat="1" x14ac:dyDescent="0.25">
      <c r="A96" s="53" t="s">
        <v>144</v>
      </c>
      <c r="B96" s="53" t="s">
        <v>176</v>
      </c>
      <c r="C96" s="54" t="s">
        <v>215</v>
      </c>
      <c r="D96" s="73">
        <v>0</v>
      </c>
      <c r="E96" s="52" t="s">
        <v>42</v>
      </c>
      <c r="F96" s="56">
        <v>6</v>
      </c>
      <c r="G96" s="56">
        <v>1</v>
      </c>
      <c r="H96" s="52">
        <f>Table32[[#This Row],[Incidents per Year]]*Table32[[#This Row],[Quantity per incident]]</f>
        <v>6</v>
      </c>
      <c r="I96" s="52">
        <f>Table32[[#This Row],[Quantity per year]]*3</f>
        <v>18</v>
      </c>
      <c r="J96" s="55">
        <f t="shared" si="1"/>
        <v>0</v>
      </c>
      <c r="K96" s="57"/>
      <c r="L96" s="57"/>
      <c r="M96" s="57"/>
      <c r="N96" s="57"/>
      <c r="O96" s="57"/>
      <c r="P96" s="57"/>
      <c r="Q96" s="57"/>
      <c r="R96" s="57"/>
      <c r="S96" s="57"/>
      <c r="T96" s="57"/>
    </row>
    <row r="97" spans="1:20" x14ac:dyDescent="0.25">
      <c r="A97" s="53" t="s">
        <v>216</v>
      </c>
      <c r="B97" s="53" t="s">
        <v>176</v>
      </c>
      <c r="C97" s="54" t="s">
        <v>215</v>
      </c>
      <c r="D97" s="73">
        <v>0</v>
      </c>
      <c r="E97" s="52" t="s">
        <v>42</v>
      </c>
      <c r="F97" s="56">
        <v>12</v>
      </c>
      <c r="G97" s="56">
        <v>1</v>
      </c>
      <c r="H97" s="52">
        <f>Table32[[#This Row],[Incidents per Year]]*Table32[[#This Row],[Quantity per incident]]</f>
        <v>12</v>
      </c>
      <c r="I97" s="52">
        <f>Table32[[#This Row],[Quantity per year]]*3</f>
        <v>36</v>
      </c>
      <c r="J97" s="55">
        <f t="shared" si="1"/>
        <v>0</v>
      </c>
      <c r="K97" s="57"/>
      <c r="L97" s="57"/>
      <c r="M97" s="57"/>
      <c r="N97" s="57"/>
      <c r="O97" s="57"/>
      <c r="P97" s="57"/>
      <c r="Q97" s="57"/>
      <c r="R97" s="57"/>
      <c r="S97" s="57"/>
      <c r="T97" s="57"/>
    </row>
    <row r="98" spans="1:20" x14ac:dyDescent="0.25">
      <c r="A98" s="53" t="s">
        <v>145</v>
      </c>
      <c r="B98" s="53" t="s">
        <v>210</v>
      </c>
      <c r="C98" s="54" t="s">
        <v>215</v>
      </c>
      <c r="D98" s="73">
        <v>0</v>
      </c>
      <c r="E98" s="52" t="s">
        <v>42</v>
      </c>
      <c r="F98" s="56">
        <v>6</v>
      </c>
      <c r="G98" s="56">
        <v>1</v>
      </c>
      <c r="H98" s="52">
        <f>Table32[[#This Row],[Incidents per Year]]*Table32[[#This Row],[Quantity per incident]]</f>
        <v>6</v>
      </c>
      <c r="I98" s="52">
        <f>Table32[[#This Row],[Quantity per year]]*3</f>
        <v>18</v>
      </c>
      <c r="J98" s="55">
        <f t="shared" si="1"/>
        <v>0</v>
      </c>
      <c r="K98" s="57"/>
      <c r="L98" s="57"/>
      <c r="M98" s="57"/>
      <c r="N98" s="57"/>
      <c r="O98" s="57"/>
      <c r="P98" s="57"/>
      <c r="Q98" s="57"/>
      <c r="R98" s="57"/>
      <c r="S98" s="57"/>
      <c r="T98" s="57"/>
    </row>
    <row r="99" spans="1:20" x14ac:dyDescent="0.25">
      <c r="A99" s="53" t="s">
        <v>146</v>
      </c>
      <c r="B99" s="53" t="s">
        <v>210</v>
      </c>
      <c r="C99" s="54" t="s">
        <v>215</v>
      </c>
      <c r="D99" s="73">
        <v>0</v>
      </c>
      <c r="E99" s="52" t="s">
        <v>42</v>
      </c>
      <c r="F99" s="56">
        <v>6</v>
      </c>
      <c r="G99" s="56">
        <v>1</v>
      </c>
      <c r="H99" s="52">
        <f>Table32[[#This Row],[Incidents per Year]]*Table32[[#This Row],[Quantity per incident]]</f>
        <v>6</v>
      </c>
      <c r="I99" s="52">
        <f>Table32[[#This Row],[Quantity per year]]*3</f>
        <v>18</v>
      </c>
      <c r="J99" s="55">
        <f t="shared" si="1"/>
        <v>0</v>
      </c>
      <c r="K99" s="57"/>
      <c r="L99" s="57"/>
      <c r="M99" s="57"/>
      <c r="N99" s="57"/>
      <c r="O99" s="57"/>
      <c r="P99" s="57"/>
      <c r="Q99" s="57"/>
      <c r="R99" s="57"/>
      <c r="S99" s="57"/>
      <c r="T99" s="57"/>
    </row>
    <row r="100" spans="1:20" x14ac:dyDescent="0.25">
      <c r="A100" s="53" t="s">
        <v>147</v>
      </c>
      <c r="B100" s="53" t="s">
        <v>211</v>
      </c>
      <c r="C100" s="54" t="s">
        <v>215</v>
      </c>
      <c r="D100" s="73">
        <v>0</v>
      </c>
      <c r="E100" s="52" t="s">
        <v>52</v>
      </c>
      <c r="F100" s="56">
        <v>6</v>
      </c>
      <c r="G100" s="56">
        <v>10</v>
      </c>
      <c r="H100" s="52">
        <f>Table32[[#This Row],[Incidents per Year]]*Table32[[#This Row],[Quantity per incident]]</f>
        <v>60</v>
      </c>
      <c r="I100" s="52">
        <f>Table32[[#This Row],[Quantity per year]]*3</f>
        <v>180</v>
      </c>
      <c r="J100" s="55">
        <f t="shared" si="1"/>
        <v>0</v>
      </c>
      <c r="K100" s="57"/>
      <c r="L100" s="57"/>
      <c r="M100" s="57"/>
      <c r="N100" s="57"/>
      <c r="O100" s="57"/>
      <c r="P100" s="57"/>
      <c r="Q100" s="57"/>
      <c r="R100" s="57"/>
      <c r="S100" s="57"/>
      <c r="T100" s="57"/>
    </row>
    <row r="101" spans="1:20" s="76" customFormat="1" x14ac:dyDescent="0.25">
      <c r="A101" s="53" t="s">
        <v>240</v>
      </c>
      <c r="B101" s="53" t="s">
        <v>176</v>
      </c>
      <c r="C101" s="54" t="s">
        <v>215</v>
      </c>
      <c r="D101" s="73">
        <v>0</v>
      </c>
      <c r="E101" s="52" t="s">
        <v>42</v>
      </c>
      <c r="F101" s="56">
        <v>1</v>
      </c>
      <c r="G101" s="56">
        <v>1</v>
      </c>
      <c r="H101" s="52">
        <f>Table32[[#This Row],[Incidents per Year]]*Table32[[#This Row],[Quantity per incident]]</f>
        <v>1</v>
      </c>
      <c r="I101" s="52">
        <f>Table32[[#This Row],[Quantity per year]]*3</f>
        <v>3</v>
      </c>
      <c r="J101" s="55">
        <f t="shared" ref="J101:J103" si="3">D101*I101</f>
        <v>0</v>
      </c>
      <c r="K101" s="57"/>
      <c r="L101" s="57"/>
      <c r="M101" s="57"/>
      <c r="N101" s="57"/>
      <c r="O101" s="57"/>
      <c r="P101" s="57"/>
      <c r="Q101" s="57"/>
      <c r="R101" s="57"/>
      <c r="S101" s="57"/>
      <c r="T101" s="57"/>
    </row>
    <row r="102" spans="1:20" s="76" customFormat="1" x14ac:dyDescent="0.25">
      <c r="A102" s="53" t="s">
        <v>241</v>
      </c>
      <c r="B102" s="53" t="s">
        <v>176</v>
      </c>
      <c r="C102" s="54" t="s">
        <v>215</v>
      </c>
      <c r="D102" s="73">
        <v>0</v>
      </c>
      <c r="E102" s="52" t="s">
        <v>42</v>
      </c>
      <c r="F102" s="56">
        <v>1</v>
      </c>
      <c r="G102" s="56">
        <v>1</v>
      </c>
      <c r="H102" s="52">
        <f>Table32[[#This Row],[Incidents per Year]]*Table32[[#This Row],[Quantity per incident]]</f>
        <v>1</v>
      </c>
      <c r="I102" s="52">
        <f>Table32[[#This Row],[Quantity per year]]*3</f>
        <v>3</v>
      </c>
      <c r="J102" s="55">
        <f t="shared" si="3"/>
        <v>0</v>
      </c>
      <c r="K102" s="57"/>
      <c r="L102" s="57"/>
      <c r="M102" s="57"/>
      <c r="N102" s="57"/>
      <c r="O102" s="57"/>
      <c r="P102" s="57"/>
      <c r="Q102" s="57"/>
      <c r="R102" s="57"/>
      <c r="S102" s="57"/>
      <c r="T102" s="57"/>
    </row>
    <row r="103" spans="1:20" s="76" customFormat="1" x14ac:dyDescent="0.25">
      <c r="A103" s="53" t="s">
        <v>242</v>
      </c>
      <c r="B103" s="53" t="s">
        <v>176</v>
      </c>
      <c r="C103" s="54" t="s">
        <v>215</v>
      </c>
      <c r="D103" s="73">
        <v>0</v>
      </c>
      <c r="E103" s="52" t="s">
        <v>42</v>
      </c>
      <c r="F103" s="56">
        <v>1</v>
      </c>
      <c r="G103" s="56">
        <v>1</v>
      </c>
      <c r="H103" s="52">
        <f>Table32[[#This Row],[Incidents per Year]]*Table32[[#This Row],[Quantity per incident]]</f>
        <v>1</v>
      </c>
      <c r="I103" s="52">
        <f>Table32[[#This Row],[Quantity per year]]*3</f>
        <v>3</v>
      </c>
      <c r="J103" s="55">
        <f t="shared" si="3"/>
        <v>0</v>
      </c>
      <c r="K103" s="57"/>
      <c r="L103" s="57"/>
      <c r="M103" s="57"/>
      <c r="N103" s="57"/>
      <c r="O103" s="57"/>
      <c r="P103" s="57"/>
      <c r="Q103" s="57"/>
      <c r="R103" s="57"/>
      <c r="S103" s="57"/>
      <c r="T103" s="57"/>
    </row>
    <row r="104" spans="1:20" s="51" customFormat="1" x14ac:dyDescent="0.25">
      <c r="A104" s="53" t="s">
        <v>148</v>
      </c>
      <c r="B104" s="53" t="s">
        <v>210</v>
      </c>
      <c r="C104" s="54" t="s">
        <v>215</v>
      </c>
      <c r="D104" s="73">
        <v>0</v>
      </c>
      <c r="E104" s="52" t="s">
        <v>42</v>
      </c>
      <c r="F104" s="56">
        <v>12</v>
      </c>
      <c r="G104" s="56">
        <v>1</v>
      </c>
      <c r="H104" s="52">
        <f>Table32[[#This Row],[Incidents per Year]]*Table32[[#This Row],[Quantity per incident]]</f>
        <v>12</v>
      </c>
      <c r="I104" s="52">
        <f>Table32[[#This Row],[Quantity per year]]*3</f>
        <v>36</v>
      </c>
      <c r="J104" s="55">
        <f t="shared" si="1"/>
        <v>0</v>
      </c>
      <c r="K104" s="57"/>
      <c r="L104" s="57"/>
      <c r="M104" s="57"/>
      <c r="N104" s="57"/>
      <c r="O104" s="57"/>
      <c r="P104" s="57"/>
      <c r="Q104" s="57"/>
      <c r="R104" s="57"/>
      <c r="S104" s="57"/>
      <c r="T104" s="57"/>
    </row>
    <row r="105" spans="1:20" s="51" customFormat="1" x14ac:dyDescent="0.25">
      <c r="A105" s="53" t="s">
        <v>149</v>
      </c>
      <c r="B105" s="53" t="s">
        <v>210</v>
      </c>
      <c r="C105" s="54" t="s">
        <v>215</v>
      </c>
      <c r="D105" s="73">
        <v>0</v>
      </c>
      <c r="E105" s="52" t="s">
        <v>42</v>
      </c>
      <c r="F105" s="56">
        <v>12</v>
      </c>
      <c r="G105" s="56">
        <v>1</v>
      </c>
      <c r="H105" s="52">
        <f>Table32[[#This Row],[Incidents per Year]]*Table32[[#This Row],[Quantity per incident]]</f>
        <v>12</v>
      </c>
      <c r="I105" s="52">
        <f>Table32[[#This Row],[Quantity per year]]*3</f>
        <v>36</v>
      </c>
      <c r="J105" s="55">
        <f t="shared" si="1"/>
        <v>0</v>
      </c>
      <c r="K105" s="57"/>
      <c r="L105" s="57"/>
      <c r="M105" s="57"/>
      <c r="N105" s="57"/>
      <c r="O105" s="57"/>
      <c r="P105" s="57"/>
      <c r="Q105" s="57"/>
      <c r="R105" s="57"/>
      <c r="S105" s="57"/>
      <c r="T105" s="57"/>
    </row>
    <row r="106" spans="1:20" s="51" customFormat="1" x14ac:dyDescent="0.25">
      <c r="A106" s="53" t="s">
        <v>150</v>
      </c>
      <c r="B106" s="53" t="s">
        <v>210</v>
      </c>
      <c r="C106" s="54" t="s">
        <v>215</v>
      </c>
      <c r="D106" s="73">
        <v>0</v>
      </c>
      <c r="E106" s="52" t="s">
        <v>42</v>
      </c>
      <c r="F106" s="56">
        <v>12</v>
      </c>
      <c r="G106" s="56">
        <v>1</v>
      </c>
      <c r="H106" s="52">
        <f>Table32[[#This Row],[Incidents per Year]]*Table32[[#This Row],[Quantity per incident]]</f>
        <v>12</v>
      </c>
      <c r="I106" s="52">
        <f>Table32[[#This Row],[Quantity per year]]*3</f>
        <v>36</v>
      </c>
      <c r="J106" s="55">
        <f t="shared" si="1"/>
        <v>0</v>
      </c>
      <c r="K106" s="57"/>
      <c r="L106" s="57"/>
      <c r="M106" s="57"/>
      <c r="N106" s="57"/>
      <c r="O106" s="57"/>
      <c r="P106" s="57"/>
      <c r="Q106" s="57"/>
      <c r="R106" s="57"/>
      <c r="S106" s="57"/>
      <c r="T106" s="57"/>
    </row>
    <row r="107" spans="1:20" s="51" customFormat="1" x14ac:dyDescent="0.25">
      <c r="A107" s="53" t="s">
        <v>151</v>
      </c>
      <c r="B107" s="53" t="s">
        <v>210</v>
      </c>
      <c r="C107" s="54" t="s">
        <v>215</v>
      </c>
      <c r="D107" s="73">
        <v>0</v>
      </c>
      <c r="E107" s="52" t="s">
        <v>42</v>
      </c>
      <c r="F107" s="56">
        <v>12</v>
      </c>
      <c r="G107" s="56">
        <v>1</v>
      </c>
      <c r="H107" s="52">
        <f>Table32[[#This Row],[Incidents per Year]]*Table32[[#This Row],[Quantity per incident]]</f>
        <v>12</v>
      </c>
      <c r="I107" s="52">
        <f>Table32[[#This Row],[Quantity per year]]*3</f>
        <v>36</v>
      </c>
      <c r="J107" s="55">
        <f t="shared" si="1"/>
        <v>0</v>
      </c>
      <c r="K107" s="57"/>
      <c r="L107" s="57"/>
      <c r="M107" s="57"/>
      <c r="N107" s="57"/>
      <c r="O107" s="57"/>
      <c r="P107" s="57"/>
      <c r="Q107" s="57"/>
      <c r="R107" s="57"/>
      <c r="S107" s="57"/>
      <c r="T107" s="57"/>
    </row>
    <row r="108" spans="1:20" s="51" customFormat="1" x14ac:dyDescent="0.25">
      <c r="A108" s="53" t="s">
        <v>152</v>
      </c>
      <c r="B108" s="53" t="s">
        <v>210</v>
      </c>
      <c r="C108" s="54" t="s">
        <v>215</v>
      </c>
      <c r="D108" s="73">
        <v>0</v>
      </c>
      <c r="E108" s="52" t="s">
        <v>42</v>
      </c>
      <c r="F108" s="56">
        <v>12</v>
      </c>
      <c r="G108" s="56">
        <v>1</v>
      </c>
      <c r="H108" s="52">
        <f>Table32[[#This Row],[Incidents per Year]]*Table32[[#This Row],[Quantity per incident]]</f>
        <v>12</v>
      </c>
      <c r="I108" s="52">
        <f>Table32[[#This Row],[Quantity per year]]*3</f>
        <v>36</v>
      </c>
      <c r="J108" s="55">
        <f t="shared" si="1"/>
        <v>0</v>
      </c>
      <c r="K108" s="57"/>
      <c r="L108" s="57"/>
      <c r="M108" s="57"/>
      <c r="N108" s="57"/>
      <c r="O108" s="57"/>
      <c r="P108" s="57"/>
      <c r="Q108" s="57"/>
      <c r="R108" s="57"/>
      <c r="S108" s="57"/>
      <c r="T108" s="57"/>
    </row>
    <row r="109" spans="1:20" s="51" customFormat="1" x14ac:dyDescent="0.25">
      <c r="A109" s="53" t="s">
        <v>153</v>
      </c>
      <c r="B109" s="53" t="s">
        <v>210</v>
      </c>
      <c r="C109" s="54" t="s">
        <v>215</v>
      </c>
      <c r="D109" s="73">
        <v>0</v>
      </c>
      <c r="E109" s="52" t="s">
        <v>42</v>
      </c>
      <c r="F109" s="56">
        <v>12</v>
      </c>
      <c r="G109" s="56">
        <v>1</v>
      </c>
      <c r="H109" s="52">
        <f>Table32[[#This Row],[Incidents per Year]]*Table32[[#This Row],[Quantity per incident]]</f>
        <v>12</v>
      </c>
      <c r="I109" s="52">
        <f>Table32[[#This Row],[Quantity per year]]*3</f>
        <v>36</v>
      </c>
      <c r="J109" s="55">
        <f t="shared" si="1"/>
        <v>0</v>
      </c>
      <c r="K109" s="57"/>
      <c r="L109" s="57"/>
      <c r="M109" s="57"/>
      <c r="N109" s="57"/>
      <c r="O109" s="57"/>
      <c r="P109" s="57"/>
      <c r="Q109" s="57"/>
      <c r="R109" s="57"/>
      <c r="S109" s="57"/>
      <c r="T109" s="57"/>
    </row>
    <row r="110" spans="1:20" s="51" customFormat="1" x14ac:dyDescent="0.25">
      <c r="A110" s="53" t="s">
        <v>217</v>
      </c>
      <c r="B110" s="53" t="s">
        <v>210</v>
      </c>
      <c r="C110" s="54" t="s">
        <v>215</v>
      </c>
      <c r="D110" s="73">
        <v>0</v>
      </c>
      <c r="E110" s="52" t="s">
        <v>42</v>
      </c>
      <c r="F110" s="56">
        <v>12</v>
      </c>
      <c r="G110" s="56">
        <v>1</v>
      </c>
      <c r="H110" s="52">
        <f>Table32[[#This Row],[Incidents per Year]]*Table32[[#This Row],[Quantity per incident]]</f>
        <v>12</v>
      </c>
      <c r="I110" s="52">
        <f>Table32[[#This Row],[Quantity per year]]*3</f>
        <v>36</v>
      </c>
      <c r="J110" s="55">
        <f t="shared" si="1"/>
        <v>0</v>
      </c>
      <c r="K110" s="57"/>
      <c r="L110" s="57"/>
      <c r="M110" s="57"/>
      <c r="N110" s="57"/>
      <c r="O110" s="57"/>
      <c r="P110" s="57"/>
      <c r="Q110" s="57"/>
      <c r="R110" s="57"/>
      <c r="S110" s="57"/>
      <c r="T110" s="57"/>
    </row>
    <row r="111" spans="1:20" s="51" customFormat="1" x14ac:dyDescent="0.25">
      <c r="A111" s="53" t="s">
        <v>154</v>
      </c>
      <c r="B111" s="53" t="s">
        <v>212</v>
      </c>
      <c r="C111" s="54" t="s">
        <v>215</v>
      </c>
      <c r="D111" s="73">
        <v>0</v>
      </c>
      <c r="E111" s="52" t="s">
        <v>53</v>
      </c>
      <c r="F111" s="56">
        <v>4</v>
      </c>
      <c r="G111" s="56">
        <v>1</v>
      </c>
      <c r="H111" s="52">
        <f>Table32[[#This Row],[Incidents per Year]]*Table32[[#This Row],[Quantity per incident]]</f>
        <v>4</v>
      </c>
      <c r="I111" s="52">
        <f>Table32[[#This Row],[Quantity per year]]*3</f>
        <v>12</v>
      </c>
      <c r="J111" s="55">
        <f t="shared" si="1"/>
        <v>0</v>
      </c>
      <c r="K111" s="57"/>
      <c r="L111" s="57"/>
      <c r="M111" s="57"/>
      <c r="N111" s="57"/>
      <c r="O111" s="57"/>
      <c r="P111" s="57"/>
      <c r="Q111" s="57"/>
      <c r="R111" s="57"/>
      <c r="S111" s="57"/>
      <c r="T111" s="57"/>
    </row>
    <row r="112" spans="1:20" s="51" customFormat="1" x14ac:dyDescent="0.25">
      <c r="A112" s="53" t="s">
        <v>155</v>
      </c>
      <c r="B112" s="53" t="s">
        <v>213</v>
      </c>
      <c r="C112" s="54">
        <v>1651</v>
      </c>
      <c r="D112" s="73">
        <v>0</v>
      </c>
      <c r="E112" s="52" t="s">
        <v>42</v>
      </c>
      <c r="F112" s="56">
        <v>2</v>
      </c>
      <c r="G112" s="56">
        <v>1</v>
      </c>
      <c r="H112" s="52">
        <f>Table32[[#This Row],[Incidents per Year]]*Table32[[#This Row],[Quantity per incident]]</f>
        <v>2</v>
      </c>
      <c r="I112" s="52">
        <f>Table32[[#This Row],[Quantity per year]]*3</f>
        <v>6</v>
      </c>
      <c r="J112" s="55">
        <f t="shared" si="1"/>
        <v>0</v>
      </c>
      <c r="K112" s="57"/>
      <c r="L112" s="57"/>
      <c r="M112" s="57"/>
      <c r="N112" s="57"/>
      <c r="O112" s="57"/>
      <c r="P112" s="57"/>
      <c r="Q112" s="57"/>
      <c r="R112" s="57"/>
      <c r="S112" s="57"/>
      <c r="T112" s="57"/>
    </row>
    <row r="113" spans="1:20" s="51" customFormat="1" x14ac:dyDescent="0.25">
      <c r="A113" s="53" t="s">
        <v>156</v>
      </c>
      <c r="B113" s="53" t="s">
        <v>213</v>
      </c>
      <c r="C113" s="54">
        <v>1651</v>
      </c>
      <c r="D113" s="73">
        <v>0</v>
      </c>
      <c r="E113" s="52" t="s">
        <v>42</v>
      </c>
      <c r="F113" s="56">
        <v>2</v>
      </c>
      <c r="G113" s="56">
        <v>1</v>
      </c>
      <c r="H113" s="52">
        <f>Table32[[#This Row],[Incidents per Year]]*Table32[[#This Row],[Quantity per incident]]</f>
        <v>2</v>
      </c>
      <c r="I113" s="52">
        <f>Table32[[#This Row],[Quantity per year]]*3</f>
        <v>6</v>
      </c>
      <c r="J113" s="55">
        <f t="shared" si="1"/>
        <v>0</v>
      </c>
      <c r="K113" s="57"/>
      <c r="L113" s="57"/>
      <c r="M113" s="57"/>
      <c r="N113" s="57"/>
      <c r="O113" s="57"/>
      <c r="P113" s="57"/>
      <c r="Q113" s="57"/>
      <c r="R113" s="57"/>
      <c r="S113" s="57"/>
      <c r="T113" s="57"/>
    </row>
    <row r="114" spans="1:20" s="51" customFormat="1" x14ac:dyDescent="0.25">
      <c r="A114" s="53" t="s">
        <v>157</v>
      </c>
      <c r="B114" s="53" t="s">
        <v>213</v>
      </c>
      <c r="C114" s="54">
        <v>1651</v>
      </c>
      <c r="D114" s="73">
        <v>0</v>
      </c>
      <c r="E114" s="52" t="s">
        <v>42</v>
      </c>
      <c r="F114" s="56">
        <v>2</v>
      </c>
      <c r="G114" s="56">
        <v>1</v>
      </c>
      <c r="H114" s="52">
        <f>Table32[[#This Row],[Incidents per Year]]*Table32[[#This Row],[Quantity per incident]]</f>
        <v>2</v>
      </c>
      <c r="I114" s="52">
        <f>Table32[[#This Row],[Quantity per year]]*3</f>
        <v>6</v>
      </c>
      <c r="J114" s="55">
        <f t="shared" si="1"/>
        <v>0</v>
      </c>
      <c r="K114" s="57"/>
      <c r="L114" s="57"/>
      <c r="M114" s="57"/>
      <c r="N114" s="57"/>
      <c r="O114" s="57"/>
      <c r="P114" s="57"/>
      <c r="Q114" s="57"/>
      <c r="R114" s="57"/>
      <c r="S114" s="57"/>
      <c r="T114" s="57"/>
    </row>
    <row r="115" spans="1:20" s="51" customFormat="1" x14ac:dyDescent="0.25">
      <c r="A115" s="53" t="s">
        <v>158</v>
      </c>
      <c r="B115" s="53" t="s">
        <v>213</v>
      </c>
      <c r="C115" s="54">
        <v>1651</v>
      </c>
      <c r="D115" s="73">
        <v>0</v>
      </c>
      <c r="E115" s="52" t="s">
        <v>42</v>
      </c>
      <c r="F115" s="56">
        <v>2</v>
      </c>
      <c r="G115" s="56">
        <v>1</v>
      </c>
      <c r="H115" s="52">
        <f>Table32[[#This Row],[Incidents per Year]]*Table32[[#This Row],[Quantity per incident]]</f>
        <v>2</v>
      </c>
      <c r="I115" s="52">
        <f>Table32[[#This Row],[Quantity per year]]*3</f>
        <v>6</v>
      </c>
      <c r="J115" s="55">
        <f t="shared" si="1"/>
        <v>0</v>
      </c>
      <c r="K115" s="57"/>
      <c r="L115" s="57"/>
      <c r="M115" s="57"/>
      <c r="N115" s="57"/>
      <c r="O115" s="57"/>
      <c r="P115" s="57"/>
      <c r="Q115" s="57"/>
      <c r="R115" s="57"/>
      <c r="S115" s="57"/>
      <c r="T115" s="57"/>
    </row>
    <row r="116" spans="1:20" x14ac:dyDescent="0.25">
      <c r="A116" s="53" t="s">
        <v>159</v>
      </c>
      <c r="B116" s="53" t="s">
        <v>214</v>
      </c>
      <c r="C116" s="54" t="s">
        <v>215</v>
      </c>
      <c r="D116" s="73">
        <v>0</v>
      </c>
      <c r="E116" s="52" t="s">
        <v>42</v>
      </c>
      <c r="F116" s="56">
        <v>12</v>
      </c>
      <c r="G116" s="56">
        <v>1</v>
      </c>
      <c r="H116" s="52">
        <f>Table32[[#This Row],[Incidents per Year]]*Table32[[#This Row],[Quantity per incident]]</f>
        <v>12</v>
      </c>
      <c r="I116" s="52">
        <f>Table32[[#This Row],[Quantity per year]]*3</f>
        <v>36</v>
      </c>
      <c r="J116" s="55">
        <f t="shared" si="1"/>
        <v>0</v>
      </c>
      <c r="K116" s="57"/>
      <c r="L116" s="57"/>
      <c r="M116" s="57"/>
      <c r="N116" s="57"/>
      <c r="O116" s="57"/>
      <c r="P116" s="57"/>
      <c r="Q116" s="57"/>
      <c r="R116" s="57"/>
      <c r="S116" s="57"/>
      <c r="T116" s="57"/>
    </row>
    <row r="117" spans="1:20" x14ac:dyDescent="0.25">
      <c r="A117" s="53" t="s">
        <v>160</v>
      </c>
      <c r="B117" s="53" t="s">
        <v>214</v>
      </c>
      <c r="C117" s="54" t="s">
        <v>215</v>
      </c>
      <c r="D117" s="73">
        <v>0</v>
      </c>
      <c r="E117" s="52" t="s">
        <v>42</v>
      </c>
      <c r="F117" s="56">
        <v>12</v>
      </c>
      <c r="G117" s="56">
        <v>1</v>
      </c>
      <c r="H117" s="52">
        <f>Table32[[#This Row],[Incidents per Year]]*Table32[[#This Row],[Quantity per incident]]</f>
        <v>12</v>
      </c>
      <c r="I117" s="52">
        <f>Table32[[#This Row],[Quantity per year]]*3</f>
        <v>36</v>
      </c>
      <c r="J117" s="55">
        <f t="shared" si="1"/>
        <v>0</v>
      </c>
      <c r="K117" s="57"/>
      <c r="L117" s="57"/>
      <c r="M117" s="57"/>
      <c r="N117" s="57"/>
      <c r="O117" s="57"/>
      <c r="P117" s="57"/>
      <c r="Q117" s="57"/>
      <c r="R117" s="57"/>
      <c r="S117" s="57"/>
      <c r="T117" s="57"/>
    </row>
    <row r="118" spans="1:20" x14ac:dyDescent="0.25">
      <c r="A118" s="53" t="s">
        <v>161</v>
      </c>
      <c r="B118" s="53" t="s">
        <v>214</v>
      </c>
      <c r="C118" s="54" t="s">
        <v>215</v>
      </c>
      <c r="D118" s="73">
        <v>0</v>
      </c>
      <c r="E118" s="52" t="s">
        <v>42</v>
      </c>
      <c r="F118" s="56">
        <v>12</v>
      </c>
      <c r="G118" s="56">
        <v>1</v>
      </c>
      <c r="H118" s="52">
        <f>Table32[[#This Row],[Incidents per Year]]*Table32[[#This Row],[Quantity per incident]]</f>
        <v>12</v>
      </c>
      <c r="I118" s="52">
        <f>Table32[[#This Row],[Quantity per year]]*3</f>
        <v>36</v>
      </c>
      <c r="J118" s="55">
        <f t="shared" si="1"/>
        <v>0</v>
      </c>
      <c r="K118" s="57"/>
      <c r="L118" s="57"/>
      <c r="M118" s="57"/>
      <c r="N118" s="57"/>
      <c r="O118" s="57"/>
      <c r="P118" s="57"/>
      <c r="Q118" s="57"/>
      <c r="R118" s="57"/>
      <c r="S118" s="57"/>
      <c r="T118" s="57"/>
    </row>
    <row r="119" spans="1:20" s="51" customFormat="1" x14ac:dyDescent="0.25">
      <c r="A119" s="53" t="s">
        <v>162</v>
      </c>
      <c r="B119" s="53" t="s">
        <v>176</v>
      </c>
      <c r="C119" s="54" t="s">
        <v>215</v>
      </c>
      <c r="D119" s="73">
        <v>0</v>
      </c>
      <c r="E119" s="52" t="s">
        <v>42</v>
      </c>
      <c r="F119" s="56">
        <v>2</v>
      </c>
      <c r="G119" s="56">
        <v>1</v>
      </c>
      <c r="H119" s="52">
        <f>Table32[[#This Row],[Incidents per Year]]*Table32[[#This Row],[Quantity per incident]]</f>
        <v>2</v>
      </c>
      <c r="I119" s="52">
        <f>Table32[[#This Row],[Quantity per year]]*3</f>
        <v>6</v>
      </c>
      <c r="J119" s="55">
        <f t="shared" si="1"/>
        <v>0</v>
      </c>
      <c r="K119" s="57"/>
      <c r="L119" s="57"/>
      <c r="M119" s="57"/>
      <c r="N119" s="57"/>
      <c r="O119" s="57"/>
      <c r="P119" s="57"/>
      <c r="Q119" s="57"/>
      <c r="R119" s="57"/>
      <c r="S119" s="57"/>
      <c r="T119" s="57"/>
    </row>
    <row r="120" spans="1:20" s="51" customFormat="1" x14ac:dyDescent="0.25">
      <c r="A120" s="53" t="s">
        <v>163</v>
      </c>
      <c r="B120" s="53" t="s">
        <v>176</v>
      </c>
      <c r="C120" s="54" t="s">
        <v>215</v>
      </c>
      <c r="D120" s="73">
        <v>0</v>
      </c>
      <c r="E120" s="52" t="s">
        <v>42</v>
      </c>
      <c r="F120" s="56">
        <v>2</v>
      </c>
      <c r="G120" s="56">
        <v>1</v>
      </c>
      <c r="H120" s="52">
        <f>Table32[[#This Row],[Incidents per Year]]*Table32[[#This Row],[Quantity per incident]]</f>
        <v>2</v>
      </c>
      <c r="I120" s="52">
        <f>Table32[[#This Row],[Quantity per year]]*3</f>
        <v>6</v>
      </c>
      <c r="J120" s="55">
        <f t="shared" si="1"/>
        <v>0</v>
      </c>
      <c r="K120" s="57"/>
      <c r="L120" s="57"/>
      <c r="M120" s="57"/>
      <c r="N120" s="57"/>
      <c r="O120" s="57"/>
      <c r="P120" s="57"/>
      <c r="Q120" s="57"/>
      <c r="R120" s="57"/>
      <c r="S120" s="57"/>
      <c r="T120" s="57"/>
    </row>
    <row r="121" spans="1:20" s="51" customFormat="1" x14ac:dyDescent="0.25">
      <c r="A121" s="53" t="s">
        <v>164</v>
      </c>
      <c r="B121" s="53" t="s">
        <v>176</v>
      </c>
      <c r="C121" s="54" t="s">
        <v>215</v>
      </c>
      <c r="D121" s="73">
        <v>0</v>
      </c>
      <c r="E121" s="52" t="s">
        <v>42</v>
      </c>
      <c r="F121" s="56">
        <v>2</v>
      </c>
      <c r="G121" s="56">
        <v>1</v>
      </c>
      <c r="H121" s="52">
        <f>Table32[[#This Row],[Incidents per Year]]*Table32[[#This Row],[Quantity per incident]]</f>
        <v>2</v>
      </c>
      <c r="I121" s="52">
        <f>Table32[[#This Row],[Quantity per year]]*3</f>
        <v>6</v>
      </c>
      <c r="J121" s="55">
        <f t="shared" si="1"/>
        <v>0</v>
      </c>
      <c r="K121" s="57"/>
      <c r="L121" s="57"/>
      <c r="M121" s="57"/>
      <c r="N121" s="57"/>
      <c r="O121" s="57"/>
      <c r="P121" s="57"/>
      <c r="Q121" s="57"/>
      <c r="R121" s="57"/>
      <c r="S121" s="57"/>
      <c r="T121" s="57"/>
    </row>
    <row r="122" spans="1:20" s="51" customFormat="1" x14ac:dyDescent="0.25">
      <c r="A122" s="53" t="s">
        <v>165</v>
      </c>
      <c r="B122" s="53" t="s">
        <v>176</v>
      </c>
      <c r="C122" s="54" t="s">
        <v>215</v>
      </c>
      <c r="D122" s="73">
        <v>0</v>
      </c>
      <c r="E122" s="52" t="s">
        <v>42</v>
      </c>
      <c r="F122" s="56">
        <v>2</v>
      </c>
      <c r="G122" s="56">
        <v>1</v>
      </c>
      <c r="H122" s="52">
        <f>Table32[[#This Row],[Incidents per Year]]*Table32[[#This Row],[Quantity per incident]]</f>
        <v>2</v>
      </c>
      <c r="I122" s="52">
        <f>Table32[[#This Row],[Quantity per year]]*3</f>
        <v>6</v>
      </c>
      <c r="J122" s="55">
        <f t="shared" si="1"/>
        <v>0</v>
      </c>
      <c r="K122" s="57"/>
      <c r="L122" s="57"/>
      <c r="M122" s="57"/>
      <c r="N122" s="57"/>
      <c r="O122" s="57"/>
      <c r="P122" s="57"/>
      <c r="Q122" s="57"/>
      <c r="R122" s="57"/>
      <c r="S122" s="57"/>
      <c r="T122" s="57"/>
    </row>
    <row r="123" spans="1:20" s="51" customFormat="1" x14ac:dyDescent="0.25">
      <c r="A123" s="53" t="s">
        <v>166</v>
      </c>
      <c r="B123" s="53" t="s">
        <v>191</v>
      </c>
      <c r="C123" s="54" t="s">
        <v>215</v>
      </c>
      <c r="D123" s="73">
        <v>0</v>
      </c>
      <c r="E123" s="52" t="s">
        <v>51</v>
      </c>
      <c r="F123" s="56">
        <v>2</v>
      </c>
      <c r="G123" s="56">
        <v>300</v>
      </c>
      <c r="H123" s="52">
        <f>Table32[[#This Row],[Incidents per Year]]*Table32[[#This Row],[Quantity per incident]]</f>
        <v>600</v>
      </c>
      <c r="I123" s="52">
        <f>Table32[[#This Row],[Quantity per year]]*3</f>
        <v>1800</v>
      </c>
      <c r="J123" s="55">
        <f t="shared" si="1"/>
        <v>0</v>
      </c>
      <c r="K123" s="57"/>
      <c r="L123" s="57"/>
      <c r="M123" s="57"/>
      <c r="N123" s="57"/>
      <c r="O123" s="57"/>
      <c r="P123" s="57"/>
      <c r="Q123" s="57"/>
      <c r="R123" s="57"/>
      <c r="S123" s="57"/>
      <c r="T123" s="57"/>
    </row>
    <row r="124" spans="1:20" s="51" customFormat="1" x14ac:dyDescent="0.25">
      <c r="A124" s="53" t="s">
        <v>167</v>
      </c>
      <c r="B124" s="53" t="s">
        <v>191</v>
      </c>
      <c r="C124" s="54" t="s">
        <v>215</v>
      </c>
      <c r="D124" s="73">
        <v>0</v>
      </c>
      <c r="E124" s="52" t="s">
        <v>51</v>
      </c>
      <c r="F124" s="56">
        <v>2</v>
      </c>
      <c r="G124" s="56">
        <v>600</v>
      </c>
      <c r="H124" s="52">
        <f>Table32[[#This Row],[Incidents per Year]]*Table32[[#This Row],[Quantity per incident]]</f>
        <v>1200</v>
      </c>
      <c r="I124" s="52">
        <f>Table32[[#This Row],[Quantity per year]]*3</f>
        <v>3600</v>
      </c>
      <c r="J124" s="55">
        <f t="shared" si="1"/>
        <v>0</v>
      </c>
      <c r="K124" s="57"/>
      <c r="L124" s="57"/>
      <c r="M124" s="57"/>
      <c r="N124" s="57"/>
      <c r="O124" s="57"/>
      <c r="P124" s="57"/>
      <c r="Q124" s="57"/>
      <c r="R124" s="57"/>
      <c r="S124" s="57"/>
      <c r="T124" s="57"/>
    </row>
    <row r="125" spans="1:20" s="51" customFormat="1" x14ac:dyDescent="0.25">
      <c r="A125" s="53" t="s">
        <v>168</v>
      </c>
      <c r="B125" s="53" t="s">
        <v>176</v>
      </c>
      <c r="C125" s="54" t="s">
        <v>215</v>
      </c>
      <c r="D125" s="73">
        <v>0</v>
      </c>
      <c r="E125" s="52" t="s">
        <v>42</v>
      </c>
      <c r="F125" s="56">
        <v>2</v>
      </c>
      <c r="G125" s="56">
        <v>1</v>
      </c>
      <c r="H125" s="52">
        <f>Table32[[#This Row],[Incidents per Year]]*Table32[[#This Row],[Quantity per incident]]</f>
        <v>2</v>
      </c>
      <c r="I125" s="52">
        <f>Table32[[#This Row],[Quantity per year]]*3</f>
        <v>6</v>
      </c>
      <c r="J125" s="55">
        <f t="shared" si="1"/>
        <v>0</v>
      </c>
      <c r="K125" s="57"/>
      <c r="L125" s="57"/>
      <c r="M125" s="57"/>
      <c r="N125" s="57"/>
      <c r="O125" s="57"/>
      <c r="P125" s="57"/>
      <c r="Q125" s="57"/>
      <c r="R125" s="57"/>
      <c r="S125" s="57"/>
      <c r="T125" s="57"/>
    </row>
    <row r="126" spans="1:20" s="51" customFormat="1" x14ac:dyDescent="0.25">
      <c r="A126" s="53" t="s">
        <v>169</v>
      </c>
      <c r="B126" s="53" t="s">
        <v>176</v>
      </c>
      <c r="C126" s="54" t="s">
        <v>215</v>
      </c>
      <c r="D126" s="73">
        <v>0</v>
      </c>
      <c r="E126" s="52" t="s">
        <v>42</v>
      </c>
      <c r="F126" s="56">
        <v>2</v>
      </c>
      <c r="G126" s="56">
        <v>1</v>
      </c>
      <c r="H126" s="52">
        <f>Table32[[#This Row],[Incidents per Year]]*Table32[[#This Row],[Quantity per incident]]</f>
        <v>2</v>
      </c>
      <c r="I126" s="52">
        <f>Table32[[#This Row],[Quantity per year]]*3</f>
        <v>6</v>
      </c>
      <c r="J126" s="55">
        <f t="shared" si="1"/>
        <v>0</v>
      </c>
      <c r="K126" s="57"/>
      <c r="L126" s="57"/>
      <c r="M126" s="57"/>
      <c r="N126" s="57"/>
      <c r="O126" s="57"/>
      <c r="P126" s="57"/>
      <c r="Q126" s="57"/>
      <c r="R126" s="57"/>
      <c r="S126" s="57"/>
      <c r="T126" s="57"/>
    </row>
    <row r="127" spans="1:20" s="51" customFormat="1" x14ac:dyDescent="0.25">
      <c r="A127" s="53" t="s">
        <v>170</v>
      </c>
      <c r="B127" s="53" t="s">
        <v>176</v>
      </c>
      <c r="C127" s="54" t="s">
        <v>215</v>
      </c>
      <c r="D127" s="73">
        <v>0</v>
      </c>
      <c r="E127" s="52" t="s">
        <v>42</v>
      </c>
      <c r="F127" s="56">
        <v>2</v>
      </c>
      <c r="G127" s="56">
        <v>1</v>
      </c>
      <c r="H127" s="52">
        <f>Table32[[#This Row],[Incidents per Year]]*Table32[[#This Row],[Quantity per incident]]</f>
        <v>2</v>
      </c>
      <c r="I127" s="52">
        <f>Table32[[#This Row],[Quantity per year]]*3</f>
        <v>6</v>
      </c>
      <c r="J127" s="55">
        <f t="shared" si="1"/>
        <v>0</v>
      </c>
      <c r="K127" s="57"/>
      <c r="L127" s="57"/>
      <c r="M127" s="57"/>
      <c r="N127" s="57"/>
      <c r="O127" s="57"/>
      <c r="P127" s="57"/>
      <c r="Q127" s="57"/>
      <c r="R127" s="57"/>
      <c r="S127" s="57"/>
      <c r="T127" s="57"/>
    </row>
    <row r="128" spans="1:20" s="51" customFormat="1" x14ac:dyDescent="0.25">
      <c r="A128" s="53" t="s">
        <v>171</v>
      </c>
      <c r="B128" s="53" t="s">
        <v>191</v>
      </c>
      <c r="C128" s="54" t="s">
        <v>215</v>
      </c>
      <c r="D128" s="73">
        <v>0</v>
      </c>
      <c r="E128" s="52" t="s">
        <v>51</v>
      </c>
      <c r="F128" s="56">
        <v>2</v>
      </c>
      <c r="G128" s="56">
        <v>600</v>
      </c>
      <c r="H128" s="52">
        <f>Table32[[#This Row],[Incidents per Year]]*Table32[[#This Row],[Quantity per incident]]</f>
        <v>1200</v>
      </c>
      <c r="I128" s="52">
        <f>Table32[[#This Row],[Quantity per year]]*3</f>
        <v>3600</v>
      </c>
      <c r="J128" s="55">
        <f t="shared" si="1"/>
        <v>0</v>
      </c>
      <c r="K128" s="57"/>
      <c r="L128" s="57"/>
      <c r="M128" s="57"/>
      <c r="N128" s="57"/>
      <c r="O128" s="57"/>
      <c r="P128" s="57"/>
      <c r="Q128" s="57"/>
      <c r="R128" s="57"/>
      <c r="S128" s="57"/>
      <c r="T128" s="57"/>
    </row>
    <row r="132" spans="1:11" ht="16.5" thickBot="1" x14ac:dyDescent="0.3"/>
    <row r="133" spans="1:11" ht="16.5" thickBot="1" x14ac:dyDescent="0.3">
      <c r="A133" s="90" t="s">
        <v>50</v>
      </c>
      <c r="B133" s="91"/>
      <c r="C133" s="91"/>
      <c r="D133" s="91"/>
      <c r="E133" s="91"/>
      <c r="F133" s="91"/>
      <c r="G133" s="91"/>
      <c r="H133" s="91"/>
      <c r="I133" s="92"/>
      <c r="J133" s="67">
        <f>SUM(Table32[Initial Repair/Replacement Cost])</f>
        <v>0</v>
      </c>
      <c r="K133" s="28"/>
    </row>
  </sheetData>
  <sheetProtection algorithmName="SHA-512" hashValue="SR3siyZ05WTcAaY04s4gKP0FU4YODM00q6BEQCGQM914+NYcivTsPRkWlqWgwM1owLedY7zD4VcqnGzkDnXE3A==" saltValue="2ky+JPYcHKAoeLHo2grM6w==" spinCount="100000" sheet="1" objects="1" scenarios="1"/>
  <mergeCells count="2">
    <mergeCell ref="A1:J1"/>
    <mergeCell ref="A133:I133"/>
  </mergeCells>
  <phoneticPr fontId="18" type="noConversion"/>
  <pageMargins left="0.7" right="0.7" top="0.75" bottom="0.75" header="0.3" footer="0.3"/>
  <pageSetup orientation="portrait" horizontalDpi="300"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E8891-5C84-493D-AB4A-9D642EDF9B4A}">
  <sheetPr codeName="Sheet8"/>
  <dimension ref="A1:E22"/>
  <sheetViews>
    <sheetView workbookViewId="0">
      <selection activeCell="J11" sqref="J11"/>
    </sheetView>
  </sheetViews>
  <sheetFormatPr defaultColWidth="9.140625" defaultRowHeight="15.75" x14ac:dyDescent="0.25"/>
  <cols>
    <col min="1" max="1" width="53.42578125" style="2" customWidth="1"/>
    <col min="2" max="2" width="9.5703125" style="2" bestFit="1" customWidth="1"/>
    <col min="3" max="3" width="14.5703125" style="2" bestFit="1" customWidth="1"/>
    <col min="4" max="4" width="14.5703125" style="2" customWidth="1"/>
    <col min="5" max="5" width="19.85546875" style="2" bestFit="1" customWidth="1"/>
    <col min="6" max="16384" width="9.140625" style="2"/>
  </cols>
  <sheetData>
    <row r="1" spans="1:5" x14ac:dyDescent="0.25">
      <c r="A1" s="93" t="s">
        <v>15</v>
      </c>
      <c r="B1" s="94"/>
      <c r="C1" s="94"/>
      <c r="D1" s="94"/>
      <c r="E1" s="95"/>
    </row>
    <row r="2" spans="1:5" ht="47.25" x14ac:dyDescent="0.25">
      <c r="A2" s="45" t="s">
        <v>13</v>
      </c>
      <c r="B2" s="45" t="s">
        <v>17</v>
      </c>
      <c r="C2" s="45" t="s">
        <v>14</v>
      </c>
      <c r="D2" s="45" t="s">
        <v>4</v>
      </c>
      <c r="E2" s="43" t="s">
        <v>65</v>
      </c>
    </row>
    <row r="3" spans="1:5" x14ac:dyDescent="0.25">
      <c r="A3" s="53" t="s">
        <v>140</v>
      </c>
      <c r="B3" s="58" t="s">
        <v>42</v>
      </c>
      <c r="C3" s="73">
        <v>0</v>
      </c>
      <c r="D3" s="59">
        <v>60</v>
      </c>
      <c r="E3" s="60">
        <f>AsNeededDeviceReplacementUnitCost[[#This Row],[Unit Cost]]*AsNeededDeviceReplacementUnitCost[[#This Row],[Quantity]]</f>
        <v>0</v>
      </c>
    </row>
    <row r="4" spans="1:5" x14ac:dyDescent="0.25">
      <c r="A4" s="77" t="s">
        <v>232</v>
      </c>
      <c r="B4" s="58" t="s">
        <v>42</v>
      </c>
      <c r="C4" s="73">
        <v>0</v>
      </c>
      <c r="D4" s="59">
        <v>1</v>
      </c>
      <c r="E4" s="60">
        <f>AsNeededDeviceReplacementUnitCost[[#This Row],[Unit Cost]]*AsNeededDeviceReplacementUnitCost[[#This Row],[Quantity]]</f>
        <v>0</v>
      </c>
    </row>
    <row r="5" spans="1:5" x14ac:dyDescent="0.25">
      <c r="A5" s="77" t="s">
        <v>233</v>
      </c>
      <c r="B5" s="58" t="s">
        <v>42</v>
      </c>
      <c r="C5" s="73">
        <v>0</v>
      </c>
      <c r="D5" s="59">
        <v>9</v>
      </c>
      <c r="E5" s="60">
        <f>AsNeededDeviceReplacementUnitCost[[#This Row],[Unit Cost]]*AsNeededDeviceReplacementUnitCost[[#This Row],[Quantity]]</f>
        <v>0</v>
      </c>
    </row>
    <row r="6" spans="1:5" x14ac:dyDescent="0.25">
      <c r="A6" s="77" t="s">
        <v>234</v>
      </c>
      <c r="B6" s="58" t="s">
        <v>42</v>
      </c>
      <c r="C6" s="73">
        <v>0</v>
      </c>
      <c r="D6" s="59">
        <v>1</v>
      </c>
      <c r="E6" s="60">
        <f>AsNeededDeviceReplacementUnitCost[[#This Row],[Unit Cost]]*AsNeededDeviceReplacementUnitCost[[#This Row],[Quantity]]</f>
        <v>0</v>
      </c>
    </row>
    <row r="7" spans="1:5" x14ac:dyDescent="0.25">
      <c r="A7" s="77" t="s">
        <v>235</v>
      </c>
      <c r="B7" s="58" t="s">
        <v>42</v>
      </c>
      <c r="C7" s="73">
        <v>0</v>
      </c>
      <c r="D7" s="59">
        <v>9</v>
      </c>
      <c r="E7" s="60">
        <f>AsNeededDeviceReplacementUnitCost[[#This Row],[Unit Cost]]*AsNeededDeviceReplacementUnitCost[[#This Row],[Quantity]]</f>
        <v>0</v>
      </c>
    </row>
    <row r="8" spans="1:5" x14ac:dyDescent="0.25">
      <c r="A8" s="77" t="s">
        <v>236</v>
      </c>
      <c r="B8" s="58" t="s">
        <v>42</v>
      </c>
      <c r="C8" s="73">
        <v>0</v>
      </c>
      <c r="D8" s="59">
        <v>1</v>
      </c>
      <c r="E8" s="60">
        <f>AsNeededDeviceReplacementUnitCost[[#This Row],[Unit Cost]]*AsNeededDeviceReplacementUnitCost[[#This Row],[Quantity]]</f>
        <v>0</v>
      </c>
    </row>
    <row r="9" spans="1:5" x14ac:dyDescent="0.25">
      <c r="A9" s="77" t="s">
        <v>237</v>
      </c>
      <c r="B9" s="58" t="s">
        <v>42</v>
      </c>
      <c r="C9" s="73">
        <v>0</v>
      </c>
      <c r="D9" s="59">
        <v>1</v>
      </c>
      <c r="E9" s="60">
        <f>AsNeededDeviceReplacementUnitCost[[#This Row],[Unit Cost]]*AsNeededDeviceReplacementUnitCost[[#This Row],[Quantity]]</f>
        <v>0</v>
      </c>
    </row>
    <row r="10" spans="1:5" x14ac:dyDescent="0.25">
      <c r="A10" s="77" t="s">
        <v>238</v>
      </c>
      <c r="B10" s="58" t="s">
        <v>42</v>
      </c>
      <c r="C10" s="73">
        <v>0</v>
      </c>
      <c r="D10" s="59">
        <v>1</v>
      </c>
      <c r="E10" s="60">
        <f>AsNeededDeviceReplacementUnitCost[[#This Row],[Unit Cost]]*AsNeededDeviceReplacementUnitCost[[#This Row],[Quantity]]</f>
        <v>0</v>
      </c>
    </row>
    <row r="11" spans="1:5" x14ac:dyDescent="0.25">
      <c r="A11" s="53" t="s">
        <v>145</v>
      </c>
      <c r="B11" s="58" t="s">
        <v>42</v>
      </c>
      <c r="C11" s="73">
        <v>0</v>
      </c>
      <c r="D11" s="59">
        <v>3</v>
      </c>
      <c r="E11" s="60">
        <f>AsNeededDeviceReplacementUnitCost[[#This Row],[Unit Cost]]*AsNeededDeviceReplacementUnitCost[[#This Row],[Quantity]]</f>
        <v>0</v>
      </c>
    </row>
    <row r="12" spans="1:5" x14ac:dyDescent="0.25">
      <c r="A12" s="53" t="s">
        <v>146</v>
      </c>
      <c r="B12" s="58" t="s">
        <v>42</v>
      </c>
      <c r="C12" s="73">
        <v>0</v>
      </c>
      <c r="D12" s="59">
        <v>3</v>
      </c>
      <c r="E12" s="60">
        <f>AsNeededDeviceReplacementUnitCost[[#This Row],[Unit Cost]]*AsNeededDeviceReplacementUnitCost[[#This Row],[Quantity]]</f>
        <v>0</v>
      </c>
    </row>
    <row r="13" spans="1:5" x14ac:dyDescent="0.25">
      <c r="A13" s="53" t="s">
        <v>147</v>
      </c>
      <c r="B13" s="58" t="s">
        <v>42</v>
      </c>
      <c r="C13" s="73">
        <v>0</v>
      </c>
      <c r="D13" s="59">
        <v>3</v>
      </c>
      <c r="E13" s="60">
        <f>AsNeededDeviceReplacementUnitCost[[#This Row],[Unit Cost]]*AsNeededDeviceReplacementUnitCost[[#This Row],[Quantity]]</f>
        <v>0</v>
      </c>
    </row>
    <row r="14" spans="1:5" x14ac:dyDescent="0.25">
      <c r="A14" s="53" t="s">
        <v>229</v>
      </c>
      <c r="B14" s="58" t="s">
        <v>53</v>
      </c>
      <c r="C14" s="74">
        <v>0</v>
      </c>
      <c r="D14" s="59">
        <v>3</v>
      </c>
      <c r="E14" s="60">
        <f>AsNeededDeviceReplacementUnitCost[[#This Row],[Unit Cost]]*AsNeededDeviceReplacementUnitCost[[#This Row],[Quantity]]</f>
        <v>0</v>
      </c>
    </row>
    <row r="15" spans="1:5" x14ac:dyDescent="0.25">
      <c r="A15" s="53" t="s">
        <v>228</v>
      </c>
      <c r="B15" s="61" t="s">
        <v>42</v>
      </c>
      <c r="C15" s="73">
        <v>0</v>
      </c>
      <c r="D15" s="59">
        <v>5</v>
      </c>
      <c r="E15" s="60">
        <f>AsNeededDeviceReplacementUnitCost[[#This Row],[Unit Cost]]*AsNeededDeviceReplacementUnitCost[[#This Row],[Quantity]]</f>
        <v>0</v>
      </c>
    </row>
    <row r="16" spans="1:5" x14ac:dyDescent="0.25">
      <c r="A16" s="53" t="s">
        <v>135</v>
      </c>
      <c r="B16" s="61" t="s">
        <v>42</v>
      </c>
      <c r="C16" s="73">
        <v>0</v>
      </c>
      <c r="D16" s="59">
        <v>10</v>
      </c>
      <c r="E16" s="60">
        <f>AsNeededDeviceReplacementUnitCost[[#This Row],[Unit Cost]]*AsNeededDeviceReplacementUnitCost[[#This Row],[Quantity]]</f>
        <v>0</v>
      </c>
    </row>
    <row r="21" spans="1:5" ht="16.5" thickBot="1" x14ac:dyDescent="0.3"/>
    <row r="22" spans="1:5" ht="16.5" thickBot="1" x14ac:dyDescent="0.3">
      <c r="A22" s="90" t="s">
        <v>50</v>
      </c>
      <c r="B22" s="91"/>
      <c r="C22" s="91"/>
      <c r="D22" s="92"/>
      <c r="E22" s="66">
        <f>SUM(AsNeededDeviceReplacementUnitCost[Estimated Total Contract Price (3 Years) ])</f>
        <v>0</v>
      </c>
    </row>
  </sheetData>
  <sheetProtection algorithmName="SHA-512" hashValue="jx3QxArS8p0406UEWFyW/qFL0IStVgWaGXJWpZDe8PRFeh71aJF71dl4EyM+yCenDFGEfwYbNQsQpIcHXbaL3w==" saltValue="LgRgNwP3IOs88Z33XGMy9A==" spinCount="100000" sheet="1" objects="1" scenarios="1"/>
  <mergeCells count="2">
    <mergeCell ref="A1:E1"/>
    <mergeCell ref="A22:D22"/>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93FC-2632-4CDF-9747-654CD54400DD}">
  <sheetPr codeName="Sheet9"/>
  <dimension ref="A1:F14"/>
  <sheetViews>
    <sheetView tabSelected="1" workbookViewId="0">
      <selection activeCell="M12" sqref="M12"/>
    </sheetView>
  </sheetViews>
  <sheetFormatPr defaultColWidth="9.140625" defaultRowHeight="15.75" x14ac:dyDescent="0.25"/>
  <cols>
    <col min="1" max="1" width="53" style="4" customWidth="1"/>
    <col min="2" max="2" width="12.42578125" style="4" customWidth="1"/>
    <col min="3" max="3" width="13.5703125" style="4" customWidth="1"/>
    <col min="4" max="4" width="16.42578125" style="4" customWidth="1"/>
    <col min="5" max="5" width="27" style="4" customWidth="1"/>
    <col min="6" max="16384" width="9.140625" style="4"/>
  </cols>
  <sheetData>
    <row r="1" spans="1:6" x14ac:dyDescent="0.25">
      <c r="A1" s="93" t="s">
        <v>16</v>
      </c>
      <c r="B1" s="94"/>
      <c r="C1" s="94"/>
      <c r="D1" s="94"/>
      <c r="E1" s="95"/>
      <c r="F1" s="26"/>
    </row>
    <row r="2" spans="1:6" ht="31.5" x14ac:dyDescent="0.25">
      <c r="A2" s="46" t="s">
        <v>54</v>
      </c>
      <c r="B2" s="46" t="s">
        <v>17</v>
      </c>
      <c r="C2" s="46" t="s">
        <v>4</v>
      </c>
      <c r="D2" s="46" t="s">
        <v>18</v>
      </c>
      <c r="E2" s="46" t="s">
        <v>19</v>
      </c>
    </row>
    <row r="3" spans="1:6" x14ac:dyDescent="0.25">
      <c r="A3" s="62" t="s">
        <v>39</v>
      </c>
      <c r="B3" s="62" t="s">
        <v>55</v>
      </c>
      <c r="C3" s="63">
        <v>100</v>
      </c>
      <c r="D3" s="75">
        <v>0</v>
      </c>
      <c r="E3" s="64">
        <f>Table6[[#This Row],[Quantity]]*Table6[[#This Row],[Price Per Unit]]</f>
        <v>0</v>
      </c>
    </row>
    <row r="4" spans="1:6" x14ac:dyDescent="0.25">
      <c r="A4" s="62" t="s">
        <v>34</v>
      </c>
      <c r="B4" s="62" t="s">
        <v>42</v>
      </c>
      <c r="C4" s="63">
        <v>20</v>
      </c>
      <c r="D4" s="75">
        <v>0</v>
      </c>
      <c r="E4" s="64">
        <f>Table6[[#This Row],[Quantity]]*Table6[[#This Row],[Price Per Unit]]</f>
        <v>0</v>
      </c>
    </row>
    <row r="5" spans="1:6" x14ac:dyDescent="0.25">
      <c r="A5" s="62" t="s">
        <v>35</v>
      </c>
      <c r="B5" s="62" t="s">
        <v>42</v>
      </c>
      <c r="C5" s="63">
        <v>50</v>
      </c>
      <c r="D5" s="75">
        <v>0</v>
      </c>
      <c r="E5" s="64">
        <f>Table6[[#This Row],[Quantity]]*Table6[[#This Row],[Price Per Unit]]</f>
        <v>0</v>
      </c>
    </row>
    <row r="6" spans="1:6" x14ac:dyDescent="0.25">
      <c r="A6" s="62" t="s">
        <v>36</v>
      </c>
      <c r="B6" s="62" t="s">
        <v>42</v>
      </c>
      <c r="C6" s="63">
        <v>100</v>
      </c>
      <c r="D6" s="75">
        <v>0</v>
      </c>
      <c r="E6" s="64">
        <f>Table6[[#This Row],[Quantity]]*Table6[[#This Row],[Price Per Unit]]</f>
        <v>0</v>
      </c>
    </row>
    <row r="7" spans="1:6" x14ac:dyDescent="0.25">
      <c r="A7" s="62" t="s">
        <v>37</v>
      </c>
      <c r="B7" s="62" t="s">
        <v>55</v>
      </c>
      <c r="C7" s="63">
        <v>100</v>
      </c>
      <c r="D7" s="75">
        <v>0</v>
      </c>
      <c r="E7" s="64">
        <f>Table6[[#This Row],[Quantity]]*Table6[[#This Row],[Price Per Unit]]</f>
        <v>0</v>
      </c>
    </row>
    <row r="8" spans="1:6" x14ac:dyDescent="0.25">
      <c r="A8" s="62" t="s">
        <v>38</v>
      </c>
      <c r="B8" s="62" t="s">
        <v>55</v>
      </c>
      <c r="C8" s="63">
        <v>100</v>
      </c>
      <c r="D8" s="75">
        <v>0</v>
      </c>
      <c r="E8" s="64">
        <f>Table6[[#This Row],[Quantity]]*Table6[[#This Row],[Price Per Unit]]</f>
        <v>0</v>
      </c>
    </row>
    <row r="13" spans="1:6" ht="16.5" thickBot="1" x14ac:dyDescent="0.3"/>
    <row r="14" spans="1:6" ht="16.5" thickBot="1" x14ac:dyDescent="0.3">
      <c r="A14" s="90" t="s">
        <v>50</v>
      </c>
      <c r="B14" s="91"/>
      <c r="C14" s="91"/>
      <c r="D14" s="92"/>
      <c r="E14" s="65">
        <f>SUM(Table6[Total Contract Price (3 years)])</f>
        <v>0</v>
      </c>
    </row>
  </sheetData>
  <sheetProtection algorithmName="SHA-512" hashValue="ikFkIc9KKppM4PkDsixpQazvM2FMpew9ab61rH8tqpKneAMgEsL0JLPMBJZiNGTvedHrr3q9RmRCxzF8lidDaA==" saltValue="+lPVuDhq2H2RikpRWp/3UQ==" spinCount="100000" sheet="1" objects="1" scenarios="1"/>
  <mergeCells count="2">
    <mergeCell ref="A1:E1"/>
    <mergeCell ref="A14:D14"/>
  </mergeCells>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Project Letting Documents" ma:contentTypeID="0x010100C52D65420FA22143A3C5E4428997D5DD00E756E309D8EAE441971B636938613363" ma:contentTypeVersion="700" ma:contentTypeDescription="Document Content type for Bidding/Letting libraries." ma:contentTypeScope="" ma:versionID="7f3dc553d8ccecb313da810d6f374380">
  <xsd:schema xmlns:xsd="http://www.w3.org/2001/XMLSchema" xmlns:xs="http://www.w3.org/2001/XMLSchema" xmlns:p="http://schemas.microsoft.com/office/2006/metadata/properties" xmlns:ns1="http://schemas.microsoft.com/sharepoint/v3" xmlns:ns2="16f00c2e-ac5c-418b-9f13-a0771dbd417d" xmlns:ns3="084f7c45-40c1-4552-b9db-b0297b44ff26" xmlns:ns4="0164f986-d178-4177-b070-5d388487f3fa" xmlns:ns5="13f65844-edc2-4847-89d0-e3c226d68124" xmlns:ns6="a9741ecc-a006-4936-bbb1-79f29f7b6542" xmlns:ns7="http://schemas.microsoft.com/sharepoint/v4" xmlns:ns8="a5b864cb-7915-4493-b702-ad0b49b4414f" targetNamespace="http://schemas.microsoft.com/office/2006/metadata/properties" ma:root="true" ma:fieldsID="79458567874aa150908596f7597978cb" ns1:_="" ns2:_="" ns3:_="" ns4:_="" ns5:_="" ns6:_="" ns7:_="" ns8:_="">
    <xsd:import namespace="http://schemas.microsoft.com/sharepoint/v3"/>
    <xsd:import namespace="16f00c2e-ac5c-418b-9f13-a0771dbd417d"/>
    <xsd:import namespace="084f7c45-40c1-4552-b9db-b0297b44ff26"/>
    <xsd:import namespace="0164f986-d178-4177-b070-5d388487f3fa"/>
    <xsd:import namespace="13f65844-edc2-4847-89d0-e3c226d68124"/>
    <xsd:import namespace="a9741ecc-a006-4936-bbb1-79f29f7b6542"/>
    <xsd:import namespace="http://schemas.microsoft.com/sharepoint/v4"/>
    <xsd:import namespace="a5b864cb-7915-4493-b702-ad0b49b4414f"/>
    <xsd:element name="properties">
      <xsd:complexType>
        <xsd:sequence>
          <xsd:element name="documentManagement">
            <xsd:complexType>
              <xsd:all>
                <xsd:element ref="ns1:RoutingRuleDescription" minOccurs="0"/>
                <xsd:element ref="ns2:Letting_x0020_Document_x0020_Type" minOccurs="0"/>
                <xsd:element ref="ns2:Let_x0020_Date" minOccurs="0"/>
                <xsd:element ref="ns3:County" minOccurs="0"/>
                <xsd:element ref="ns2:lettingContract" minOccurs="0"/>
                <xsd:element ref="ns2:Let_x0020_Status" minOccurs="0"/>
                <xsd:element ref="ns1:URL" minOccurs="0"/>
                <xsd:element ref="ns4:Recent" minOccurs="0"/>
                <xsd:element ref="ns5:NCTA_x0020_Design_x002d_Build" minOccurs="0"/>
                <xsd:element ref="ns5:Division_x0020_Design_x002d_Build_x0020_Projects" minOccurs="0"/>
                <xsd:element ref="ns4:Express_x0020_Design_x0020_Build" minOccurs="0"/>
                <xsd:element ref="ns4:Public_x0020_Private_x0020_Partnership"/>
                <xsd:element ref="ns5:Construction_x0020_Management_x002f_General_x0020_Contractor" minOccurs="0"/>
                <xsd:element ref="ns5:Request_x0020_for_x0020_Information" minOccurs="0"/>
                <xsd:element ref="ns4:Order0" minOccurs="0"/>
                <xsd:element ref="ns2:Project" minOccurs="0"/>
                <xsd:element ref="ns6:LetDivision" minOccurs="0"/>
                <xsd:element ref="ns2:_dlc_DocId" minOccurs="0"/>
                <xsd:element ref="ns2:_dlc_DocIdUrl" minOccurs="0"/>
                <xsd:element ref="ns2:_dlc_DocIdPersistId" minOccurs="0"/>
                <xsd:element ref="ns7:IconOverlay" minOccurs="0"/>
                <xsd:element ref="ns8:SharedWithUsers" minOccurs="0"/>
                <xsd:element ref="ns3:Divi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 nillable="true" ma:displayName="Description" ma:description="" ma:internalName="RoutingRuleDescription" ma:readOnly="false">
      <xsd:simpleType>
        <xsd:restriction base="dms:Text">
          <xsd:maxLength value="255"/>
        </xsd:restriction>
      </xsd:simpleType>
    </xsd:element>
    <xsd:element name="URL" ma:index="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Letting_x0020_Document_x0020_Type" ma:index="2" nillable="true" ma:displayName="Letting Document Type" ma:description="What kind of document is this?" ma:format="Dropdown" ma:internalName="Letting_x0020_Document_x0020_Type">
      <xsd:simpleType>
        <xsd:restriction base="dms:Choice">
          <xsd:enumeration value="Addendum"/>
          <xsd:enumeration value="Award Letter"/>
          <xsd:enumeration value="Bid Form"/>
          <xsd:enumeration value="Bid Minutes"/>
          <xsd:enumeration value="Bid Roster"/>
          <xsd:enumeration value="Bid Tab Sheet"/>
          <xsd:enumeration value="Bid Summary"/>
          <xsd:enumeration value="Bid Results"/>
          <xsd:enumeration value="Cancellation Letter"/>
          <xsd:enumeration value="Categorical Exclusion"/>
          <xsd:enumeration value="Contract Information"/>
          <xsd:enumeration value="Cross Sections"/>
          <xsd:enumeration value="DBE File"/>
          <xsd:enumeration value="Design Build"/>
          <xsd:enumeration value="DEIS"/>
          <xsd:enumeration value="Digital Files"/>
          <xsd:enumeration value="Drawings"/>
          <xsd:enumeration value="EBS Addendum"/>
          <xsd:enumeration value="EBS File"/>
          <xsd:enumeration value="EBS Withdrawn"/>
          <xsd:enumeration value="Erosion Control Plans"/>
          <xsd:enumeration value="Extended and Re-advertised"/>
          <xsd:enumeration value="FEIS"/>
          <xsd:enumeration value="Form"/>
          <xsd:enumeration value="Geotechnical"/>
          <xsd:enumeration value="Industry Forum Documents"/>
          <xsd:enumeration value="Invitation to Bid"/>
          <xsd:enumeration value="Item C"/>
          <xsd:enumeration value="Letting List"/>
          <xsd:enumeration value="Letting Support Files"/>
          <xsd:enumeration value="Maps"/>
          <xsd:enumeration value="Materials Checklist"/>
          <xsd:enumeration value="Notice"/>
          <xsd:enumeration value="Overview"/>
          <xsd:enumeration value="Permit"/>
          <xsd:enumeration value="Plan Holder List"/>
          <xsd:enumeration value="Plans"/>
          <xsd:enumeration value="Pre-Bid"/>
          <xsd:enumeration value="Proposals"/>
          <xsd:enumeration value="Proposers"/>
          <xsd:enumeration value="Provided Materials"/>
          <xsd:enumeration value="Record of Decision"/>
          <xsd:enumeration value="Rejection Letter"/>
          <xsd:enumeration value="Release for Construction"/>
          <xsd:enumeration value="Reports"/>
          <xsd:enumeration value="Request for Qualifications"/>
          <xsd:enumeration value="Request For Proposals"/>
          <xsd:enumeration value="RFQ Holders"/>
          <xsd:enumeration value="Short-Listed Team"/>
          <xsd:enumeration value="SOQ Submitters List"/>
          <xsd:enumeration value="Special Bid"/>
          <xsd:enumeration value="Stipend"/>
          <xsd:enumeration value="Supporting Documents"/>
          <xsd:enumeration value="Synopsis"/>
          <xsd:enumeration value="Timeline"/>
          <xsd:enumeration value="Titlesheet"/>
          <xsd:enumeration value="Typical Section"/>
          <xsd:enumeration value="Withdrawn Project"/>
          <xsd:enumeration value="Request for Letters of Interest"/>
          <xsd:enumeration value="Letters of Interest Submitters List"/>
          <xsd:enumeration value="Request for Information"/>
          <xsd:enumeration value="RFI Submitters List"/>
          <xsd:enumeration value="Responders"/>
        </xsd:restriction>
      </xsd:simpleType>
    </xsd:element>
    <xsd:element name="Let_x0020_Date" ma:index="3" nillable="true" ma:displayName="Award Date" ma:description="Project Award date" ma:format="DateOnly" ma:internalName="Let_x0020_Date">
      <xsd:simpleType>
        <xsd:restriction base="dms:DateTime"/>
      </xsd:simpleType>
    </xsd:element>
    <xsd:element name="lettingContract" ma:index="5" nillable="true" ma:displayName="Contract" ma:internalName="lettingContract">
      <xsd:simpleType>
        <xsd:restriction base="dms:Text">
          <xsd:maxLength value="255"/>
        </xsd:restriction>
      </xsd:simpleType>
    </xsd:element>
    <xsd:element name="Let_x0020_Status" ma:index="7" nillable="true" ma:displayName="Let Status" ma:format="Dropdown" ma:internalName="Let_x0020_Status">
      <xsd:simpleType>
        <xsd:restriction base="dms:Choice">
          <xsd:enumeration value="Anticipated"/>
          <xsd:enumeration value="Advertised"/>
          <xsd:enumeration value="Bid Results"/>
          <xsd:enumeration value="Awarded"/>
          <xsd:enumeration value="Archived"/>
          <xsd:enumeration value="Let"/>
        </xsd:restriction>
      </xsd:simpleType>
    </xsd:element>
    <xsd:element name="Project" ma:index="17" nillable="true" ma:displayName="Project" ma:description="Either a project number or short description. Must be the same for all documents that are part of this project." ma:internalName="Project">
      <xsd:simpleType>
        <xsd:restriction base="dms:Text">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84f7c45-40c1-4552-b9db-b0297b44ff26" elementFormDefault="qualified">
    <xsd:import namespace="http://schemas.microsoft.com/office/2006/documentManagement/types"/>
    <xsd:import namespace="http://schemas.microsoft.com/office/infopath/2007/PartnerControls"/>
    <xsd:element name="County" ma:index="4" nillable="true" ma:displayName="County" ma:description="Full List of NC Counties" ma:format="Dropdown" ma:internalName="County">
      <xsd:complexType>
        <xsd:complexContent>
          <xsd:extension base="dms:MultiChoice">
            <xsd:sequence>
              <xsd:element name="Value" maxOccurs="unbounded" minOccurs="0" nillable="true">
                <xsd:simpleType>
                  <xsd:restriction base="dms:Choice">
                    <xsd:enumeration value="Alamance"/>
                    <xsd:enumeration value="Alexander"/>
                    <xsd:enumeration value="Alleghany"/>
                    <xsd:enumeration value="Anson"/>
                    <xsd:enumeration value="Ashe"/>
                    <xsd:enumeration value="Avery"/>
                    <xsd:enumeration value="Beaufort"/>
                    <xsd:enumeration value="Bertie"/>
                    <xsd:enumeration value="Bladen"/>
                    <xsd:enumeration value="Brunswick"/>
                    <xsd:enumeration value="Buncombe"/>
                    <xsd:enumeration value="Burke"/>
                    <xsd:enumeration value="Cabarrus"/>
                    <xsd:enumeration value="Caldwell"/>
                    <xsd:enumeration value="Camden"/>
                    <xsd:enumeration value="Carteret"/>
                    <xsd:enumeration value="Caswell"/>
                    <xsd:enumeration value="Catawba"/>
                    <xsd:enumeration value="Chatham"/>
                    <xsd:enumeration value="Cherokee"/>
                    <xsd:enumeration value="Chowan"/>
                    <xsd:enumeration value="Clay"/>
                    <xsd:enumeration value="Cleveland"/>
                    <xsd:enumeration value="Columbus"/>
                    <xsd:enumeration value="Craven"/>
                    <xsd:enumeration value="Cumberland"/>
                    <xsd:enumeration value="Currituck"/>
                    <xsd:enumeration value="Dare"/>
                    <xsd:enumeration value="Davidson"/>
                    <xsd:enumeration value="Davie"/>
                    <xsd:enumeration value="Duplin"/>
                    <xsd:enumeration value="Durham"/>
                    <xsd:enumeration value="Edgecombe"/>
                    <xsd:enumeration value="Forsyth"/>
                    <xsd:enumeration value="Franklin"/>
                    <xsd:enumeration value="Gaston"/>
                    <xsd:enumeration value="Gates"/>
                    <xsd:enumeration value="Graham"/>
                    <xsd:enumeration value="Granville"/>
                    <xsd:enumeration value="Greene"/>
                    <xsd:enumeration value="Guilford"/>
                    <xsd:enumeration value="Halifax"/>
                    <xsd:enumeration value="Harnett"/>
                    <xsd:enumeration value="Haywood"/>
                    <xsd:enumeration value="Henderson"/>
                    <xsd:enumeration value="Hertford"/>
                    <xsd:enumeration value="Hoke"/>
                    <xsd:enumeration value="Hyde"/>
                    <xsd:enumeration value="Iredell"/>
                    <xsd:enumeration value="Jackson"/>
                    <xsd:enumeration value="Johnston"/>
                    <xsd:enumeration value="Jones"/>
                    <xsd:enumeration value="Lee"/>
                    <xsd:enumeration value="Lenoir"/>
                    <xsd:enumeration value="Lincoln"/>
                    <xsd:enumeration value="Macon"/>
                    <xsd:enumeration value="Madison"/>
                    <xsd:enumeration value="Martin"/>
                    <xsd:enumeration value="McDowell"/>
                    <xsd:enumeration value="Mecklenburg"/>
                    <xsd:enumeration value="Mitchell"/>
                    <xsd:enumeration value="Montgomery"/>
                    <xsd:enumeration value="Moore"/>
                    <xsd:enumeration value="Nash"/>
                    <xsd:enumeration value="New Hanover"/>
                    <xsd:enumeration value="Northampton"/>
                    <xsd:enumeration value="Onslow"/>
                    <xsd:enumeration value="Orange"/>
                    <xsd:enumeration value="Pamlico"/>
                    <xsd:enumeration value="Pasquotank"/>
                    <xsd:enumeration value="Pender"/>
                    <xsd:enumeration value="Perquimans"/>
                    <xsd:enumeration value="Person"/>
                    <xsd:enumeration value="Pitt"/>
                    <xsd:enumeration value="Polk"/>
                    <xsd:enumeration value="Randolph"/>
                    <xsd:enumeration value="Richmond"/>
                    <xsd:enumeration value="Robeson"/>
                    <xsd:enumeration value="Rockingham"/>
                    <xsd:enumeration value="Rowan"/>
                    <xsd:enumeration value="Rutherford"/>
                    <xsd:enumeration value="Sampson"/>
                    <xsd:enumeration value="Scotland"/>
                    <xsd:enumeration value="Stanly"/>
                    <xsd:enumeration value="Stokes"/>
                    <xsd:enumeration value="Surry"/>
                    <xsd:enumeration value="Swain"/>
                    <xsd:enumeration value="Transylvania"/>
                    <xsd:enumeration value="Tyrrell"/>
                    <xsd:enumeration value="Union"/>
                    <xsd:enumeration value="Vance"/>
                    <xsd:enumeration value="Wake"/>
                    <xsd:enumeration value="Warren"/>
                    <xsd:enumeration value="Washington"/>
                    <xsd:enumeration value="Watauga"/>
                    <xsd:enumeration value="Wayne"/>
                    <xsd:enumeration value="Wilkes"/>
                    <xsd:enumeration value="Wilson"/>
                    <xsd:enumeration value="Yadkin"/>
                    <xsd:enumeration value="Yancey"/>
                  </xsd:restriction>
                </xsd:simpleType>
              </xsd:element>
            </xsd:sequence>
          </xsd:extension>
        </xsd:complexContent>
      </xsd:complexType>
    </xsd:element>
    <xsd:element name="Division" ma:index="31" nillable="true" ma:displayName="Division" ma:format="Dropdown" ma:internalName="Division">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restriction>
      </xsd:simpleType>
    </xsd:element>
  </xsd:schema>
  <xsd:schema xmlns:xsd="http://www.w3.org/2001/XMLSchema" xmlns:xs="http://www.w3.org/2001/XMLSchema" xmlns:dms="http://schemas.microsoft.com/office/2006/documentManagement/types" xmlns:pc="http://schemas.microsoft.com/office/infopath/2007/PartnerControls" targetNamespace="0164f986-d178-4177-b070-5d388487f3fa" elementFormDefault="qualified">
    <xsd:import namespace="http://schemas.microsoft.com/office/2006/documentManagement/types"/>
    <xsd:import namespace="http://schemas.microsoft.com/office/infopath/2007/PartnerControls"/>
    <xsd:element name="Recent" ma:index="9" nillable="true" ma:displayName="Recent" ma:default="No" ma:description="Is this project a Central Design-Build Projects?" ma:format="Dropdown" ma:internalName="Recent">
      <xsd:simpleType>
        <xsd:restriction base="dms:Choice">
          <xsd:enumeration value="No"/>
          <xsd:enumeration value="Yes"/>
        </xsd:restriction>
      </xsd:simpleType>
    </xsd:element>
    <xsd:element name="Express_x0020_Design_x0020_Build" ma:index="12" nillable="true" ma:displayName="Express Design Build" ma:default="No" ma:description="Is this project an Express Design Build?" ma:format="Dropdown" ma:internalName="Express_x0020_Design_x0020_Build">
      <xsd:simpleType>
        <xsd:restriction base="dms:Choice">
          <xsd:enumeration value="No"/>
          <xsd:enumeration value="Yes"/>
        </xsd:restriction>
      </xsd:simpleType>
    </xsd:element>
    <xsd:element name="Public_x0020_Private_x0020_Partnership" ma:index="13" ma:displayName="Public Private Partnership" ma:default="No" ma:description="Is this project a Public Private Partnership?" ma:format="Dropdown" ma:internalName="Public_x0020_Private_x0020_Partnership">
      <xsd:simpleType>
        <xsd:restriction base="dms:Choice">
          <xsd:enumeration value="No"/>
          <xsd:enumeration value="Yes"/>
        </xsd:restriction>
      </xsd:simpleType>
    </xsd:element>
    <xsd:element name="Order0" ma:index="16" nillable="true" ma:displayName="Order" ma:decimals="0" ma:description="Use this information to change the order of 'recent' design build projects. 1 is the top of the list." ma:indexed="true" ma:internalName="Order0" ma:percentage="FALSE">
      <xsd:simpleType>
        <xsd:restriction base="dms:Number">
          <xsd:maxInclusive value="20"/>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13f65844-edc2-4847-89d0-e3c226d68124" elementFormDefault="qualified">
    <xsd:import namespace="http://schemas.microsoft.com/office/2006/documentManagement/types"/>
    <xsd:import namespace="http://schemas.microsoft.com/office/infopath/2007/PartnerControls"/>
    <xsd:element name="NCTA_x0020_Design_x002d_Build" ma:index="10" nillable="true" ma:displayName="NCTA Design-Build" ma:default="No" ma:description="Is this a NCTA Design-Build Project?" ma:format="Dropdown" ma:internalName="NCTA_x0020_Design_x002d_Build">
      <xsd:simpleType>
        <xsd:restriction base="dms:Choice">
          <xsd:enumeration value="No"/>
          <xsd:enumeration value="Yes"/>
        </xsd:restriction>
      </xsd:simpleType>
    </xsd:element>
    <xsd:element name="Division_x0020_Design_x002d_Build_x0020_Projects" ma:index="11" nillable="true" ma:displayName="Division Design-Build Projects" ma:default="No" ma:description="Is this a Division Design-Build Project?" ma:format="Dropdown" ma:internalName="Division_x0020_Design_x002d_Build_x0020_Projects">
      <xsd:simpleType>
        <xsd:restriction base="dms:Choice">
          <xsd:enumeration value="No"/>
          <xsd:enumeration value="Yes"/>
        </xsd:restriction>
      </xsd:simpleType>
    </xsd:element>
    <xsd:element name="Construction_x0020_Management_x002f_General_x0020_Contractor" ma:index="14" nillable="true" ma:displayName="Construction Manager/General Contractor Projects" ma:default="No" ma:description="Is this project a Construction Manager/General Contractor Projects?" ma:format="Dropdown" ma:internalName="Construction_x0020_Management_x002f_General_x0020_Contractor">
      <xsd:simpleType>
        <xsd:restriction base="dms:Choice">
          <xsd:enumeration value="No"/>
          <xsd:enumeration value="Yes"/>
        </xsd:restriction>
      </xsd:simpleType>
    </xsd:element>
    <xsd:element name="Request_x0020_for_x0020_Information" ma:index="15" nillable="true" ma:displayName="Request for Information" ma:default="No" ma:description="Request for Information" ma:format="Dropdown" ma:internalName="Request_x0020_for_x0020_Information">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a9741ecc-a006-4936-bbb1-79f29f7b6542" elementFormDefault="qualified">
    <xsd:import namespace="http://schemas.microsoft.com/office/2006/documentManagement/types"/>
    <xsd:import namespace="http://schemas.microsoft.com/office/infopath/2007/PartnerControls"/>
    <xsd:element name="LetDivision" ma:index="18" nillable="true" ma:displayName="LetDivision" ma:default="Design" ma:format="Dropdown" ma:internalName="LetDivision">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Bridge"/>
          <xsd:enumeration value="Central"/>
          <xsd:enumeration value="Design"/>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2"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b864cb-7915-4493-b702-ad0b49b4414f" elementFormDefault="qualified">
    <xsd:import namespace="http://schemas.microsoft.com/office/2006/documentManagement/types"/>
    <xsd:import namespace="http://schemas.microsoft.com/office/infopath/2007/PartnerControls"/>
    <xsd:element name="SharedWithUsers" ma:index="25"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mso-contentType ?>
<SharedContentType xmlns="Microsoft.SharePoint.Taxonomy.ContentTypeSync" SourceId="7ef604a7-ebc4-47af-96e9-7f1ad444f50a" ContentTypeId="0x0101" PreviousValue="false"/>
</file>

<file path=customXml/item5.xml><?xml version="1.0" encoding="utf-8"?>
<p:properties xmlns:p="http://schemas.microsoft.com/office/2006/metadata/properties" xmlns:xsi="http://www.w3.org/2001/XMLSchema-instance" xmlns:pc="http://schemas.microsoft.com/office/infopath/2007/PartnerControls">
  <documentManagement>
    <Order0 xmlns="0164f986-d178-4177-b070-5d388487f3fa" xsi:nil="true"/>
    <Construction_x0020_Management_x002f_General_x0020_Contractor xmlns="13f65844-edc2-4847-89d0-e3c226d68124">No</Construction_x0020_Management_x002f_General_x0020_Contractor>
    <Recent xmlns="0164f986-d178-4177-b070-5d388487f3fa">No</Recent>
    <Let_x0020_Status xmlns="16f00c2e-ac5c-418b-9f13-a0771dbd417d">Awarded</Let_x0020_Status>
    <IconOverlay xmlns="http://schemas.microsoft.com/sharepoint/v4" xsi:nil="true"/>
    <Division_x0020_Design_x002d_Build_x0020_Projects xmlns="13f65844-edc2-4847-89d0-e3c226d68124">No</Division_x0020_Design_x002d_Build_x0020_Projects>
    <Express_x0020_Design_x0020_Build xmlns="0164f986-d178-4177-b070-5d388487f3fa">No</Express_x0020_Design_x0020_Build>
    <lettingContract xmlns="16f00c2e-ac5c-418b-9f13-a0771dbd417d" xsi:nil="true"/>
    <URL xmlns="http://schemas.microsoft.com/sharepoint/v3">
      <Url xsi:nil="true"/>
      <Description xsi:nil="true"/>
    </URL>
    <Public_x0020_Private_x0020_Partnership xmlns="0164f986-d178-4177-b070-5d388487f3fa">No</Public_x0020_Private_x0020_Partnership>
    <LetDivision xmlns="a9741ecc-a006-4936-bbb1-79f29f7b6542">Design</LetDivision>
    <RoutingRuleDescription xmlns="http://schemas.microsoft.com/sharepoint/v3">Maintain, repair, replace, install, document, and manage NCDOT's ITS devices for ITS communications infrastructure in multiple regions throughout the state.</RoutingRuleDescription>
    <Let_x0020_Date xmlns="16f00c2e-ac5c-418b-9f13-a0771dbd417d">2022-06-22T04:00:00+00:00</Let_x0020_Date>
    <NCTA_x0020_Design_x002d_Build xmlns="13f65844-edc2-4847-89d0-e3c226d68124">No</NCTA_x0020_Design_x002d_Build>
    <Project xmlns="16f00c2e-ac5c-418b-9f13-a0771dbd417d">Statewide ITS Resilience Services Project</Project>
    <Letting_x0020_Document_x0020_Type xmlns="16f00c2e-ac5c-418b-9f13-a0771dbd417d">Contract Information</Letting_x0020_Document_x0020_Type>
    <Request_x0020_for_x0020_Information xmlns="13f65844-edc2-4847-89d0-e3c226d68124">No</Request_x0020_for_x0020_Information>
    <County xmlns="084f7c45-40c1-4552-b9db-b0297b44ff26"/>
    <Division xmlns="084f7c45-40c1-4552-b9db-b0297b44ff26" xsi:nil="true"/>
  </documentManagement>
</p:properties>
</file>

<file path=customXml/itemProps1.xml><?xml version="1.0" encoding="utf-8"?>
<ds:datastoreItem xmlns:ds="http://schemas.openxmlformats.org/officeDocument/2006/customXml" ds:itemID="{0D9418CA-F164-4F81-A640-8B783D74BF14}"/>
</file>

<file path=customXml/itemProps2.xml><?xml version="1.0" encoding="utf-8"?>
<ds:datastoreItem xmlns:ds="http://schemas.openxmlformats.org/officeDocument/2006/customXml" ds:itemID="{F83D289A-A1FC-4A54-8FDC-54B51AC5CB94}"/>
</file>

<file path=customXml/itemProps3.xml><?xml version="1.0" encoding="utf-8"?>
<ds:datastoreItem xmlns:ds="http://schemas.openxmlformats.org/officeDocument/2006/customXml" ds:itemID="{1CDC2E04-66FC-4603-84BA-C893F2CD27CD}"/>
</file>

<file path=customXml/itemProps4.xml><?xml version="1.0" encoding="utf-8"?>
<ds:datastoreItem xmlns:ds="http://schemas.openxmlformats.org/officeDocument/2006/customXml" ds:itemID="{7EA083C6-8E45-489F-B613-34A10C928D1B}"/>
</file>

<file path=customXml/itemProps5.xml><?xml version="1.0" encoding="utf-8"?>
<ds:datastoreItem xmlns:ds="http://schemas.openxmlformats.org/officeDocument/2006/customXml" ds:itemID="{2B69DFC7-1462-4DD8-9B5D-C6948FADE6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Price Proposal Summary&gt;&gt;</vt:lpstr>
      <vt:lpstr>Price Proposal Summary</vt:lpstr>
      <vt:lpstr>Proposer Instructions</vt:lpstr>
      <vt:lpstr>Price Proposal&gt;&gt;</vt:lpstr>
      <vt:lpstr>A</vt:lpstr>
      <vt:lpstr>B</vt:lpstr>
      <vt:lpstr>C</vt:lpstr>
      <vt:lpstr>D</vt:lpstr>
      <vt:lpstr>'Price Proposal Summary'!Print_Area</vt:lpstr>
      <vt:lpstr>'Price Proposal Summary&gt;&gt;'!Print_Area</vt:lpstr>
      <vt:lpstr>'Price Proposal&gt;&gt;'!Print_Area</vt:lpstr>
      <vt:lpstr>'Proposer 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Lundeen</dc:creator>
  <cp:lastModifiedBy>Coleman Dagerhardt</cp:lastModifiedBy>
  <dcterms:created xsi:type="dcterms:W3CDTF">2022-03-30T18:11:36Z</dcterms:created>
  <dcterms:modified xsi:type="dcterms:W3CDTF">2022-05-09T22:14:04Z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0x010100C52D65420FA22143A3C5E4428997D5DD00E756E309D8EAE441971B636938613363</vt:lpwstr>
  </property>
  <property fmtid="{D5CDD505-2E9C-101B-9397-08002B2CF9AE}" pid="3" name="_docset_NoMedatataSyncRequired">
    <vt:lpwstr>False</vt:lpwstr>
  </property>
  <property fmtid="{D5CDD505-2E9C-101B-9397-08002B2CF9AE}" pid="4" name="Order">
    <vt:r8>409100</vt:r8>
  </property>
</Properties>
</file>