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hgaddy\Documents\"/>
    </mc:Choice>
  </mc:AlternateContent>
  <xr:revisionPtr revIDLastSave="0" documentId="8_{696671CC-8359-4791-8AF2-4B4E7B91510F}" xr6:coauthVersionLast="47" xr6:coauthVersionMax="47" xr10:uidLastSave="{00000000-0000-0000-0000-000000000000}"/>
  <bookViews>
    <workbookView xWindow="-108" yWindow="-108" windowWidth="30936" windowHeight="16896" xr2:uid="{FBB372BE-83FD-45CB-B1F4-D1215E097885}"/>
  </bookViews>
  <sheets>
    <sheet name="OEPP During DB Process" sheetId="4" r:id="rId1"/>
    <sheet name="OEPP Proposed" sheetId="1" r:id="rId2"/>
    <sheet name="OEPP Commitments" sheetId="2" r:id="rId3"/>
    <sheet name="Modification History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1" i="2" l="1"/>
  <c r="AF20" i="2"/>
  <c r="AF19" i="2"/>
  <c r="AF17" i="2"/>
  <c r="AD20" i="2"/>
  <c r="AD16" i="2"/>
  <c r="T24" i="2"/>
  <c r="J24" i="2"/>
  <c r="J27" i="2" s="1"/>
  <c r="J28" i="2" s="1"/>
  <c r="Y24" i="2"/>
  <c r="V24" i="2"/>
  <c r="S24" i="2"/>
  <c r="P24" i="2"/>
  <c r="M24" i="2"/>
  <c r="Z17" i="2"/>
  <c r="Z18" i="2"/>
  <c r="Z19" i="2"/>
  <c r="Z20" i="2"/>
  <c r="Z21" i="2"/>
  <c r="Z22" i="2"/>
  <c r="Z23" i="2"/>
  <c r="W17" i="2"/>
  <c r="W18" i="2"/>
  <c r="W19" i="2"/>
  <c r="W20" i="2"/>
  <c r="W21" i="2"/>
  <c r="W22" i="2"/>
  <c r="W23" i="2"/>
  <c r="T17" i="2"/>
  <c r="T18" i="2"/>
  <c r="T19" i="2"/>
  <c r="T20" i="2"/>
  <c r="T21" i="2"/>
  <c r="T22" i="2"/>
  <c r="T23" i="2"/>
  <c r="Q17" i="2"/>
  <c r="Q18" i="2"/>
  <c r="Q19" i="2"/>
  <c r="Q20" i="2"/>
  <c r="Q21" i="2"/>
  <c r="Q22" i="2"/>
  <c r="Q23" i="2"/>
  <c r="N17" i="2"/>
  <c r="N18" i="2"/>
  <c r="N19" i="2"/>
  <c r="N16" i="2"/>
  <c r="Z16" i="2"/>
  <c r="W16" i="2"/>
  <c r="T16" i="2"/>
  <c r="Q16" i="2"/>
  <c r="G24" i="2"/>
  <c r="F5" i="2" s="1"/>
  <c r="H22" i="2"/>
  <c r="F17" i="2"/>
  <c r="H17" i="2" s="1"/>
  <c r="F18" i="2"/>
  <c r="H18" i="2" s="1"/>
  <c r="F19" i="2"/>
  <c r="H19" i="2" s="1"/>
  <c r="F20" i="2"/>
  <c r="H20" i="2" s="1"/>
  <c r="F21" i="2"/>
  <c r="H21" i="2" s="1"/>
  <c r="F22" i="2"/>
  <c r="F23" i="2"/>
  <c r="H23" i="2" s="1"/>
  <c r="F16" i="2"/>
  <c r="H16" i="2" s="1"/>
  <c r="AC17" i="2"/>
  <c r="AD17" i="2" s="1"/>
  <c r="AC18" i="2"/>
  <c r="AF18" i="2" s="1"/>
  <c r="AC19" i="2"/>
  <c r="AD19" i="2" s="1"/>
  <c r="AC20" i="2"/>
  <c r="AC21" i="2"/>
  <c r="AD21" i="2" s="1"/>
  <c r="AC22" i="2"/>
  <c r="AD22" i="2" s="1"/>
  <c r="AC23" i="2"/>
  <c r="AF23" i="2" s="1"/>
  <c r="AC16" i="2"/>
  <c r="AF16" i="2" s="1"/>
  <c r="L20" i="2"/>
  <c r="N20" i="2" s="1"/>
  <c r="L21" i="2"/>
  <c r="N21" i="2" s="1"/>
  <c r="L22" i="2"/>
  <c r="N22" i="2" s="1"/>
  <c r="L23" i="2"/>
  <c r="N23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23" i="2"/>
  <c r="K23" i="2" s="1"/>
  <c r="I16" i="2"/>
  <c r="K16" i="2" s="1"/>
  <c r="B17" i="2"/>
  <c r="B18" i="2"/>
  <c r="B19" i="2"/>
  <c r="B20" i="2"/>
  <c r="B21" i="2"/>
  <c r="B22" i="2"/>
  <c r="B23" i="2"/>
  <c r="B16" i="2"/>
  <c r="X24" i="2"/>
  <c r="U24" i="2"/>
  <c r="R24" i="2"/>
  <c r="O24" i="2"/>
  <c r="C9" i="2"/>
  <c r="D22" i="1"/>
  <c r="K22" i="1"/>
  <c r="K23" i="1" s="1"/>
  <c r="J22" i="1"/>
  <c r="J23" i="1" s="1"/>
  <c r="I22" i="1"/>
  <c r="I23" i="1" s="1"/>
  <c r="H22" i="1"/>
  <c r="H23" i="1" s="1"/>
  <c r="G22" i="1"/>
  <c r="G23" i="1" s="1"/>
  <c r="F22" i="1"/>
  <c r="L21" i="1"/>
  <c r="L20" i="1"/>
  <c r="L19" i="1"/>
  <c r="L18" i="1"/>
  <c r="L17" i="1"/>
  <c r="L16" i="1"/>
  <c r="L15" i="1"/>
  <c r="L14" i="1"/>
  <c r="F13" i="1"/>
  <c r="G13" i="1" s="1"/>
  <c r="H13" i="1" s="1"/>
  <c r="I13" i="1" s="1"/>
  <c r="J13" i="1" s="1"/>
  <c r="K13" i="1" s="1"/>
  <c r="C9" i="1"/>
  <c r="F23" i="1" s="1"/>
  <c r="G24" i="1" s="1"/>
  <c r="AD23" i="2" l="1"/>
  <c r="F6" i="2"/>
  <c r="AF22" i="2"/>
  <c r="M27" i="2"/>
  <c r="H24" i="1"/>
  <c r="L22" i="1"/>
  <c r="L23" i="1" s="1"/>
  <c r="M28" i="2"/>
  <c r="P27" i="2"/>
  <c r="P28" i="2" s="1"/>
  <c r="AD18" i="2"/>
  <c r="W24" i="2"/>
  <c r="AC24" i="2"/>
  <c r="AC25" i="2" s="1"/>
  <c r="J25" i="2"/>
  <c r="K24" i="2"/>
  <c r="M25" i="2"/>
  <c r="N24" i="2"/>
  <c r="Q24" i="2"/>
  <c r="P25" i="2"/>
  <c r="I14" i="2"/>
  <c r="L14" i="2" s="1"/>
  <c r="O14" i="2" s="1"/>
  <c r="R14" i="2" s="1"/>
  <c r="U14" i="2" s="1"/>
  <c r="X14" i="2" s="1"/>
  <c r="F24" i="2"/>
  <c r="F25" i="2" s="1"/>
  <c r="H24" i="2"/>
  <c r="H25" i="2" s="1"/>
  <c r="G25" i="2"/>
  <c r="AA22" i="2"/>
  <c r="AA23" i="2"/>
  <c r="AA20" i="2"/>
  <c r="AA19" i="2"/>
  <c r="AB19" i="2" s="1"/>
  <c r="AA18" i="2"/>
  <c r="AB18" i="2" s="1"/>
  <c r="AA21" i="2"/>
  <c r="AA17" i="2"/>
  <c r="AA16" i="2"/>
  <c r="AB16" i="2" s="1"/>
  <c r="L24" i="2"/>
  <c r="I24" i="2"/>
  <c r="U25" i="2"/>
  <c r="R25" i="2"/>
  <c r="O25" i="2"/>
  <c r="X25" i="2"/>
  <c r="K24" i="1"/>
  <c r="F24" i="1"/>
  <c r="I24" i="1"/>
  <c r="J24" i="1"/>
  <c r="S27" i="2" l="1"/>
  <c r="I25" i="2"/>
  <c r="I27" i="2"/>
  <c r="I28" i="2" s="1"/>
  <c r="L25" i="2"/>
  <c r="L27" i="2"/>
  <c r="F8" i="2"/>
  <c r="F9" i="2" s="1"/>
  <c r="AE17" i="2"/>
  <c r="AB17" i="2"/>
  <c r="AE21" i="2"/>
  <c r="AB21" i="2"/>
  <c r="AE20" i="2"/>
  <c r="AB20" i="2"/>
  <c r="AE23" i="2"/>
  <c r="AB23" i="2"/>
  <c r="AB22" i="2"/>
  <c r="AE19" i="2"/>
  <c r="AE18" i="2"/>
  <c r="AE16" i="2"/>
  <c r="AE22" i="2"/>
  <c r="AA24" i="2"/>
  <c r="AA25" i="2" s="1"/>
  <c r="V27" i="2" l="1"/>
  <c r="S28" i="2"/>
  <c r="L28" i="2"/>
  <c r="O27" i="2"/>
  <c r="AD24" i="2"/>
  <c r="Y27" i="2" l="1"/>
  <c r="Y28" i="2" s="1"/>
  <c r="V28" i="2"/>
  <c r="O28" i="2"/>
  <c r="R27" i="2"/>
  <c r="R28" i="2" l="1"/>
  <c r="U27" i="2"/>
  <c r="U28" i="2" l="1"/>
  <c r="X27" i="2"/>
  <c r="X2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<sst xmlns="http://schemas.openxmlformats.org/spreadsheetml/2006/main" count="124" uniqueCount="80">
  <si>
    <t xml:space="preserve">Contract: </t>
  </si>
  <si>
    <t xml:space="preserve">Total Construction Value: </t>
  </si>
  <si>
    <t xml:space="preserve">DBE Contractual Goal ($) </t>
  </si>
  <si>
    <t>DBE Contractual Goal (%):</t>
  </si>
  <si>
    <t xml:space="preserve">DBE Scope of Work </t>
  </si>
  <si>
    <t>Commitment ($)</t>
  </si>
  <si>
    <t>DBE Types of Subcontracting</t>
  </si>
  <si>
    <t>Year 1</t>
  </si>
  <si>
    <t>Year 4</t>
  </si>
  <si>
    <t>Year 5</t>
  </si>
  <si>
    <t>Anticipated Participation by Contract Year</t>
  </si>
  <si>
    <t xml:space="preserve">Date of Execution </t>
  </si>
  <si>
    <t xml:space="preserve">Year 3 </t>
  </si>
  <si>
    <t xml:space="preserve">Year 2 </t>
  </si>
  <si>
    <t>Year 6</t>
  </si>
  <si>
    <t>Total Participation</t>
  </si>
  <si>
    <t>Concrete Flatwork</t>
  </si>
  <si>
    <t xml:space="preserve">Curb and Gutter, Sidewalk, WCR </t>
  </si>
  <si>
    <t>Hauling</t>
  </si>
  <si>
    <t xml:space="preserve">Erosion Control </t>
  </si>
  <si>
    <t>Anticipated Commitment Date (Quarter/Year)</t>
  </si>
  <si>
    <t>Q3 2026</t>
  </si>
  <si>
    <t>Q1 2025</t>
  </si>
  <si>
    <t>Seeding and Mulching, Basin Construction, EC Devices</t>
  </si>
  <si>
    <t>Guardrail</t>
  </si>
  <si>
    <t>Pavement Marking</t>
  </si>
  <si>
    <t xml:space="preserve">Thermo, Paint, Poly, </t>
  </si>
  <si>
    <t>Q2 2025</t>
  </si>
  <si>
    <t>Permit Delineation</t>
  </si>
  <si>
    <t>Total</t>
  </si>
  <si>
    <t>%</t>
  </si>
  <si>
    <t>Q1 2027</t>
  </si>
  <si>
    <t xml:space="preserve">% Total </t>
  </si>
  <si>
    <t xml:space="preserve">Prime Contractor: </t>
  </si>
  <si>
    <t>Hauling Earthwork (Pd by Hour)</t>
  </si>
  <si>
    <t>DBE Firm Name Committed</t>
  </si>
  <si>
    <t>DBE Payments to Date:</t>
  </si>
  <si>
    <t>DBE Commitments Met:</t>
  </si>
  <si>
    <t>DBE % Committed</t>
  </si>
  <si>
    <t>DBE % Based on Payments</t>
  </si>
  <si>
    <t>We Know Concrete</t>
  </si>
  <si>
    <t xml:space="preserve">Hauling Inc. </t>
  </si>
  <si>
    <t>Erosion Control R Us</t>
  </si>
  <si>
    <t>Fencing All Day</t>
  </si>
  <si>
    <t>Rail In Time</t>
  </si>
  <si>
    <t>Striping the World</t>
  </si>
  <si>
    <t>Subcontract #</t>
  </si>
  <si>
    <t>Approval Date</t>
  </si>
  <si>
    <t xml:space="preserve">Target Participation </t>
  </si>
  <si>
    <t>Difference</t>
  </si>
  <si>
    <t xml:space="preserve">Total Anticipated Commitment: </t>
  </si>
  <si>
    <t>DBE Payments Made to Sub</t>
  </si>
  <si>
    <t>Total Payments</t>
  </si>
  <si>
    <t>Commmitment Met</t>
  </si>
  <si>
    <t>Committed Amount Left</t>
  </si>
  <si>
    <t>% Commitment Achieved</t>
  </si>
  <si>
    <t>Total Contract</t>
  </si>
  <si>
    <t>CCU Comments</t>
  </si>
  <si>
    <t>Date Action Took</t>
  </si>
  <si>
    <t>Version of OEPP</t>
  </si>
  <si>
    <t>Approved/Denied</t>
  </si>
  <si>
    <t>OCR Comments</t>
  </si>
  <si>
    <t>Approval/Rejection Comments</t>
  </si>
  <si>
    <t>Contractor Request</t>
  </si>
  <si>
    <t>OEPP Submitted</t>
  </si>
  <si>
    <t>Approved</t>
  </si>
  <si>
    <t xml:space="preserve">Review and recommend approval </t>
  </si>
  <si>
    <t xml:space="preserve">Reviewed and recommend approval </t>
  </si>
  <si>
    <t>Initial OEPP Approved</t>
  </si>
  <si>
    <t>2A - 2nd tier sub to Grading Inc</t>
  </si>
  <si>
    <t>OEPP Proposed Amount</t>
  </si>
  <si>
    <t>Actual Commitment</t>
  </si>
  <si>
    <t>Does Total Participation by Year meet commitment amount</t>
  </si>
  <si>
    <t>Commitment for Erosion Control R Us</t>
  </si>
  <si>
    <t xml:space="preserve">Sent OCR Letter of Intent - Meets Requirements for OEPP </t>
  </si>
  <si>
    <t>Commitment for Fencing All Day</t>
  </si>
  <si>
    <t>Sent OCR Letter of Intent - Permit Areas Required Less Delinetion than originally anticipated</t>
  </si>
  <si>
    <t>Cumulative % Totals</t>
  </si>
  <si>
    <t>Cumulative $ Totals</t>
  </si>
  <si>
    <t xml:space="preserve">NCDOT Open-Ended Performance Plan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</si>
</sst>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36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2" fillId="0" borderId="46" xfId="0" applyFont="1" applyBorder="1"/>
    <xf numFmtId="0" fontId="0" fillId="0" borderId="47" xfId="0" applyBorder="1"/>
    <xf numFmtId="0" fontId="0" fillId="0" borderId="46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9" xfId="0" applyBorder="1"/>
    <xf numFmtId="0" fontId="4" fillId="0" borderId="0" xfId="0" applyFont="1" applyAlignment="1">
      <alignment vertical="center"/>
    </xf>
    <xf numFmtId="0" fontId="0" fillId="0" borderId="61" xfId="0" applyBorder="1"/>
    <xf numFmtId="0" fontId="0" fillId="0" borderId="51" xfId="0" applyBorder="1"/>
    <xf numFmtId="0" fontId="0" fillId="0" borderId="54" xfId="0" applyBorder="1"/>
    <xf numFmtId="0" fontId="0" fillId="0" borderId="55" xfId="0" applyBorder="1"/>
    <xf numFmtId="0" fontId="3" fillId="0" borderId="56" xfId="0" applyFont="1" applyBorder="1"/>
    <xf numFmtId="0" fontId="3" fillId="0" borderId="52" xfId="0" applyFont="1" applyBorder="1"/>
    <xf numFmtId="0" fontId="3" fillId="0" borderId="53" xfId="0" applyFont="1" applyBorder="1"/>
    <xf numFmtId="0" fontId="5" fillId="0" borderId="59" xfId="0" applyFont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61" xfId="0" applyFont="1" applyBorder="1"/>
    <xf numFmtId="0" fontId="6" fillId="0" borderId="46" xfId="0" applyFont="1" applyBorder="1"/>
    <xf numFmtId="0" fontId="7" fillId="0" borderId="0" xfId="0" applyFont="1"/>
    <xf numFmtId="0" fontId="7" fillId="0" borderId="47" xfId="0" applyFont="1" applyBorder="1"/>
    <xf numFmtId="0" fontId="8" fillId="0" borderId="0" xfId="0" applyFont="1"/>
    <xf numFmtId="44" fontId="8" fillId="0" borderId="0" xfId="0" applyNumberFormat="1" applyFont="1"/>
    <xf numFmtId="14" fontId="7" fillId="0" borderId="0" xfId="0" applyNumberFormat="1" applyFont="1"/>
    <xf numFmtId="9" fontId="8" fillId="0" borderId="0" xfId="2" applyFont="1" applyBorder="1"/>
    <xf numFmtId="44" fontId="7" fillId="0" borderId="0" xfId="1" applyFont="1" applyBorder="1"/>
    <xf numFmtId="9" fontId="7" fillId="0" borderId="0" xfId="2" applyFont="1" applyBorder="1"/>
    <xf numFmtId="0" fontId="7" fillId="0" borderId="46" xfId="0" applyFont="1" applyBorder="1"/>
    <xf numFmtId="0" fontId="7" fillId="0" borderId="26" xfId="0" applyFont="1" applyBorder="1"/>
    <xf numFmtId="0" fontId="8" fillId="0" borderId="57" xfId="0" applyFont="1" applyBorder="1"/>
    <xf numFmtId="0" fontId="8" fillId="0" borderId="9" xfId="0" applyFont="1" applyBorder="1"/>
    <xf numFmtId="0" fontId="8" fillId="0" borderId="9" xfId="0" applyFont="1" applyBorder="1" applyAlignment="1">
      <alignment wrapText="1"/>
    </xf>
    <xf numFmtId="0" fontId="8" fillId="0" borderId="27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8" fillId="2" borderId="6" xfId="0" applyFont="1" applyFill="1" applyBorder="1"/>
    <xf numFmtId="0" fontId="8" fillId="2" borderId="5" xfId="0" applyFont="1" applyFill="1" applyBorder="1"/>
    <xf numFmtId="0" fontId="8" fillId="3" borderId="5" xfId="0" applyFont="1" applyFill="1" applyBorder="1"/>
    <xf numFmtId="0" fontId="8" fillId="4" borderId="5" xfId="0" applyFont="1" applyFill="1" applyBorder="1"/>
    <xf numFmtId="0" fontId="8" fillId="5" borderId="5" xfId="0" applyFont="1" applyFill="1" applyBorder="1"/>
    <xf numFmtId="0" fontId="8" fillId="6" borderId="5" xfId="0" applyFont="1" applyFill="1" applyBorder="1"/>
    <xf numFmtId="0" fontId="8" fillId="7" borderId="5" xfId="0" applyFont="1" applyFill="1" applyBorder="1"/>
    <xf numFmtId="0" fontId="8" fillId="7" borderId="21" xfId="0" applyFont="1" applyFill="1" applyBorder="1"/>
    <xf numFmtId="0" fontId="9" fillId="8" borderId="7" xfId="0" applyFont="1" applyFill="1" applyBorder="1" applyAlignment="1">
      <alignment wrapText="1"/>
    </xf>
    <xf numFmtId="0" fontId="8" fillId="8" borderId="1" xfId="0" applyFont="1" applyFill="1" applyBorder="1" applyAlignment="1">
      <alignment wrapText="1"/>
    </xf>
    <xf numFmtId="0" fontId="8" fillId="8" borderId="11" xfId="0" applyFont="1" applyFill="1" applyBorder="1" applyAlignment="1">
      <alignment wrapText="1"/>
    </xf>
    <xf numFmtId="0" fontId="7" fillId="0" borderId="59" xfId="0" applyFont="1" applyBorder="1"/>
    <xf numFmtId="0" fontId="7" fillId="0" borderId="1" xfId="0" applyFont="1" applyBorder="1"/>
    <xf numFmtId="0" fontId="7" fillId="0" borderId="1" xfId="1" applyNumberFormat="1" applyFont="1" applyBorder="1"/>
    <xf numFmtId="14" fontId="7" fillId="0" borderId="1" xfId="0" applyNumberFormat="1" applyFont="1" applyBorder="1"/>
    <xf numFmtId="44" fontId="7" fillId="0" borderId="15" xfId="0" applyNumberFormat="1" applyFont="1" applyBorder="1"/>
    <xf numFmtId="44" fontId="7" fillId="0" borderId="15" xfId="1" applyFont="1" applyBorder="1"/>
    <xf numFmtId="44" fontId="7" fillId="0" borderId="1" xfId="1" applyFont="1" applyBorder="1"/>
    <xf numFmtId="44" fontId="7" fillId="2" borderId="7" xfId="1" applyFont="1" applyFill="1" applyBorder="1"/>
    <xf numFmtId="44" fontId="7" fillId="2" borderId="1" xfId="1" applyFont="1" applyFill="1" applyBorder="1"/>
    <xf numFmtId="44" fontId="7" fillId="3" borderId="1" xfId="1" applyFont="1" applyFill="1" applyBorder="1"/>
    <xf numFmtId="44" fontId="7" fillId="4" borderId="1" xfId="1" applyFont="1" applyFill="1" applyBorder="1"/>
    <xf numFmtId="44" fontId="7" fillId="5" borderId="1" xfId="1" applyFont="1" applyFill="1" applyBorder="1"/>
    <xf numFmtId="44" fontId="7" fillId="6" borderId="1" xfId="1" applyFont="1" applyFill="1" applyBorder="1"/>
    <xf numFmtId="44" fontId="7" fillId="7" borderId="1" xfId="1" applyFont="1" applyFill="1" applyBorder="1"/>
    <xf numFmtId="44" fontId="7" fillId="7" borderId="11" xfId="1" applyFont="1" applyFill="1" applyBorder="1"/>
    <xf numFmtId="44" fontId="7" fillId="8" borderId="7" xfId="1" applyFont="1" applyFill="1" applyBorder="1"/>
    <xf numFmtId="44" fontId="7" fillId="8" borderId="1" xfId="1" applyFont="1" applyFill="1" applyBorder="1"/>
    <xf numFmtId="9" fontId="7" fillId="8" borderId="1" xfId="2" applyFont="1" applyFill="1" applyBorder="1"/>
    <xf numFmtId="0" fontId="7" fillId="8" borderId="11" xfId="0" applyFont="1" applyFill="1" applyBorder="1"/>
    <xf numFmtId="0" fontId="7" fillId="0" borderId="60" xfId="0" applyFont="1" applyBorder="1"/>
    <xf numFmtId="0" fontId="7" fillId="0" borderId="13" xfId="0" applyFont="1" applyBorder="1"/>
    <xf numFmtId="0" fontId="7" fillId="0" borderId="13" xfId="1" applyNumberFormat="1" applyFont="1" applyBorder="1"/>
    <xf numFmtId="44" fontId="7" fillId="0" borderId="28" xfId="0" applyNumberFormat="1" applyFont="1" applyBorder="1"/>
    <xf numFmtId="44" fontId="7" fillId="0" borderId="28" xfId="1" applyFont="1" applyBorder="1"/>
    <xf numFmtId="44" fontId="7" fillId="0" borderId="13" xfId="1" applyFont="1" applyBorder="1"/>
    <xf numFmtId="44" fontId="7" fillId="2" borderId="30" xfId="1" applyFont="1" applyFill="1" applyBorder="1"/>
    <xf numFmtId="44" fontId="7" fillId="2" borderId="13" xfId="1" applyFont="1" applyFill="1" applyBorder="1"/>
    <xf numFmtId="44" fontId="7" fillId="3" borderId="13" xfId="1" applyFont="1" applyFill="1" applyBorder="1"/>
    <xf numFmtId="44" fontId="7" fillId="4" borderId="13" xfId="1" applyFont="1" applyFill="1" applyBorder="1"/>
    <xf numFmtId="44" fontId="7" fillId="5" borderId="13" xfId="1" applyFont="1" applyFill="1" applyBorder="1"/>
    <xf numFmtId="44" fontId="7" fillId="6" borderId="13" xfId="1" applyFont="1" applyFill="1" applyBorder="1"/>
    <xf numFmtId="44" fontId="7" fillId="7" borderId="13" xfId="1" applyFont="1" applyFill="1" applyBorder="1"/>
    <xf numFmtId="44" fontId="7" fillId="8" borderId="30" xfId="1" applyFont="1" applyFill="1" applyBorder="1"/>
    <xf numFmtId="44" fontId="7" fillId="8" borderId="13" xfId="1" applyFont="1" applyFill="1" applyBorder="1"/>
    <xf numFmtId="9" fontId="7" fillId="8" borderId="13" xfId="2" applyFont="1" applyFill="1" applyBorder="1"/>
    <xf numFmtId="44" fontId="7" fillId="0" borderId="0" xfId="0" applyNumberFormat="1" applyFont="1"/>
    <xf numFmtId="9" fontId="7" fillId="0" borderId="0" xfId="0" applyNumberFormat="1" applyFont="1"/>
    <xf numFmtId="0" fontId="7" fillId="0" borderId="48" xfId="0" applyFont="1" applyBorder="1"/>
    <xf numFmtId="0" fontId="7" fillId="0" borderId="49" xfId="0" applyFont="1" applyBorder="1"/>
    <xf numFmtId="0" fontId="7" fillId="0" borderId="50" xfId="0" applyFont="1" applyBorder="1"/>
    <xf numFmtId="0" fontId="6" fillId="9" borderId="22" xfId="0" applyFont="1" applyFill="1" applyBorder="1"/>
    <xf numFmtId="9" fontId="6" fillId="9" borderId="23" xfId="2" applyFont="1" applyFill="1" applyBorder="1"/>
    <xf numFmtId="0" fontId="6" fillId="9" borderId="23" xfId="0" applyFont="1" applyFill="1" applyBorder="1"/>
    <xf numFmtId="44" fontId="6" fillId="9" borderId="23" xfId="0" applyNumberFormat="1" applyFont="1" applyFill="1" applyBorder="1"/>
    <xf numFmtId="9" fontId="6" fillId="9" borderId="24" xfId="2" applyFont="1" applyFill="1" applyBorder="1"/>
    <xf numFmtId="0" fontId="6" fillId="9" borderId="37" xfId="0" applyFont="1" applyFill="1" applyBorder="1"/>
    <xf numFmtId="0" fontId="6" fillId="9" borderId="25" xfId="0" applyFont="1" applyFill="1" applyBorder="1"/>
    <xf numFmtId="9" fontId="6" fillId="9" borderId="25" xfId="2" applyFont="1" applyFill="1" applyBorder="1"/>
    <xf numFmtId="9" fontId="6" fillId="9" borderId="25" xfId="0" applyNumberFormat="1" applyFont="1" applyFill="1" applyBorder="1"/>
    <xf numFmtId="9" fontId="6" fillId="9" borderId="26" xfId="0" applyNumberFormat="1" applyFont="1" applyFill="1" applyBorder="1"/>
    <xf numFmtId="0" fontId="7" fillId="0" borderId="43" xfId="0" applyFont="1" applyBorder="1"/>
    <xf numFmtId="0" fontId="7" fillId="0" borderId="44" xfId="0" applyFont="1" applyBorder="1"/>
    <xf numFmtId="0" fontId="7" fillId="0" borderId="45" xfId="0" applyFont="1" applyBorder="1"/>
    <xf numFmtId="0" fontId="8" fillId="2" borderId="18" xfId="0" applyFont="1" applyFill="1" applyBorder="1"/>
    <xf numFmtId="0" fontId="8" fillId="3" borderId="4" xfId="0" applyFont="1" applyFill="1" applyBorder="1"/>
    <xf numFmtId="0" fontId="8" fillId="4" borderId="4" xfId="0" applyFont="1" applyFill="1" applyBorder="1"/>
    <xf numFmtId="0" fontId="8" fillId="5" borderId="4" xfId="0" applyFont="1" applyFill="1" applyBorder="1"/>
    <xf numFmtId="0" fontId="8" fillId="6" borderId="4" xfId="0" applyFont="1" applyFill="1" applyBorder="1"/>
    <xf numFmtId="0" fontId="8" fillId="7" borderId="19" xfId="0" applyFont="1" applyFill="1" applyBorder="1"/>
    <xf numFmtId="0" fontId="8" fillId="0" borderId="17" xfId="0" applyFont="1" applyBorder="1" applyAlignment="1">
      <alignment wrapText="1"/>
    </xf>
    <xf numFmtId="0" fontId="8" fillId="2" borderId="20" xfId="0" applyFont="1" applyFill="1" applyBorder="1"/>
    <xf numFmtId="0" fontId="9" fillId="0" borderId="58" xfId="0" applyFont="1" applyBorder="1"/>
    <xf numFmtId="0" fontId="7" fillId="0" borderId="11" xfId="0" applyFont="1" applyBorder="1"/>
    <xf numFmtId="44" fontId="7" fillId="2" borderId="10" xfId="1" applyFont="1" applyFill="1" applyBorder="1"/>
    <xf numFmtId="44" fontId="7" fillId="0" borderId="58" xfId="1" applyFont="1" applyBorder="1"/>
    <xf numFmtId="0" fontId="7" fillId="0" borderId="14" xfId="0" applyFont="1" applyBorder="1"/>
    <xf numFmtId="44" fontId="7" fillId="2" borderId="12" xfId="1" applyFont="1" applyFill="1" applyBorder="1"/>
    <xf numFmtId="44" fontId="7" fillId="7" borderId="14" xfId="1" applyFont="1" applyFill="1" applyBorder="1"/>
    <xf numFmtId="0" fontId="7" fillId="0" borderId="2" xfId="0" applyFont="1" applyBorder="1"/>
    <xf numFmtId="44" fontId="7" fillId="0" borderId="47" xfId="0" applyNumberFormat="1" applyFont="1" applyBorder="1"/>
    <xf numFmtId="9" fontId="7" fillId="0" borderId="47" xfId="2" applyFont="1" applyBorder="1"/>
    <xf numFmtId="9" fontId="7" fillId="0" borderId="47" xfId="0" applyNumberFormat="1" applyFont="1" applyBorder="1"/>
    <xf numFmtId="0" fontId="0" fillId="0" borderId="56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5" xfId="0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50" xfId="0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44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3" borderId="33" xfId="0" applyFont="1" applyFill="1" applyBorder="1" applyAlignment="1">
      <alignment horizontal="center"/>
    </xf>
    <xf numFmtId="0" fontId="8" fillId="3" borderId="32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0" fontId="8" fillId="4" borderId="16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4" borderId="33" xfId="0" applyFont="1" applyFill="1" applyBorder="1" applyAlignment="1">
      <alignment horizontal="center"/>
    </xf>
    <xf numFmtId="0" fontId="8" fillId="4" borderId="32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8" fillId="5" borderId="29" xfId="0" applyFont="1" applyFill="1" applyBorder="1" applyAlignment="1">
      <alignment horizontal="center"/>
    </xf>
    <xf numFmtId="0" fontId="8" fillId="8" borderId="29" xfId="0" applyFont="1" applyFill="1" applyBorder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8" fillId="8" borderId="17" xfId="0" applyFont="1" applyFill="1" applyBorder="1" applyAlignment="1">
      <alignment horizontal="center"/>
    </xf>
    <xf numFmtId="0" fontId="8" fillId="5" borderId="15" xfId="0" applyFont="1" applyFill="1" applyBorder="1" applyAlignment="1">
      <alignment horizontal="center"/>
    </xf>
    <xf numFmtId="0" fontId="8" fillId="5" borderId="16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6" borderId="33" xfId="0" applyFont="1" applyFill="1" applyBorder="1" applyAlignment="1">
      <alignment horizontal="center"/>
    </xf>
    <xf numFmtId="0" fontId="8" fillId="6" borderId="32" xfId="0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8" fillId="6" borderId="15" xfId="0" applyFont="1" applyFill="1" applyBorder="1" applyAlignment="1">
      <alignment horizontal="center"/>
    </xf>
    <xf numFmtId="0" fontId="8" fillId="6" borderId="16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8" fillId="7" borderId="33" xfId="0" applyFont="1" applyFill="1" applyBorder="1" applyAlignment="1">
      <alignment horizontal="center"/>
    </xf>
    <xf numFmtId="0" fontId="8" fillId="7" borderId="32" xfId="0" applyFont="1" applyFill="1" applyBorder="1" applyAlignment="1">
      <alignment horizontal="center"/>
    </xf>
    <xf numFmtId="0" fontId="8" fillId="7" borderId="34" xfId="0" applyFont="1" applyFill="1" applyBorder="1" applyAlignment="1">
      <alignment horizontal="center"/>
    </xf>
    <xf numFmtId="0" fontId="8" fillId="7" borderId="15" xfId="0" applyFont="1" applyFill="1" applyBorder="1" applyAlignment="1">
      <alignment horizontal="center"/>
    </xf>
    <xf numFmtId="0" fontId="8" fillId="7" borderId="16" xfId="0" applyFont="1" applyFill="1" applyBorder="1" applyAlignment="1">
      <alignment horizontal="center"/>
    </xf>
    <xf numFmtId="0" fontId="8" fillId="7" borderId="36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41" xfId="0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2" xfId="0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18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404446</xdr:colOff>
      <xdr:row>7</xdr:row>
      <xdr:rowOff>110475</xdr:rowOff>
    </xdr:from>
    <xdr:ext cx="11336216" cy="938740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EE23B1-8F7E-CCF4-6CC8-556DEC8A04BD}"/>
            </a:ext>
          </a:extLst>
        </xdr:cNvPr>
        <xdr:cNvSpPr/>
      </xdr:nvSpPr>
      <xdr:spPr>
        <a:xfrm>
          <a:off x="404446" y="1945137"/>
          <a:ext cx="11336216" cy="93874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Include PDF of all sheets included in the proposal submitted during DB Procurement</a:t>
          </a:r>
        </a:p>
      </xdr:txBody>
    </xdr:sp>
    <xdr:clientData/>
  </xdr:one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B5E54-132A-480B-8BC9-4A819EA3AD0E}">
  <dimension ref="A1:R36"/>
  <sheetViews>
    <sheetView tabSelected="1" zoomScale="110" zoomScaleNormal="110" workbookViewId="0">
      <selection activeCell="R7" sqref="R7"/>
    </sheetView>
  </sheetViews>
  <sheetFormatPr defaultRowHeight="14.4" x14ac:dyDescent="0.3"/>
  <cols>
    <col min="1" max="1" width="13.88671875" customWidth="1"/>
    <col min="2" max="2" width="14.6640625" customWidth="1"/>
    <col min="11" max="11" width="23.109375" customWidth="1"/>
  </cols>
  <sheetData>
    <row r="1" spans="1:18" ht="36.6" customHeight="1" thickTop="1" x14ac:dyDescent="0.3">
      <c r="A1" s="124" t="e" vm="1">
        <v>#VALUE!</v>
      </c>
      <c r="B1" s="125"/>
      <c r="C1" s="128" t="s">
        <v>79</v>
      </c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8"/>
    </row>
    <row r="2" spans="1:18" ht="36.6" customHeight="1" thickBot="1" x14ac:dyDescent="0.35">
      <c r="A2" s="126"/>
      <c r="B2" s="127"/>
      <c r="C2" s="130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8"/>
    </row>
    <row r="3" spans="1:18" ht="15" thickTop="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</row>
    <row r="4" spans="1:18" x14ac:dyDescent="0.3">
      <c r="A4" s="6"/>
      <c r="Q4" s="7"/>
    </row>
    <row r="5" spans="1:18" x14ac:dyDescent="0.3">
      <c r="A5" s="8"/>
      <c r="Q5" s="7"/>
    </row>
    <row r="6" spans="1:18" x14ac:dyDescent="0.3">
      <c r="A6" s="8"/>
      <c r="Q6" s="7"/>
    </row>
    <row r="7" spans="1:18" x14ac:dyDescent="0.3">
      <c r="A7" s="8"/>
      <c r="Q7" s="7"/>
    </row>
    <row r="8" spans="1:18" x14ac:dyDescent="0.3">
      <c r="A8" s="8"/>
      <c r="Q8" s="7"/>
    </row>
    <row r="9" spans="1:18" x14ac:dyDescent="0.3">
      <c r="A9" s="8"/>
      <c r="Q9" s="7"/>
    </row>
    <row r="10" spans="1:18" x14ac:dyDescent="0.3">
      <c r="A10" s="8"/>
      <c r="Q10" s="7"/>
    </row>
    <row r="11" spans="1:18" x14ac:dyDescent="0.3">
      <c r="A11" s="8"/>
      <c r="Q11" s="7"/>
    </row>
    <row r="12" spans="1:18" x14ac:dyDescent="0.3">
      <c r="A12" s="8"/>
      <c r="Q12" s="7"/>
    </row>
    <row r="13" spans="1:18" x14ac:dyDescent="0.3">
      <c r="A13" s="8"/>
      <c r="Q13" s="7"/>
    </row>
    <row r="14" spans="1:18" x14ac:dyDescent="0.3">
      <c r="A14" s="8"/>
      <c r="Q14" s="7"/>
    </row>
    <row r="15" spans="1:18" x14ac:dyDescent="0.3">
      <c r="A15" s="8"/>
      <c r="Q15" s="7"/>
    </row>
    <row r="16" spans="1:18" x14ac:dyDescent="0.3">
      <c r="A16" s="8"/>
      <c r="Q16" s="7"/>
    </row>
    <row r="17" spans="1:17" x14ac:dyDescent="0.3">
      <c r="A17" s="8"/>
      <c r="Q17" s="7"/>
    </row>
    <row r="18" spans="1:17" x14ac:dyDescent="0.3">
      <c r="A18" s="8"/>
      <c r="Q18" s="7"/>
    </row>
    <row r="19" spans="1:17" x14ac:dyDescent="0.3">
      <c r="A19" s="8"/>
      <c r="Q19" s="7"/>
    </row>
    <row r="20" spans="1:17" x14ac:dyDescent="0.3">
      <c r="A20" s="8"/>
      <c r="Q20" s="7"/>
    </row>
    <row r="21" spans="1:17" x14ac:dyDescent="0.3">
      <c r="A21" s="8"/>
      <c r="Q21" s="7"/>
    </row>
    <row r="22" spans="1:17" x14ac:dyDescent="0.3">
      <c r="A22" s="8"/>
      <c r="Q22" s="7"/>
    </row>
    <row r="23" spans="1:17" x14ac:dyDescent="0.3">
      <c r="A23" s="8"/>
      <c r="Q23" s="7"/>
    </row>
    <row r="24" spans="1:17" x14ac:dyDescent="0.3">
      <c r="A24" s="8"/>
      <c r="Q24" s="7"/>
    </row>
    <row r="25" spans="1:17" x14ac:dyDescent="0.3">
      <c r="A25" s="8"/>
      <c r="Q25" s="7"/>
    </row>
    <row r="26" spans="1:17" x14ac:dyDescent="0.3">
      <c r="A26" s="8"/>
      <c r="Q26" s="7"/>
    </row>
    <row r="27" spans="1:17" x14ac:dyDescent="0.3">
      <c r="A27" s="8"/>
      <c r="Q27" s="7"/>
    </row>
    <row r="28" spans="1:17" x14ac:dyDescent="0.3">
      <c r="A28" s="8"/>
      <c r="Q28" s="7"/>
    </row>
    <row r="29" spans="1:17" x14ac:dyDescent="0.3">
      <c r="A29" s="8"/>
      <c r="Q29" s="7"/>
    </row>
    <row r="30" spans="1:17" x14ac:dyDescent="0.3">
      <c r="A30" s="8"/>
      <c r="Q30" s="7"/>
    </row>
    <row r="31" spans="1:17" x14ac:dyDescent="0.3">
      <c r="A31" s="8"/>
      <c r="Q31" s="7"/>
    </row>
    <row r="32" spans="1:17" x14ac:dyDescent="0.3">
      <c r="A32" s="8"/>
      <c r="Q32" s="7"/>
    </row>
    <row r="33" spans="1:17" x14ac:dyDescent="0.3">
      <c r="A33" s="8"/>
      <c r="Q33" s="7"/>
    </row>
    <row r="34" spans="1:17" x14ac:dyDescent="0.3">
      <c r="A34" s="8"/>
      <c r="Q34" s="7"/>
    </row>
    <row r="35" spans="1:17" ht="15" thickBot="1" x14ac:dyDescent="0.35">
      <c r="A35" s="9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1"/>
    </row>
    <row r="36" spans="1:17" ht="15" thickTop="1" x14ac:dyDescent="0.3"/>
  </sheetData>
  <mergeCells count="2">
    <mergeCell ref="A1:B2"/>
    <mergeCell ref="C1:Q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A0AE1-049B-42EE-9F18-4CCD6C8B5C8E}">
  <dimension ref="B1:L27"/>
  <sheetViews>
    <sheetView topLeftCell="A2" workbookViewId="0">
      <selection activeCell="N9" sqref="N9"/>
    </sheetView>
  </sheetViews>
  <sheetFormatPr defaultRowHeight="14.4" x14ac:dyDescent="0.3"/>
  <cols>
    <col min="1" max="1" width="1.109375" customWidth="1"/>
    <col min="2" max="2" width="29" customWidth="1"/>
    <col min="3" max="3" width="28.109375" customWidth="1"/>
    <col min="4" max="4" width="19.88671875" customWidth="1"/>
    <col min="5" max="5" width="20.21875" customWidth="1"/>
    <col min="6" max="12" width="17.5546875" customWidth="1"/>
  </cols>
  <sheetData>
    <row r="1" spans="2:12" ht="14.4" customHeight="1" thickTop="1" x14ac:dyDescent="0.3">
      <c r="B1" s="132" t="e" vm="1">
        <v>#VALUE!</v>
      </c>
      <c r="C1" s="133"/>
      <c r="D1" s="128" t="s">
        <v>79</v>
      </c>
      <c r="E1" s="129"/>
      <c r="F1" s="129"/>
      <c r="G1" s="129"/>
      <c r="H1" s="129"/>
      <c r="I1" s="129"/>
      <c r="J1" s="129"/>
      <c r="K1" s="129"/>
      <c r="L1" s="139"/>
    </row>
    <row r="2" spans="2:12" ht="79.2" customHeight="1" thickBot="1" x14ac:dyDescent="0.35">
      <c r="B2" s="134"/>
      <c r="C2" s="135"/>
      <c r="D2" s="130"/>
      <c r="E2" s="131"/>
      <c r="F2" s="131"/>
      <c r="G2" s="131"/>
      <c r="H2" s="131"/>
      <c r="I2" s="131"/>
      <c r="J2" s="131"/>
      <c r="K2" s="131"/>
      <c r="L2" s="140"/>
    </row>
    <row r="3" spans="2:12" ht="15" thickTop="1" x14ac:dyDescent="0.3"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4"/>
    </row>
    <row r="4" spans="2:12" ht="18" x14ac:dyDescent="0.35">
      <c r="B4" s="25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7"/>
    </row>
    <row r="5" spans="2:12" ht="18" x14ac:dyDescent="0.35">
      <c r="B5" s="25" t="s">
        <v>33</v>
      </c>
      <c r="C5" s="26"/>
      <c r="D5" s="26"/>
      <c r="E5" s="26"/>
      <c r="F5" s="26"/>
      <c r="G5" s="26"/>
      <c r="H5" s="26"/>
      <c r="I5" s="26"/>
      <c r="J5" s="26"/>
      <c r="K5" s="26"/>
      <c r="L5" s="27"/>
    </row>
    <row r="6" spans="2:12" ht="18" x14ac:dyDescent="0.35">
      <c r="B6" s="25" t="s">
        <v>11</v>
      </c>
      <c r="C6" s="30">
        <v>45505</v>
      </c>
      <c r="D6" s="26"/>
      <c r="E6" s="26"/>
      <c r="F6" s="26"/>
      <c r="G6" s="26"/>
      <c r="H6" s="26"/>
      <c r="I6" s="26"/>
      <c r="J6" s="26"/>
      <c r="K6" s="26"/>
      <c r="L6" s="27"/>
    </row>
    <row r="7" spans="2:12" ht="18" x14ac:dyDescent="0.35">
      <c r="B7" s="25" t="s">
        <v>1</v>
      </c>
      <c r="C7" s="32">
        <v>100000000</v>
      </c>
      <c r="D7" s="26"/>
      <c r="E7" s="26"/>
      <c r="F7" s="26"/>
      <c r="G7" s="26"/>
      <c r="H7" s="26"/>
      <c r="I7" s="26"/>
      <c r="J7" s="26"/>
      <c r="K7" s="26"/>
      <c r="L7" s="27"/>
    </row>
    <row r="8" spans="2:12" ht="18" x14ac:dyDescent="0.35">
      <c r="B8" s="25" t="s">
        <v>3</v>
      </c>
      <c r="C8" s="33">
        <v>7.0000000000000007E-2</v>
      </c>
      <c r="D8" s="26"/>
      <c r="E8" s="26"/>
      <c r="F8" s="26"/>
      <c r="G8" s="26"/>
      <c r="H8" s="26"/>
      <c r="I8" s="26"/>
      <c r="J8" s="26"/>
      <c r="K8" s="26"/>
      <c r="L8" s="27"/>
    </row>
    <row r="9" spans="2:12" ht="18" x14ac:dyDescent="0.35">
      <c r="B9" s="25" t="s">
        <v>2</v>
      </c>
      <c r="C9" s="32">
        <f>C7*C8</f>
        <v>7000000.0000000009</v>
      </c>
      <c r="D9" s="26"/>
      <c r="E9" s="26"/>
      <c r="F9" s="26"/>
      <c r="G9" s="26"/>
      <c r="H9" s="26"/>
      <c r="I9" s="26"/>
      <c r="J9" s="26"/>
      <c r="K9" s="26"/>
      <c r="L9" s="27"/>
    </row>
    <row r="10" spans="2:12" ht="15" thickBot="1" x14ac:dyDescent="0.35">
      <c r="B10" s="34"/>
      <c r="C10" s="26"/>
      <c r="D10" s="26"/>
      <c r="E10" s="26"/>
      <c r="F10" s="26"/>
      <c r="G10" s="26"/>
      <c r="H10" s="26"/>
      <c r="I10" s="26"/>
      <c r="J10" s="26"/>
      <c r="K10" s="26"/>
      <c r="L10" s="27"/>
    </row>
    <row r="11" spans="2:12" ht="15.6" x14ac:dyDescent="0.3">
      <c r="B11" s="34"/>
      <c r="C11" s="26"/>
      <c r="D11" s="26"/>
      <c r="E11" s="26"/>
      <c r="F11" s="136" t="s">
        <v>10</v>
      </c>
      <c r="G11" s="137"/>
      <c r="H11" s="137"/>
      <c r="I11" s="137"/>
      <c r="J11" s="137"/>
      <c r="K11" s="138"/>
      <c r="L11" s="27"/>
    </row>
    <row r="12" spans="2:12" ht="16.2" thickBot="1" x14ac:dyDescent="0.35">
      <c r="B12" s="34"/>
      <c r="C12" s="26"/>
      <c r="D12" s="26"/>
      <c r="E12" s="26"/>
      <c r="F12" s="105" t="s">
        <v>7</v>
      </c>
      <c r="G12" s="106" t="s">
        <v>13</v>
      </c>
      <c r="H12" s="107" t="s">
        <v>12</v>
      </c>
      <c r="I12" s="108" t="s">
        <v>8</v>
      </c>
      <c r="J12" s="109" t="s">
        <v>9</v>
      </c>
      <c r="K12" s="110" t="s">
        <v>14</v>
      </c>
      <c r="L12" s="27"/>
    </row>
    <row r="13" spans="2:12" ht="62.4" customHeight="1" x14ac:dyDescent="0.3">
      <c r="B13" s="36" t="s">
        <v>6</v>
      </c>
      <c r="C13" s="37" t="s">
        <v>4</v>
      </c>
      <c r="D13" s="37" t="s">
        <v>5</v>
      </c>
      <c r="E13" s="111" t="s">
        <v>20</v>
      </c>
      <c r="F13" s="112">
        <f>YEAR(C6)</f>
        <v>2024</v>
      </c>
      <c r="G13" s="43">
        <f>F13+1</f>
        <v>2025</v>
      </c>
      <c r="H13" s="44">
        <f>G13+1</f>
        <v>2026</v>
      </c>
      <c r="I13" s="45">
        <f>H13+1</f>
        <v>2027</v>
      </c>
      <c r="J13" s="46">
        <f>I13+1</f>
        <v>2028</v>
      </c>
      <c r="K13" s="48">
        <f>J13+1</f>
        <v>2029</v>
      </c>
      <c r="L13" s="113" t="s">
        <v>15</v>
      </c>
    </row>
    <row r="14" spans="2:12" ht="25.2" customHeight="1" x14ac:dyDescent="0.3">
      <c r="B14" s="52" t="s">
        <v>16</v>
      </c>
      <c r="C14" s="53" t="s">
        <v>17</v>
      </c>
      <c r="D14" s="58">
        <v>1500000</v>
      </c>
      <c r="E14" s="114" t="s">
        <v>21</v>
      </c>
      <c r="F14" s="115"/>
      <c r="G14" s="61"/>
      <c r="H14" s="62">
        <v>250000</v>
      </c>
      <c r="I14" s="63">
        <v>1000000</v>
      </c>
      <c r="J14" s="64">
        <v>250000</v>
      </c>
      <c r="K14" s="66"/>
      <c r="L14" s="116">
        <f t="shared" ref="L14:L21" si="0">SUM(F14:K14)</f>
        <v>1500000</v>
      </c>
    </row>
    <row r="15" spans="2:12" ht="25.2" customHeight="1" x14ac:dyDescent="0.3">
      <c r="B15" s="52" t="s">
        <v>18</v>
      </c>
      <c r="C15" s="53" t="s">
        <v>34</v>
      </c>
      <c r="D15" s="58">
        <v>1000000</v>
      </c>
      <c r="E15" s="114" t="s">
        <v>27</v>
      </c>
      <c r="F15" s="115"/>
      <c r="G15" s="61">
        <v>250000</v>
      </c>
      <c r="H15" s="62">
        <v>350000</v>
      </c>
      <c r="I15" s="63">
        <v>400000</v>
      </c>
      <c r="J15" s="64"/>
      <c r="K15" s="66"/>
      <c r="L15" s="116">
        <f t="shared" si="0"/>
        <v>1000000</v>
      </c>
    </row>
    <row r="16" spans="2:12" ht="25.2" customHeight="1" x14ac:dyDescent="0.3">
      <c r="B16" s="52" t="s">
        <v>19</v>
      </c>
      <c r="C16" s="53" t="s">
        <v>23</v>
      </c>
      <c r="D16" s="58">
        <v>2000000</v>
      </c>
      <c r="E16" s="114" t="s">
        <v>27</v>
      </c>
      <c r="F16" s="115"/>
      <c r="G16" s="61">
        <v>700000</v>
      </c>
      <c r="H16" s="62">
        <v>500000</v>
      </c>
      <c r="I16" s="63">
        <v>500000</v>
      </c>
      <c r="J16" s="64">
        <v>300000</v>
      </c>
      <c r="K16" s="66"/>
      <c r="L16" s="116">
        <f t="shared" si="0"/>
        <v>2000000</v>
      </c>
    </row>
    <row r="17" spans="2:12" ht="25.2" customHeight="1" x14ac:dyDescent="0.3">
      <c r="B17" s="52" t="s">
        <v>19</v>
      </c>
      <c r="C17" s="53" t="s">
        <v>28</v>
      </c>
      <c r="D17" s="58">
        <v>500000</v>
      </c>
      <c r="E17" s="114" t="s">
        <v>22</v>
      </c>
      <c r="F17" s="115"/>
      <c r="G17" s="61">
        <v>500000</v>
      </c>
      <c r="H17" s="62"/>
      <c r="I17" s="63"/>
      <c r="J17" s="64"/>
      <c r="K17" s="66"/>
      <c r="L17" s="116">
        <f t="shared" si="0"/>
        <v>500000</v>
      </c>
    </row>
    <row r="18" spans="2:12" ht="25.2" customHeight="1" x14ac:dyDescent="0.3">
      <c r="B18" s="52" t="s">
        <v>24</v>
      </c>
      <c r="C18" s="53" t="s">
        <v>24</v>
      </c>
      <c r="D18" s="58">
        <v>1000000</v>
      </c>
      <c r="E18" s="114" t="s">
        <v>21</v>
      </c>
      <c r="F18" s="115"/>
      <c r="G18" s="61"/>
      <c r="H18" s="62">
        <v>250000</v>
      </c>
      <c r="I18" s="63">
        <v>500000</v>
      </c>
      <c r="J18" s="64">
        <v>250000</v>
      </c>
      <c r="K18" s="66"/>
      <c r="L18" s="116">
        <f t="shared" si="0"/>
        <v>1000000</v>
      </c>
    </row>
    <row r="19" spans="2:12" ht="25.2" customHeight="1" x14ac:dyDescent="0.3">
      <c r="B19" s="52" t="s">
        <v>25</v>
      </c>
      <c r="C19" s="53" t="s">
        <v>26</v>
      </c>
      <c r="D19" s="58">
        <v>1000000</v>
      </c>
      <c r="E19" s="114" t="s">
        <v>31</v>
      </c>
      <c r="F19" s="115"/>
      <c r="G19" s="61"/>
      <c r="H19" s="62"/>
      <c r="I19" s="63">
        <v>300000</v>
      </c>
      <c r="J19" s="64">
        <v>700000</v>
      </c>
      <c r="K19" s="66"/>
      <c r="L19" s="116">
        <f t="shared" si="0"/>
        <v>1000000</v>
      </c>
    </row>
    <row r="20" spans="2:12" ht="25.2" customHeight="1" x14ac:dyDescent="0.3">
      <c r="B20" s="52"/>
      <c r="C20" s="53"/>
      <c r="D20" s="58"/>
      <c r="E20" s="114"/>
      <c r="F20" s="115"/>
      <c r="G20" s="61"/>
      <c r="H20" s="62"/>
      <c r="I20" s="63"/>
      <c r="J20" s="64"/>
      <c r="K20" s="66"/>
      <c r="L20" s="116">
        <f t="shared" si="0"/>
        <v>0</v>
      </c>
    </row>
    <row r="21" spans="2:12" ht="25.2" customHeight="1" thickBot="1" x14ac:dyDescent="0.35">
      <c r="B21" s="71"/>
      <c r="C21" s="72"/>
      <c r="D21" s="76"/>
      <c r="E21" s="117"/>
      <c r="F21" s="118"/>
      <c r="G21" s="79"/>
      <c r="H21" s="80"/>
      <c r="I21" s="81"/>
      <c r="J21" s="82"/>
      <c r="K21" s="119"/>
      <c r="L21" s="116">
        <f t="shared" si="0"/>
        <v>0</v>
      </c>
    </row>
    <row r="22" spans="2:12" x14ac:dyDescent="0.3">
      <c r="B22" s="34"/>
      <c r="C22" s="120" t="s">
        <v>50</v>
      </c>
      <c r="D22" s="87">
        <f>SUM(D14:D21)</f>
        <v>7000000</v>
      </c>
      <c r="E22" s="26" t="s">
        <v>29</v>
      </c>
      <c r="F22" s="87">
        <f t="shared" ref="F22:L22" si="1">SUM(F14:F21)</f>
        <v>0</v>
      </c>
      <c r="G22" s="87">
        <f t="shared" si="1"/>
        <v>1450000</v>
      </c>
      <c r="H22" s="87">
        <f t="shared" si="1"/>
        <v>1350000</v>
      </c>
      <c r="I22" s="87">
        <f t="shared" si="1"/>
        <v>2700000</v>
      </c>
      <c r="J22" s="87">
        <f t="shared" si="1"/>
        <v>1500000</v>
      </c>
      <c r="K22" s="87">
        <f t="shared" si="1"/>
        <v>0</v>
      </c>
      <c r="L22" s="121">
        <f t="shared" si="1"/>
        <v>7000000</v>
      </c>
    </row>
    <row r="23" spans="2:12" x14ac:dyDescent="0.3">
      <c r="B23" s="34"/>
      <c r="C23" s="26"/>
      <c r="D23" s="26"/>
      <c r="E23" s="26" t="s">
        <v>30</v>
      </c>
      <c r="F23" s="33">
        <f t="shared" ref="F23:L23" si="2">F22/$C$9</f>
        <v>0</v>
      </c>
      <c r="G23" s="33">
        <f t="shared" si="2"/>
        <v>0.20714285714285713</v>
      </c>
      <c r="H23" s="33">
        <f t="shared" si="2"/>
        <v>0.19285714285714284</v>
      </c>
      <c r="I23" s="33">
        <f t="shared" si="2"/>
        <v>0.38571428571428568</v>
      </c>
      <c r="J23" s="33">
        <f t="shared" si="2"/>
        <v>0.21428571428571425</v>
      </c>
      <c r="K23" s="33">
        <f t="shared" si="2"/>
        <v>0</v>
      </c>
      <c r="L23" s="122">
        <f t="shared" si="2"/>
        <v>0.99999999999999989</v>
      </c>
    </row>
    <row r="24" spans="2:12" x14ac:dyDescent="0.3">
      <c r="B24" s="34"/>
      <c r="C24" s="26"/>
      <c r="D24" s="26"/>
      <c r="E24" s="26" t="s">
        <v>32</v>
      </c>
      <c r="F24" s="88">
        <f>F23</f>
        <v>0</v>
      </c>
      <c r="G24" s="88">
        <f>SUM($F$23:G23)</f>
        <v>0.20714285714285713</v>
      </c>
      <c r="H24" s="88">
        <f>SUM($F$23:H23)</f>
        <v>0.39999999999999997</v>
      </c>
      <c r="I24" s="88">
        <f>SUM($F$23:I23)</f>
        <v>0.78571428571428559</v>
      </c>
      <c r="J24" s="88">
        <f>SUM($F$23:J23)</f>
        <v>0.99999999999999978</v>
      </c>
      <c r="K24" s="88">
        <f>SUM($F$23:K23)</f>
        <v>0.99999999999999978</v>
      </c>
      <c r="L24" s="123"/>
    </row>
    <row r="25" spans="2:12" x14ac:dyDescent="0.3">
      <c r="B25" s="34"/>
      <c r="C25" s="26"/>
      <c r="D25" s="26"/>
      <c r="E25" s="26"/>
      <c r="F25" s="26"/>
      <c r="G25" s="26"/>
      <c r="H25" s="26"/>
      <c r="I25" s="26"/>
      <c r="J25" s="26"/>
      <c r="K25" s="26"/>
      <c r="L25" s="27"/>
    </row>
    <row r="26" spans="2:12" ht="15" thickBot="1" x14ac:dyDescent="0.35">
      <c r="B26" s="89"/>
      <c r="C26" s="90"/>
      <c r="D26" s="90"/>
      <c r="E26" s="90"/>
      <c r="F26" s="90"/>
      <c r="G26" s="90"/>
      <c r="H26" s="90"/>
      <c r="I26" s="90"/>
      <c r="J26" s="90"/>
      <c r="K26" s="90"/>
      <c r="L26" s="91"/>
    </row>
    <row r="27" spans="2:12" ht="15" thickTop="1" x14ac:dyDescent="0.3"/>
  </sheetData>
  <mergeCells count="3">
    <mergeCell ref="B1:C2"/>
    <mergeCell ref="F11:K11"/>
    <mergeCell ref="D1:L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7F8D-A2CA-492F-AB34-BA3658F39066}">
  <dimension ref="B1:AH32"/>
  <sheetViews>
    <sheetView topLeftCell="S1" workbookViewId="0">
      <selection activeCell="E27" sqref="E27:Z28"/>
    </sheetView>
  </sheetViews>
  <sheetFormatPr defaultRowHeight="14.4" x14ac:dyDescent="0.3"/>
  <cols>
    <col min="1" max="1" width="0.88671875" customWidth="1"/>
    <col min="2" max="2" width="37.5546875" customWidth="1"/>
    <col min="3" max="3" width="28.109375" customWidth="1"/>
    <col min="4" max="4" width="19.88671875" customWidth="1"/>
    <col min="5" max="6" width="25.77734375" customWidth="1"/>
    <col min="7" max="8" width="18.6640625" customWidth="1"/>
    <col min="9" max="28" width="17.5546875" customWidth="1"/>
    <col min="29" max="31" width="18.6640625" customWidth="1"/>
    <col min="32" max="32" width="19.77734375" customWidth="1"/>
  </cols>
  <sheetData>
    <row r="1" spans="2:34" ht="14.4" customHeight="1" thickTop="1" x14ac:dyDescent="0.3">
      <c r="B1" s="132" t="e" vm="1">
        <v>#VALUE!</v>
      </c>
      <c r="C1" s="143"/>
      <c r="D1" s="128" t="s">
        <v>79</v>
      </c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129"/>
      <c r="AF1" s="129"/>
      <c r="AG1" s="129"/>
      <c r="AH1" s="139"/>
    </row>
    <row r="2" spans="2:34" ht="79.2" customHeight="1" thickBot="1" x14ac:dyDescent="0.35">
      <c r="B2" s="144"/>
      <c r="C2" s="145"/>
      <c r="D2" s="130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40"/>
    </row>
    <row r="3" spans="2:34" ht="15" thickTop="1" x14ac:dyDescent="0.3">
      <c r="B3" s="3"/>
      <c r="C3" s="4"/>
      <c r="AH3" s="7"/>
    </row>
    <row r="4" spans="2:34" ht="18" x14ac:dyDescent="0.35">
      <c r="B4" s="25" t="s">
        <v>0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7"/>
    </row>
    <row r="5" spans="2:34" ht="18" x14ac:dyDescent="0.35">
      <c r="B5" s="25" t="s">
        <v>33</v>
      </c>
      <c r="C5" s="26"/>
      <c r="D5" s="26"/>
      <c r="E5" s="28" t="s">
        <v>37</v>
      </c>
      <c r="F5" s="29">
        <f>G24</f>
        <v>7168000</v>
      </c>
      <c r="G5" s="28"/>
      <c r="H5" s="28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7"/>
    </row>
    <row r="6" spans="2:34" ht="18" x14ac:dyDescent="0.35">
      <c r="B6" s="25" t="s">
        <v>11</v>
      </c>
      <c r="C6" s="30">
        <v>45505</v>
      </c>
      <c r="D6" s="26"/>
      <c r="E6" s="28" t="s">
        <v>38</v>
      </c>
      <c r="F6" s="31">
        <f>F5/C9</f>
        <v>1.0239999999999998</v>
      </c>
      <c r="G6" s="28"/>
      <c r="H6" s="28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7"/>
    </row>
    <row r="7" spans="2:34" ht="18" x14ac:dyDescent="0.35">
      <c r="B7" s="25" t="s">
        <v>1</v>
      </c>
      <c r="C7" s="32">
        <v>100000000</v>
      </c>
      <c r="D7" s="26"/>
      <c r="E7" s="28"/>
      <c r="F7" s="28"/>
      <c r="G7" s="28"/>
      <c r="H7" s="28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7"/>
    </row>
    <row r="8" spans="2:34" ht="18" x14ac:dyDescent="0.35">
      <c r="B8" s="25" t="s">
        <v>3</v>
      </c>
      <c r="C8" s="33">
        <v>7.0000000000000007E-2</v>
      </c>
      <c r="D8" s="26"/>
      <c r="E8" s="28" t="s">
        <v>36</v>
      </c>
      <c r="F8" s="29">
        <f>AC24</f>
        <v>7291000</v>
      </c>
      <c r="G8" s="28"/>
      <c r="H8" s="28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</row>
    <row r="9" spans="2:34" ht="18" x14ac:dyDescent="0.35">
      <c r="B9" s="25" t="s">
        <v>2</v>
      </c>
      <c r="C9" s="32">
        <f>C7*C8</f>
        <v>7000000.0000000009</v>
      </c>
      <c r="D9" s="26"/>
      <c r="E9" s="28" t="s">
        <v>39</v>
      </c>
      <c r="F9" s="31">
        <f>F8/C9</f>
        <v>1.0415714285714284</v>
      </c>
      <c r="G9" s="28"/>
      <c r="H9" s="28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7"/>
    </row>
    <row r="10" spans="2:34" ht="18" x14ac:dyDescent="0.35">
      <c r="B10" s="25"/>
      <c r="C10" s="32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7"/>
    </row>
    <row r="11" spans="2:34" ht="18" x14ac:dyDescent="0.35">
      <c r="B11" s="25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7"/>
    </row>
    <row r="12" spans="2:34" ht="16.2" thickBot="1" x14ac:dyDescent="0.35">
      <c r="B12" s="34"/>
      <c r="C12" s="26"/>
      <c r="D12" s="26"/>
      <c r="E12" s="26"/>
      <c r="F12" s="26"/>
      <c r="G12" s="26"/>
      <c r="H12" s="26"/>
      <c r="I12" s="141" t="s">
        <v>10</v>
      </c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26"/>
      <c r="AB12" s="26"/>
      <c r="AC12" s="26"/>
      <c r="AD12" s="26"/>
      <c r="AE12" s="26"/>
      <c r="AF12" s="26"/>
      <c r="AG12" s="26"/>
      <c r="AH12" s="27"/>
    </row>
    <row r="13" spans="2:34" ht="16.2" thickBot="1" x14ac:dyDescent="0.35">
      <c r="B13" s="34"/>
      <c r="C13" s="26"/>
      <c r="D13" s="26"/>
      <c r="E13" s="26"/>
      <c r="F13" s="26"/>
      <c r="G13" s="26"/>
      <c r="H13" s="26"/>
      <c r="I13" s="149" t="s">
        <v>7</v>
      </c>
      <c r="J13" s="150"/>
      <c r="K13" s="151"/>
      <c r="L13" s="152" t="s">
        <v>13</v>
      </c>
      <c r="M13" s="153"/>
      <c r="N13" s="154"/>
      <c r="O13" s="161" t="s">
        <v>12</v>
      </c>
      <c r="P13" s="162"/>
      <c r="Q13" s="163"/>
      <c r="R13" s="164" t="s">
        <v>8</v>
      </c>
      <c r="S13" s="165"/>
      <c r="T13" s="166"/>
      <c r="U13" s="173" t="s">
        <v>9</v>
      </c>
      <c r="V13" s="174"/>
      <c r="W13" s="175"/>
      <c r="X13" s="179" t="s">
        <v>14</v>
      </c>
      <c r="Y13" s="180"/>
      <c r="Z13" s="181"/>
      <c r="AA13" s="26"/>
      <c r="AB13" s="26"/>
      <c r="AC13" s="26"/>
      <c r="AD13" s="26"/>
      <c r="AE13" s="26"/>
      <c r="AF13" s="26"/>
      <c r="AG13" s="26"/>
      <c r="AH13" s="27"/>
    </row>
    <row r="14" spans="2:34" ht="16.2" thickBot="1" x14ac:dyDescent="0.35">
      <c r="B14" s="34"/>
      <c r="C14" s="26"/>
      <c r="D14" s="26"/>
      <c r="E14" s="26"/>
      <c r="F14" s="26"/>
      <c r="G14" s="26"/>
      <c r="H14" s="35"/>
      <c r="I14" s="146">
        <f>'OEPP Proposed'!F13</f>
        <v>2024</v>
      </c>
      <c r="J14" s="147"/>
      <c r="K14" s="148"/>
      <c r="L14" s="155">
        <f>I14+1</f>
        <v>2025</v>
      </c>
      <c r="M14" s="156"/>
      <c r="N14" s="157"/>
      <c r="O14" s="158">
        <f t="shared" ref="O14" si="0">L14+1</f>
        <v>2026</v>
      </c>
      <c r="P14" s="159"/>
      <c r="Q14" s="160"/>
      <c r="R14" s="170">
        <f t="shared" ref="R14" si="1">O14+1</f>
        <v>2027</v>
      </c>
      <c r="S14" s="171"/>
      <c r="T14" s="172"/>
      <c r="U14" s="176">
        <f t="shared" ref="U14" si="2">R14+1</f>
        <v>2028</v>
      </c>
      <c r="V14" s="177"/>
      <c r="W14" s="178"/>
      <c r="X14" s="182">
        <f t="shared" ref="X14" si="3">U14+1</f>
        <v>2029</v>
      </c>
      <c r="Y14" s="183"/>
      <c r="Z14" s="184"/>
      <c r="AA14" s="167" t="s">
        <v>56</v>
      </c>
      <c r="AB14" s="167"/>
      <c r="AC14" s="168"/>
      <c r="AD14" s="168"/>
      <c r="AE14" s="168"/>
      <c r="AF14" s="169"/>
      <c r="AG14" s="26"/>
      <c r="AH14" s="27"/>
    </row>
    <row r="15" spans="2:34" ht="75" customHeight="1" x14ac:dyDescent="0.3">
      <c r="B15" s="36" t="s">
        <v>4</v>
      </c>
      <c r="C15" s="37" t="s">
        <v>35</v>
      </c>
      <c r="D15" s="37" t="s">
        <v>46</v>
      </c>
      <c r="E15" s="38" t="s">
        <v>47</v>
      </c>
      <c r="F15" s="39" t="s">
        <v>70</v>
      </c>
      <c r="G15" s="39" t="s">
        <v>71</v>
      </c>
      <c r="H15" s="40" t="s">
        <v>49</v>
      </c>
      <c r="I15" s="41" t="s">
        <v>48</v>
      </c>
      <c r="J15" s="42" t="s">
        <v>51</v>
      </c>
      <c r="K15" s="42" t="s">
        <v>49</v>
      </c>
      <c r="L15" s="43" t="s">
        <v>48</v>
      </c>
      <c r="M15" s="43" t="s">
        <v>51</v>
      </c>
      <c r="N15" s="43" t="s">
        <v>49</v>
      </c>
      <c r="O15" s="44" t="s">
        <v>48</v>
      </c>
      <c r="P15" s="44" t="s">
        <v>51</v>
      </c>
      <c r="Q15" s="44" t="s">
        <v>49</v>
      </c>
      <c r="R15" s="45" t="s">
        <v>48</v>
      </c>
      <c r="S15" s="45" t="s">
        <v>51</v>
      </c>
      <c r="T15" s="45" t="s">
        <v>49</v>
      </c>
      <c r="U15" s="46" t="s">
        <v>48</v>
      </c>
      <c r="V15" s="46" t="s">
        <v>51</v>
      </c>
      <c r="W15" s="46" t="s">
        <v>49</v>
      </c>
      <c r="X15" s="47" t="s">
        <v>48</v>
      </c>
      <c r="Y15" s="47" t="s">
        <v>51</v>
      </c>
      <c r="Z15" s="48" t="s">
        <v>49</v>
      </c>
      <c r="AA15" s="49" t="s">
        <v>15</v>
      </c>
      <c r="AB15" s="49" t="s">
        <v>72</v>
      </c>
      <c r="AC15" s="50" t="s">
        <v>52</v>
      </c>
      <c r="AD15" s="50" t="s">
        <v>54</v>
      </c>
      <c r="AE15" s="50" t="s">
        <v>55</v>
      </c>
      <c r="AF15" s="51" t="s">
        <v>53</v>
      </c>
      <c r="AG15" s="26"/>
      <c r="AH15" s="27"/>
    </row>
    <row r="16" spans="2:34" ht="25.2" customHeight="1" x14ac:dyDescent="0.3">
      <c r="B16" s="52" t="str">
        <f>'OEPP Proposed'!C14</f>
        <v xml:space="preserve">Curb and Gutter, Sidewalk, WCR </v>
      </c>
      <c r="C16" s="53" t="s">
        <v>40</v>
      </c>
      <c r="D16" s="54">
        <v>5</v>
      </c>
      <c r="E16" s="55">
        <v>46113</v>
      </c>
      <c r="F16" s="56">
        <f>'OEPP Proposed'!D14</f>
        <v>1500000</v>
      </c>
      <c r="G16" s="57">
        <v>1542000</v>
      </c>
      <c r="H16" s="58">
        <f>G16-F16</f>
        <v>42000</v>
      </c>
      <c r="I16" s="59">
        <f>'OEPP Proposed'!F14</f>
        <v>0</v>
      </c>
      <c r="J16" s="60"/>
      <c r="K16" s="60">
        <f>J16-I16</f>
        <v>0</v>
      </c>
      <c r="L16" s="61">
        <v>0</v>
      </c>
      <c r="M16" s="61"/>
      <c r="N16" s="61">
        <f>M16-L16</f>
        <v>0</v>
      </c>
      <c r="O16" s="62">
        <v>250000</v>
      </c>
      <c r="P16" s="62">
        <v>260000</v>
      </c>
      <c r="Q16" s="62">
        <f>P16-O16</f>
        <v>10000</v>
      </c>
      <c r="R16" s="63">
        <v>980000</v>
      </c>
      <c r="S16" s="63">
        <v>950000</v>
      </c>
      <c r="T16" s="63">
        <f>S16-R16</f>
        <v>-30000</v>
      </c>
      <c r="U16" s="64">
        <v>312000</v>
      </c>
      <c r="V16" s="64">
        <v>200000</v>
      </c>
      <c r="W16" s="64">
        <f>V16-U16</f>
        <v>-112000</v>
      </c>
      <c r="X16" s="65"/>
      <c r="Y16" s="65">
        <v>130000</v>
      </c>
      <c r="Z16" s="66">
        <f>Y16-X16</f>
        <v>130000</v>
      </c>
      <c r="AA16" s="67">
        <f>X16+U16+R16+O16+L16+I16</f>
        <v>1542000</v>
      </c>
      <c r="AB16" s="67" t="str">
        <f>IF((AA16-G16)&lt;0,"NO","YES")</f>
        <v>YES</v>
      </c>
      <c r="AC16" s="68">
        <f>Y16+V16+S16+P16+M16+J16</f>
        <v>1540000</v>
      </c>
      <c r="AD16" s="68">
        <f>G16-AC16</f>
        <v>2000</v>
      </c>
      <c r="AE16" s="69">
        <f>AC16/AA16</f>
        <v>0.99870298313878081</v>
      </c>
      <c r="AF16" s="70" t="str">
        <f>IF(G16&gt;AC16,"NO","YES")</f>
        <v>NO</v>
      </c>
      <c r="AG16" s="26"/>
      <c r="AH16" s="27"/>
    </row>
    <row r="17" spans="2:34" ht="25.2" customHeight="1" x14ac:dyDescent="0.3">
      <c r="B17" s="52" t="str">
        <f>'OEPP Proposed'!C15</f>
        <v>Hauling Earthwork (Pd by Hour)</v>
      </c>
      <c r="C17" s="53" t="s">
        <v>41</v>
      </c>
      <c r="D17" s="54" t="s">
        <v>69</v>
      </c>
      <c r="E17" s="55">
        <v>45746</v>
      </c>
      <c r="F17" s="56">
        <f>'OEPP Proposed'!D15</f>
        <v>1000000</v>
      </c>
      <c r="G17" s="57">
        <v>1050000</v>
      </c>
      <c r="H17" s="58">
        <f t="shared" ref="H17:H23" si="4">G17-F17</f>
        <v>50000</v>
      </c>
      <c r="I17" s="59">
        <f>'OEPP Proposed'!F15</f>
        <v>0</v>
      </c>
      <c r="J17" s="60"/>
      <c r="K17" s="60">
        <f t="shared" ref="K17:K23" si="5">J17-I17</f>
        <v>0</v>
      </c>
      <c r="L17" s="61">
        <v>230000</v>
      </c>
      <c r="M17" s="61">
        <v>200000</v>
      </c>
      <c r="N17" s="61">
        <f t="shared" ref="N17:N23" si="6">M17-L17</f>
        <v>-30000</v>
      </c>
      <c r="O17" s="62">
        <v>350000</v>
      </c>
      <c r="P17" s="62">
        <v>400000</v>
      </c>
      <c r="Q17" s="62">
        <f t="shared" ref="Q17:Q23" si="7">P17-O17</f>
        <v>50000</v>
      </c>
      <c r="R17" s="63">
        <v>400000</v>
      </c>
      <c r="S17" s="63">
        <v>380000</v>
      </c>
      <c r="T17" s="63">
        <f t="shared" ref="T17:T23" si="8">S17-R17</f>
        <v>-20000</v>
      </c>
      <c r="U17" s="64"/>
      <c r="V17" s="64">
        <v>100000</v>
      </c>
      <c r="W17" s="64">
        <f t="shared" ref="W17:W23" si="9">V17-U17</f>
        <v>100000</v>
      </c>
      <c r="X17" s="65"/>
      <c r="Y17" s="65"/>
      <c r="Z17" s="66">
        <f t="shared" ref="Z17:Z23" si="10">Y17-X17</f>
        <v>0</v>
      </c>
      <c r="AA17" s="67">
        <f t="shared" ref="AA17:AA23" si="11">X17+U17+R17+O17+L17+I17</f>
        <v>980000</v>
      </c>
      <c r="AB17" s="67" t="str">
        <f t="shared" ref="AB17:AB23" si="12">IF((AA17-G17)&lt;0,"NO","YES")</f>
        <v>NO</v>
      </c>
      <c r="AC17" s="68">
        <f t="shared" ref="AC17:AC23" si="13">Y17+V17+S17+P17+M17+J17</f>
        <v>1080000</v>
      </c>
      <c r="AD17" s="68">
        <f t="shared" ref="AD17:AD23" si="14">G17-AC17</f>
        <v>-30000</v>
      </c>
      <c r="AE17" s="69">
        <f t="shared" ref="AE17:AE23" si="15">AC17/AA17</f>
        <v>1.1020408163265305</v>
      </c>
      <c r="AF17" s="70" t="str">
        <f t="shared" ref="AF17:AF23" si="16">IF(G17&gt;AC17,"NO","YES")</f>
        <v>YES</v>
      </c>
      <c r="AG17" s="26"/>
      <c r="AH17" s="27"/>
    </row>
    <row r="18" spans="2:34" ht="25.2" customHeight="1" x14ac:dyDescent="0.3">
      <c r="B18" s="52" t="str">
        <f>'OEPP Proposed'!C16</f>
        <v>Seeding and Mulching, Basin Construction, EC Devices</v>
      </c>
      <c r="C18" s="53" t="s">
        <v>42</v>
      </c>
      <c r="D18" s="54">
        <v>7</v>
      </c>
      <c r="E18" s="55">
        <v>45680</v>
      </c>
      <c r="F18" s="56">
        <f>'OEPP Proposed'!D16</f>
        <v>2000000</v>
      </c>
      <c r="G18" s="57">
        <v>2050000</v>
      </c>
      <c r="H18" s="58">
        <f t="shared" si="4"/>
        <v>50000</v>
      </c>
      <c r="I18" s="59">
        <f>'OEPP Proposed'!F16</f>
        <v>0</v>
      </c>
      <c r="J18" s="60"/>
      <c r="K18" s="60">
        <f t="shared" si="5"/>
        <v>0</v>
      </c>
      <c r="L18" s="61">
        <v>700000</v>
      </c>
      <c r="M18" s="61">
        <v>650000</v>
      </c>
      <c r="N18" s="61">
        <f t="shared" si="6"/>
        <v>-50000</v>
      </c>
      <c r="O18" s="62">
        <v>500000</v>
      </c>
      <c r="P18" s="62">
        <v>680000</v>
      </c>
      <c r="Q18" s="62">
        <f t="shared" si="7"/>
        <v>180000</v>
      </c>
      <c r="R18" s="63">
        <v>500000</v>
      </c>
      <c r="S18" s="63">
        <v>500000</v>
      </c>
      <c r="T18" s="63">
        <f t="shared" si="8"/>
        <v>0</v>
      </c>
      <c r="U18" s="64">
        <v>300000</v>
      </c>
      <c r="V18" s="64">
        <v>450000</v>
      </c>
      <c r="W18" s="64">
        <f t="shared" si="9"/>
        <v>150000</v>
      </c>
      <c r="X18" s="65"/>
      <c r="Y18" s="65"/>
      <c r="Z18" s="66">
        <f t="shared" si="10"/>
        <v>0</v>
      </c>
      <c r="AA18" s="67">
        <f t="shared" si="11"/>
        <v>2000000</v>
      </c>
      <c r="AB18" s="67" t="str">
        <f t="shared" si="12"/>
        <v>NO</v>
      </c>
      <c r="AC18" s="68">
        <f t="shared" si="13"/>
        <v>2280000</v>
      </c>
      <c r="AD18" s="68">
        <f t="shared" si="14"/>
        <v>-230000</v>
      </c>
      <c r="AE18" s="69">
        <f t="shared" si="15"/>
        <v>1.1399999999999999</v>
      </c>
      <c r="AF18" s="70" t="str">
        <f t="shared" si="16"/>
        <v>YES</v>
      </c>
      <c r="AG18" s="26"/>
      <c r="AH18" s="27"/>
    </row>
    <row r="19" spans="2:34" ht="25.2" customHeight="1" x14ac:dyDescent="0.3">
      <c r="B19" s="52" t="str">
        <f>'OEPP Proposed'!C17</f>
        <v>Permit Delineation</v>
      </c>
      <c r="C19" s="53" t="s">
        <v>43</v>
      </c>
      <c r="D19" s="54">
        <v>1</v>
      </c>
      <c r="E19" s="55">
        <v>45748</v>
      </c>
      <c r="F19" s="56">
        <f>'OEPP Proposed'!D17</f>
        <v>500000</v>
      </c>
      <c r="G19" s="57">
        <v>500000</v>
      </c>
      <c r="H19" s="58">
        <f t="shared" si="4"/>
        <v>0</v>
      </c>
      <c r="I19" s="59">
        <f>'OEPP Proposed'!F17</f>
        <v>0</v>
      </c>
      <c r="J19" s="60"/>
      <c r="K19" s="60">
        <f t="shared" si="5"/>
        <v>0</v>
      </c>
      <c r="L19" s="61">
        <v>500000</v>
      </c>
      <c r="M19" s="61">
        <v>501000</v>
      </c>
      <c r="N19" s="61">
        <f t="shared" si="6"/>
        <v>1000</v>
      </c>
      <c r="O19" s="62"/>
      <c r="P19" s="62"/>
      <c r="Q19" s="62">
        <f t="shared" si="7"/>
        <v>0</v>
      </c>
      <c r="R19" s="63"/>
      <c r="S19" s="63"/>
      <c r="T19" s="63">
        <f t="shared" si="8"/>
        <v>0</v>
      </c>
      <c r="U19" s="64"/>
      <c r="V19" s="64"/>
      <c r="W19" s="64">
        <f t="shared" si="9"/>
        <v>0</v>
      </c>
      <c r="X19" s="65"/>
      <c r="Y19" s="65"/>
      <c r="Z19" s="66">
        <f t="shared" si="10"/>
        <v>0</v>
      </c>
      <c r="AA19" s="67">
        <f t="shared" si="11"/>
        <v>500000</v>
      </c>
      <c r="AB19" s="67" t="str">
        <f t="shared" si="12"/>
        <v>YES</v>
      </c>
      <c r="AC19" s="68">
        <f t="shared" si="13"/>
        <v>501000</v>
      </c>
      <c r="AD19" s="68">
        <f t="shared" si="14"/>
        <v>-1000</v>
      </c>
      <c r="AE19" s="69">
        <f t="shared" si="15"/>
        <v>1.002</v>
      </c>
      <c r="AF19" s="70" t="str">
        <f t="shared" si="16"/>
        <v>YES</v>
      </c>
      <c r="AG19" s="26"/>
      <c r="AH19" s="27"/>
    </row>
    <row r="20" spans="2:34" ht="25.2" customHeight="1" x14ac:dyDescent="0.3">
      <c r="B20" s="52" t="str">
        <f>'OEPP Proposed'!C18</f>
        <v>Guardrail</v>
      </c>
      <c r="C20" s="53" t="s">
        <v>44</v>
      </c>
      <c r="D20" s="54">
        <v>10</v>
      </c>
      <c r="E20" s="55">
        <v>46127</v>
      </c>
      <c r="F20" s="56">
        <f>'OEPP Proposed'!D18</f>
        <v>1000000</v>
      </c>
      <c r="G20" s="57">
        <v>1056000</v>
      </c>
      <c r="H20" s="58">
        <f t="shared" si="4"/>
        <v>56000</v>
      </c>
      <c r="I20" s="59">
        <f>'OEPP Proposed'!F18</f>
        <v>0</v>
      </c>
      <c r="J20" s="60"/>
      <c r="K20" s="60">
        <f t="shared" si="5"/>
        <v>0</v>
      </c>
      <c r="L20" s="61">
        <f>'OEPP Proposed'!G18</f>
        <v>0</v>
      </c>
      <c r="M20" s="61"/>
      <c r="N20" s="61">
        <f t="shared" si="6"/>
        <v>0</v>
      </c>
      <c r="O20" s="62">
        <v>250000</v>
      </c>
      <c r="P20" s="62">
        <v>240000</v>
      </c>
      <c r="Q20" s="62">
        <f t="shared" si="7"/>
        <v>-10000</v>
      </c>
      <c r="R20" s="63">
        <v>500000</v>
      </c>
      <c r="S20" s="63">
        <v>400000</v>
      </c>
      <c r="T20" s="63">
        <f t="shared" si="8"/>
        <v>-100000</v>
      </c>
      <c r="U20" s="64">
        <v>250000</v>
      </c>
      <c r="V20" s="64">
        <v>250000</v>
      </c>
      <c r="W20" s="64">
        <f t="shared" si="9"/>
        <v>0</v>
      </c>
      <c r="X20" s="65"/>
      <c r="Y20" s="65"/>
      <c r="Z20" s="66">
        <f t="shared" si="10"/>
        <v>0</v>
      </c>
      <c r="AA20" s="67">
        <f t="shared" si="11"/>
        <v>1000000</v>
      </c>
      <c r="AB20" s="67" t="str">
        <f t="shared" si="12"/>
        <v>NO</v>
      </c>
      <c r="AC20" s="68">
        <f t="shared" si="13"/>
        <v>890000</v>
      </c>
      <c r="AD20" s="68">
        <f t="shared" si="14"/>
        <v>166000</v>
      </c>
      <c r="AE20" s="69">
        <f t="shared" si="15"/>
        <v>0.89</v>
      </c>
      <c r="AF20" s="70" t="str">
        <f t="shared" si="16"/>
        <v>NO</v>
      </c>
      <c r="AG20" s="26"/>
      <c r="AH20" s="27"/>
    </row>
    <row r="21" spans="2:34" ht="25.2" customHeight="1" x14ac:dyDescent="0.3">
      <c r="B21" s="52" t="str">
        <f>'OEPP Proposed'!C19</f>
        <v xml:space="preserve">Thermo, Paint, Poly, </v>
      </c>
      <c r="C21" s="53" t="s">
        <v>45</v>
      </c>
      <c r="D21" s="54">
        <v>12</v>
      </c>
      <c r="E21" s="55">
        <v>46356</v>
      </c>
      <c r="F21" s="56">
        <f>'OEPP Proposed'!D19</f>
        <v>1000000</v>
      </c>
      <c r="G21" s="57">
        <v>970000</v>
      </c>
      <c r="H21" s="58">
        <f t="shared" si="4"/>
        <v>-30000</v>
      </c>
      <c r="I21" s="59">
        <f>'OEPP Proposed'!F19</f>
        <v>0</v>
      </c>
      <c r="J21" s="60"/>
      <c r="K21" s="60">
        <f t="shared" si="5"/>
        <v>0</v>
      </c>
      <c r="L21" s="61">
        <f>'OEPP Proposed'!G19</f>
        <v>0</v>
      </c>
      <c r="M21" s="61"/>
      <c r="N21" s="61">
        <f t="shared" si="6"/>
        <v>0</v>
      </c>
      <c r="O21" s="62"/>
      <c r="P21" s="62"/>
      <c r="Q21" s="62">
        <f t="shared" si="7"/>
        <v>0</v>
      </c>
      <c r="R21" s="63">
        <v>300000</v>
      </c>
      <c r="S21" s="63">
        <v>300000</v>
      </c>
      <c r="T21" s="63">
        <f t="shared" si="8"/>
        <v>0</v>
      </c>
      <c r="U21" s="64">
        <v>700000</v>
      </c>
      <c r="V21" s="64">
        <v>680000</v>
      </c>
      <c r="W21" s="64">
        <f t="shared" si="9"/>
        <v>-20000</v>
      </c>
      <c r="X21" s="65"/>
      <c r="Y21" s="65">
        <v>20000</v>
      </c>
      <c r="Z21" s="66">
        <f t="shared" si="10"/>
        <v>20000</v>
      </c>
      <c r="AA21" s="67">
        <f t="shared" si="11"/>
        <v>1000000</v>
      </c>
      <c r="AB21" s="67" t="str">
        <f t="shared" si="12"/>
        <v>YES</v>
      </c>
      <c r="AC21" s="68">
        <f t="shared" si="13"/>
        <v>1000000</v>
      </c>
      <c r="AD21" s="68">
        <f t="shared" si="14"/>
        <v>-30000</v>
      </c>
      <c r="AE21" s="69">
        <f t="shared" si="15"/>
        <v>1</v>
      </c>
      <c r="AF21" s="70" t="str">
        <f t="shared" si="16"/>
        <v>YES</v>
      </c>
      <c r="AG21" s="26"/>
      <c r="AH21" s="27"/>
    </row>
    <row r="22" spans="2:34" ht="25.2" customHeight="1" x14ac:dyDescent="0.3">
      <c r="B22" s="52">
        <f>'OEPP Proposed'!C20</f>
        <v>0</v>
      </c>
      <c r="C22" s="53"/>
      <c r="D22" s="54"/>
      <c r="E22" s="53"/>
      <c r="F22" s="56">
        <f>'OEPP Proposed'!D20</f>
        <v>0</v>
      </c>
      <c r="G22" s="57"/>
      <c r="H22" s="58">
        <f t="shared" si="4"/>
        <v>0</v>
      </c>
      <c r="I22" s="59">
        <f>'OEPP Proposed'!F20</f>
        <v>0</v>
      </c>
      <c r="J22" s="60"/>
      <c r="K22" s="60">
        <f t="shared" si="5"/>
        <v>0</v>
      </c>
      <c r="L22" s="61">
        <f>'OEPP Proposed'!G20</f>
        <v>0</v>
      </c>
      <c r="M22" s="61"/>
      <c r="N22" s="61">
        <f t="shared" si="6"/>
        <v>0</v>
      </c>
      <c r="O22" s="62"/>
      <c r="P22" s="62"/>
      <c r="Q22" s="62">
        <f t="shared" si="7"/>
        <v>0</v>
      </c>
      <c r="R22" s="63"/>
      <c r="S22" s="63"/>
      <c r="T22" s="63">
        <f t="shared" si="8"/>
        <v>0</v>
      </c>
      <c r="U22" s="64"/>
      <c r="V22" s="64"/>
      <c r="W22" s="64">
        <f t="shared" si="9"/>
        <v>0</v>
      </c>
      <c r="X22" s="65"/>
      <c r="Y22" s="65"/>
      <c r="Z22" s="66">
        <f t="shared" si="10"/>
        <v>0</v>
      </c>
      <c r="AA22" s="67">
        <f t="shared" si="11"/>
        <v>0</v>
      </c>
      <c r="AB22" s="67" t="str">
        <f t="shared" si="12"/>
        <v>YES</v>
      </c>
      <c r="AC22" s="68">
        <f t="shared" si="13"/>
        <v>0</v>
      </c>
      <c r="AD22" s="68">
        <f t="shared" si="14"/>
        <v>0</v>
      </c>
      <c r="AE22" s="69" t="e">
        <f t="shared" si="15"/>
        <v>#DIV/0!</v>
      </c>
      <c r="AF22" s="70" t="str">
        <f t="shared" si="16"/>
        <v>YES</v>
      </c>
      <c r="AG22" s="26"/>
      <c r="AH22" s="27"/>
    </row>
    <row r="23" spans="2:34" ht="25.2" customHeight="1" thickBot="1" x14ac:dyDescent="0.35">
      <c r="B23" s="71">
        <f>'OEPP Proposed'!C21</f>
        <v>0</v>
      </c>
      <c r="C23" s="72"/>
      <c r="D23" s="73"/>
      <c r="E23" s="72"/>
      <c r="F23" s="74">
        <f>'OEPP Proposed'!D21</f>
        <v>0</v>
      </c>
      <c r="G23" s="75"/>
      <c r="H23" s="76">
        <f t="shared" si="4"/>
        <v>0</v>
      </c>
      <c r="I23" s="77">
        <f>'OEPP Proposed'!F21</f>
        <v>0</v>
      </c>
      <c r="J23" s="78"/>
      <c r="K23" s="60">
        <f t="shared" si="5"/>
        <v>0</v>
      </c>
      <c r="L23" s="79">
        <f>'OEPP Proposed'!G21</f>
        <v>0</v>
      </c>
      <c r="M23" s="79"/>
      <c r="N23" s="61">
        <f t="shared" si="6"/>
        <v>0</v>
      </c>
      <c r="O23" s="80"/>
      <c r="P23" s="80"/>
      <c r="Q23" s="62">
        <f t="shared" si="7"/>
        <v>0</v>
      </c>
      <c r="R23" s="81"/>
      <c r="S23" s="81"/>
      <c r="T23" s="63">
        <f t="shared" si="8"/>
        <v>0</v>
      </c>
      <c r="U23" s="82"/>
      <c r="V23" s="82"/>
      <c r="W23" s="64">
        <f t="shared" si="9"/>
        <v>0</v>
      </c>
      <c r="X23" s="83"/>
      <c r="Y23" s="83"/>
      <c r="Z23" s="66">
        <f t="shared" si="10"/>
        <v>0</v>
      </c>
      <c r="AA23" s="84">
        <f t="shared" si="11"/>
        <v>0</v>
      </c>
      <c r="AB23" s="67" t="str">
        <f t="shared" si="12"/>
        <v>YES</v>
      </c>
      <c r="AC23" s="85">
        <f t="shared" si="13"/>
        <v>0</v>
      </c>
      <c r="AD23" s="68">
        <f t="shared" si="14"/>
        <v>0</v>
      </c>
      <c r="AE23" s="86" t="e">
        <f t="shared" si="15"/>
        <v>#DIV/0!</v>
      </c>
      <c r="AF23" s="70" t="str">
        <f t="shared" si="16"/>
        <v>YES</v>
      </c>
      <c r="AG23" s="26"/>
      <c r="AH23" s="27"/>
    </row>
    <row r="24" spans="2:34" x14ac:dyDescent="0.3">
      <c r="B24" s="34"/>
      <c r="C24" s="26"/>
      <c r="D24" s="87"/>
      <c r="E24" s="26" t="s">
        <v>29</v>
      </c>
      <c r="F24" s="87">
        <f t="shared" ref="F24:Y24" si="17">SUM(F16:F23)</f>
        <v>7000000</v>
      </c>
      <c r="G24" s="87">
        <f t="shared" si="17"/>
        <v>7168000</v>
      </c>
      <c r="H24" s="87">
        <f t="shared" si="17"/>
        <v>168000</v>
      </c>
      <c r="I24" s="87">
        <f t="shared" si="17"/>
        <v>0</v>
      </c>
      <c r="J24" s="87">
        <f t="shared" si="17"/>
        <v>0</v>
      </c>
      <c r="K24" s="87">
        <f t="shared" si="17"/>
        <v>0</v>
      </c>
      <c r="L24" s="87">
        <f t="shared" si="17"/>
        <v>1430000</v>
      </c>
      <c r="M24" s="87">
        <f t="shared" si="17"/>
        <v>1351000</v>
      </c>
      <c r="N24" s="87">
        <f t="shared" si="17"/>
        <v>-79000</v>
      </c>
      <c r="O24" s="87">
        <f t="shared" si="17"/>
        <v>1350000</v>
      </c>
      <c r="P24" s="87">
        <f t="shared" si="17"/>
        <v>1580000</v>
      </c>
      <c r="Q24" s="87">
        <f t="shared" si="17"/>
        <v>230000</v>
      </c>
      <c r="R24" s="87">
        <f t="shared" si="17"/>
        <v>2680000</v>
      </c>
      <c r="S24" s="87">
        <f t="shared" si="17"/>
        <v>2530000</v>
      </c>
      <c r="T24" s="87">
        <f t="shared" si="17"/>
        <v>-150000</v>
      </c>
      <c r="U24" s="87">
        <f t="shared" si="17"/>
        <v>1562000</v>
      </c>
      <c r="V24" s="87">
        <f t="shared" si="17"/>
        <v>1680000</v>
      </c>
      <c r="W24" s="87">
        <f t="shared" si="17"/>
        <v>118000</v>
      </c>
      <c r="X24" s="87">
        <f t="shared" si="17"/>
        <v>0</v>
      </c>
      <c r="Y24" s="87">
        <f t="shared" si="17"/>
        <v>150000</v>
      </c>
      <c r="Z24" s="87"/>
      <c r="AA24" s="87">
        <f>SUM(AA16:AA23)</f>
        <v>7022000</v>
      </c>
      <c r="AB24" s="87"/>
      <c r="AC24" s="87">
        <f>SUM(AC16:AC23)</f>
        <v>7291000</v>
      </c>
      <c r="AD24" s="87">
        <f>SUM(AD16:AD23)</f>
        <v>-123000</v>
      </c>
      <c r="AE24" s="26"/>
      <c r="AF24" s="26"/>
      <c r="AG24" s="26"/>
      <c r="AH24" s="27"/>
    </row>
    <row r="25" spans="2:34" x14ac:dyDescent="0.3">
      <c r="B25" s="34"/>
      <c r="C25" s="26"/>
      <c r="D25" s="26"/>
      <c r="E25" s="26" t="s">
        <v>30</v>
      </c>
      <c r="F25" s="33">
        <f>F24/$C$9</f>
        <v>0.99999999999999989</v>
      </c>
      <c r="G25" s="33">
        <f>G24/$C$9</f>
        <v>1.0239999999999998</v>
      </c>
      <c r="H25" s="33">
        <f>H24/$C$9</f>
        <v>2.3999999999999997E-2</v>
      </c>
      <c r="I25" s="33">
        <f>I24/$C$9</f>
        <v>0</v>
      </c>
      <c r="J25" s="33">
        <f>J24/$C$9</f>
        <v>0</v>
      </c>
      <c r="K25" s="33"/>
      <c r="L25" s="33">
        <f>L24/$C$9</f>
        <v>0.20428571428571426</v>
      </c>
      <c r="M25" s="33">
        <f>M24/$C$9</f>
        <v>0.19299999999999998</v>
      </c>
      <c r="N25" s="33"/>
      <c r="O25" s="33">
        <f>O24/$C$9</f>
        <v>0.19285714285714284</v>
      </c>
      <c r="P25" s="33">
        <f>P24/$C$9</f>
        <v>0.22571428571428567</v>
      </c>
      <c r="Q25" s="33"/>
      <c r="R25" s="33">
        <f>R24/$C$9</f>
        <v>0.38285714285714278</v>
      </c>
      <c r="S25" s="33"/>
      <c r="T25" s="33"/>
      <c r="U25" s="33">
        <f>U24/$C$9</f>
        <v>0.22314285714285712</v>
      </c>
      <c r="V25" s="33"/>
      <c r="W25" s="33"/>
      <c r="X25" s="33">
        <f>X24/$C$9</f>
        <v>0</v>
      </c>
      <c r="Y25" s="33"/>
      <c r="Z25" s="33"/>
      <c r="AA25" s="33">
        <f>AA24/$C$9</f>
        <v>1.0031428571428571</v>
      </c>
      <c r="AB25" s="33"/>
      <c r="AC25" s="33">
        <f>AC24/$C$9</f>
        <v>1.0415714285714284</v>
      </c>
      <c r="AD25" s="26"/>
      <c r="AE25" s="26"/>
      <c r="AF25" s="26"/>
      <c r="AG25" s="26"/>
      <c r="AH25" s="27"/>
    </row>
    <row r="26" spans="2:34" ht="15" thickBot="1" x14ac:dyDescent="0.35">
      <c r="B26" s="34"/>
      <c r="C26" s="26"/>
      <c r="D26" s="26"/>
      <c r="E26" s="26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26"/>
      <c r="AD26" s="26"/>
      <c r="AE26" s="26"/>
      <c r="AF26" s="26"/>
      <c r="AG26" s="26"/>
      <c r="AH26" s="27"/>
    </row>
    <row r="27" spans="2:34" ht="18" x14ac:dyDescent="0.35">
      <c r="B27" s="34"/>
      <c r="C27" s="26"/>
      <c r="D27" s="26"/>
      <c r="E27" s="92" t="s">
        <v>78</v>
      </c>
      <c r="F27" s="93"/>
      <c r="G27" s="94"/>
      <c r="H27" s="94"/>
      <c r="I27" s="95">
        <f>I24</f>
        <v>0</v>
      </c>
      <c r="J27" s="95">
        <f>J24</f>
        <v>0</v>
      </c>
      <c r="K27" s="95"/>
      <c r="L27" s="95">
        <f>I27+L24</f>
        <v>1430000</v>
      </c>
      <c r="M27" s="95">
        <f>M24+J27</f>
        <v>1351000</v>
      </c>
      <c r="N27" s="94"/>
      <c r="O27" s="95">
        <f>L27+O24</f>
        <v>2780000</v>
      </c>
      <c r="P27" s="95">
        <f>P24+M27</f>
        <v>2931000</v>
      </c>
      <c r="Q27" s="93"/>
      <c r="R27" s="95">
        <f>O27+R24</f>
        <v>5460000</v>
      </c>
      <c r="S27" s="95">
        <f>S24+P27</f>
        <v>5461000</v>
      </c>
      <c r="T27" s="93"/>
      <c r="U27" s="95">
        <f>R27+U24</f>
        <v>7022000</v>
      </c>
      <c r="V27" s="95">
        <f>V24+S27</f>
        <v>7141000</v>
      </c>
      <c r="W27" s="93"/>
      <c r="X27" s="95">
        <f>U27+X24</f>
        <v>7022000</v>
      </c>
      <c r="Y27" s="95">
        <f>Y24+V27</f>
        <v>7291000</v>
      </c>
      <c r="Z27" s="96"/>
      <c r="AA27" s="33"/>
      <c r="AB27" s="33"/>
      <c r="AC27" s="26"/>
      <c r="AD27" s="26"/>
      <c r="AE27" s="26"/>
      <c r="AF27" s="26"/>
      <c r="AG27" s="26"/>
      <c r="AH27" s="27"/>
    </row>
    <row r="28" spans="2:34" ht="18.600000000000001" thickBot="1" x14ac:dyDescent="0.4">
      <c r="B28" s="34"/>
      <c r="C28" s="26"/>
      <c r="D28" s="26"/>
      <c r="E28" s="97" t="s">
        <v>77</v>
      </c>
      <c r="F28" s="98"/>
      <c r="G28" s="98"/>
      <c r="H28" s="98"/>
      <c r="I28" s="99">
        <f>I27/$C$9</f>
        <v>0</v>
      </c>
      <c r="J28" s="99">
        <f>J27/$C$9</f>
        <v>0</v>
      </c>
      <c r="K28" s="98"/>
      <c r="L28" s="99">
        <f>L27/$C$9</f>
        <v>0.20428571428571426</v>
      </c>
      <c r="M28" s="99">
        <f>M27/$C$9</f>
        <v>0.19299999999999998</v>
      </c>
      <c r="N28" s="98"/>
      <c r="O28" s="99">
        <f>O27/$C$9</f>
        <v>0.39714285714285708</v>
      </c>
      <c r="P28" s="99">
        <f>P27/$C$9</f>
        <v>0.41871428571428565</v>
      </c>
      <c r="Q28" s="100"/>
      <c r="R28" s="99">
        <f>R27/$C$9</f>
        <v>0.77999999999999992</v>
      </c>
      <c r="S28" s="99">
        <f>S27/$C$9</f>
        <v>0.78014285714285703</v>
      </c>
      <c r="T28" s="100"/>
      <c r="U28" s="99">
        <f>U27/$C$9</f>
        <v>1.0031428571428571</v>
      </c>
      <c r="V28" s="99">
        <f>V27/$C$9</f>
        <v>1.020142857142857</v>
      </c>
      <c r="W28" s="100"/>
      <c r="X28" s="99">
        <f>X27/$C$9</f>
        <v>1.0031428571428571</v>
      </c>
      <c r="Y28" s="99">
        <f>Y27/$C$9</f>
        <v>1.0415714285714284</v>
      </c>
      <c r="Z28" s="101"/>
      <c r="AA28" s="88"/>
      <c r="AB28" s="88"/>
      <c r="AC28" s="26"/>
      <c r="AD28" s="26"/>
      <c r="AE28" s="26"/>
      <c r="AF28" s="26"/>
      <c r="AG28" s="26"/>
      <c r="AH28" s="27"/>
    </row>
    <row r="29" spans="2:34" x14ac:dyDescent="0.3">
      <c r="B29" s="34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7"/>
    </row>
    <row r="30" spans="2:34" x14ac:dyDescent="0.3">
      <c r="B30" s="34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2:34" ht="15" thickBot="1" x14ac:dyDescent="0.35">
      <c r="B31" s="89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1"/>
    </row>
    <row r="32" spans="2:34" ht="15" thickTop="1" x14ac:dyDescent="0.3"/>
  </sheetData>
  <mergeCells count="16">
    <mergeCell ref="D1:AH2"/>
    <mergeCell ref="I12:Z12"/>
    <mergeCell ref="B1:C2"/>
    <mergeCell ref="I14:K14"/>
    <mergeCell ref="I13:K13"/>
    <mergeCell ref="L13:N13"/>
    <mergeCell ref="L14:N14"/>
    <mergeCell ref="O14:Q14"/>
    <mergeCell ref="O13:Q13"/>
    <mergeCell ref="R13:T13"/>
    <mergeCell ref="AA14:AF14"/>
    <mergeCell ref="R14:T14"/>
    <mergeCell ref="U13:W13"/>
    <mergeCell ref="U14:W14"/>
    <mergeCell ref="X13:Z13"/>
    <mergeCell ref="X14:Z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11106-C782-4125-8436-C2272E5EBC57}">
  <dimension ref="B1:AB49"/>
  <sheetViews>
    <sheetView workbookViewId="0">
      <selection activeCell="F16" sqref="F16"/>
    </sheetView>
  </sheetViews>
  <sheetFormatPr defaultRowHeight="14.4" x14ac:dyDescent="0.3"/>
  <cols>
    <col min="1" max="1" width="1.6640625" customWidth="1"/>
    <col min="2" max="2" width="36.109375" bestFit="1" customWidth="1"/>
    <col min="3" max="3" width="19.88671875" bestFit="1" customWidth="1"/>
    <col min="4" max="4" width="18.33203125" bestFit="1" customWidth="1"/>
    <col min="5" max="5" width="18.88671875" bestFit="1" customWidth="1"/>
    <col min="6" max="6" width="91.6640625" customWidth="1"/>
    <col min="7" max="7" width="32.33203125" bestFit="1" customWidth="1"/>
    <col min="8" max="8" width="34.6640625" bestFit="1" customWidth="1"/>
  </cols>
  <sheetData>
    <row r="1" spans="2:28" ht="24.6" customHeight="1" x14ac:dyDescent="0.3">
      <c r="B1" s="185" t="e" vm="1">
        <v>#VALUE!</v>
      </c>
      <c r="C1" s="187" t="s">
        <v>79</v>
      </c>
      <c r="D1" s="188"/>
      <c r="E1" s="188"/>
      <c r="F1" s="188"/>
      <c r="G1" s="188"/>
      <c r="H1" s="189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</row>
    <row r="2" spans="2:28" ht="39.6" customHeight="1" thickBot="1" x14ac:dyDescent="0.35">
      <c r="B2" s="186"/>
      <c r="C2" s="190"/>
      <c r="D2" s="191"/>
      <c r="E2" s="191"/>
      <c r="F2" s="191"/>
      <c r="G2" s="191"/>
      <c r="H2" s="192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spans="2:28" ht="27" customHeight="1" thickTop="1" x14ac:dyDescent="0.35">
      <c r="B3" s="18" t="s">
        <v>63</v>
      </c>
      <c r="C3" s="19" t="s">
        <v>60</v>
      </c>
      <c r="D3" s="19" t="s">
        <v>59</v>
      </c>
      <c r="E3" s="19" t="s">
        <v>58</v>
      </c>
      <c r="F3" s="19" t="s">
        <v>62</v>
      </c>
      <c r="G3" s="19" t="s">
        <v>57</v>
      </c>
      <c r="H3" s="20" t="s">
        <v>61</v>
      </c>
    </row>
    <row r="4" spans="2:28" ht="18" x14ac:dyDescent="0.35">
      <c r="B4" s="21" t="s">
        <v>64</v>
      </c>
      <c r="C4" s="22" t="s">
        <v>65</v>
      </c>
      <c r="D4" s="22">
        <v>1</v>
      </c>
      <c r="E4" s="23">
        <v>45503</v>
      </c>
      <c r="F4" s="22" t="s">
        <v>68</v>
      </c>
      <c r="G4" s="22" t="s">
        <v>66</v>
      </c>
      <c r="H4" s="24" t="s">
        <v>67</v>
      </c>
    </row>
    <row r="5" spans="2:28" ht="18" x14ac:dyDescent="0.35">
      <c r="B5" s="21" t="s">
        <v>73</v>
      </c>
      <c r="C5" s="22" t="s">
        <v>65</v>
      </c>
      <c r="D5" s="22">
        <v>2</v>
      </c>
      <c r="E5" s="23">
        <v>45680</v>
      </c>
      <c r="F5" s="22" t="s">
        <v>74</v>
      </c>
      <c r="G5" s="22"/>
      <c r="H5" s="24"/>
    </row>
    <row r="6" spans="2:28" ht="18" x14ac:dyDescent="0.35">
      <c r="B6" s="21" t="s">
        <v>75</v>
      </c>
      <c r="C6" s="22" t="s">
        <v>65</v>
      </c>
      <c r="D6" s="22">
        <v>3</v>
      </c>
      <c r="E6" s="23">
        <v>45748</v>
      </c>
      <c r="F6" s="22" t="s">
        <v>76</v>
      </c>
      <c r="G6" s="22" t="s">
        <v>66</v>
      </c>
      <c r="H6" s="24" t="s">
        <v>67</v>
      </c>
    </row>
    <row r="7" spans="2:28" x14ac:dyDescent="0.3">
      <c r="B7" s="12"/>
      <c r="C7" s="1"/>
      <c r="D7" s="1"/>
      <c r="E7" s="1"/>
      <c r="F7" s="1"/>
      <c r="G7" s="1"/>
      <c r="H7" s="14"/>
    </row>
    <row r="8" spans="2:28" x14ac:dyDescent="0.3">
      <c r="B8" s="12"/>
      <c r="C8" s="1"/>
      <c r="D8" s="1"/>
      <c r="E8" s="1"/>
      <c r="F8" s="1"/>
      <c r="G8" s="1"/>
      <c r="H8" s="14"/>
    </row>
    <row r="9" spans="2:28" x14ac:dyDescent="0.3">
      <c r="B9" s="12"/>
      <c r="C9" s="1"/>
      <c r="D9" s="1"/>
      <c r="E9" s="1"/>
      <c r="F9" s="1"/>
      <c r="G9" s="1"/>
      <c r="H9" s="14"/>
    </row>
    <row r="10" spans="2:28" x14ac:dyDescent="0.3">
      <c r="B10" s="12"/>
      <c r="C10" s="1"/>
      <c r="D10" s="1"/>
      <c r="E10" s="1"/>
      <c r="F10" s="1"/>
      <c r="G10" s="1"/>
      <c r="H10" s="14"/>
    </row>
    <row r="11" spans="2:28" x14ac:dyDescent="0.3">
      <c r="B11" s="12"/>
      <c r="C11" s="1"/>
      <c r="D11" s="2"/>
      <c r="E11" s="1"/>
      <c r="F11" s="1"/>
      <c r="G11" s="1"/>
      <c r="H11" s="14"/>
    </row>
    <row r="12" spans="2:28" x14ac:dyDescent="0.3">
      <c r="B12" s="12"/>
      <c r="C12" s="1"/>
      <c r="D12" s="1"/>
      <c r="E12" s="1"/>
      <c r="F12" s="1"/>
      <c r="G12" s="1"/>
      <c r="H12" s="14"/>
    </row>
    <row r="13" spans="2:28" x14ac:dyDescent="0.3">
      <c r="B13" s="12"/>
      <c r="C13" s="1"/>
      <c r="D13" s="1"/>
      <c r="E13" s="1"/>
      <c r="F13" s="1"/>
      <c r="G13" s="1"/>
      <c r="H13" s="14"/>
    </row>
    <row r="14" spans="2:28" x14ac:dyDescent="0.3">
      <c r="B14" s="12"/>
      <c r="C14" s="1"/>
      <c r="D14" s="1"/>
      <c r="E14" s="1"/>
      <c r="F14" s="1"/>
      <c r="G14" s="1"/>
      <c r="H14" s="14"/>
    </row>
    <row r="15" spans="2:28" x14ac:dyDescent="0.3">
      <c r="B15" s="12"/>
      <c r="C15" s="1"/>
      <c r="D15" s="1"/>
      <c r="E15" s="1"/>
      <c r="F15" s="1"/>
      <c r="G15" s="1"/>
      <c r="H15" s="14"/>
    </row>
    <row r="16" spans="2:28" x14ac:dyDescent="0.3">
      <c r="B16" s="12"/>
      <c r="C16" s="1"/>
      <c r="D16" s="1"/>
      <c r="E16" s="1"/>
      <c r="F16" s="1"/>
      <c r="G16" s="1"/>
      <c r="H16" s="14"/>
    </row>
    <row r="17" spans="2:8" x14ac:dyDescent="0.3">
      <c r="B17" s="12"/>
      <c r="C17" s="1"/>
      <c r="D17" s="1"/>
      <c r="E17" s="1"/>
      <c r="F17" s="1"/>
      <c r="G17" s="1"/>
      <c r="H17" s="14"/>
    </row>
    <row r="18" spans="2:8" x14ac:dyDescent="0.3">
      <c r="B18" s="12"/>
      <c r="C18" s="1"/>
      <c r="D18" s="1"/>
      <c r="E18" s="1"/>
      <c r="F18" s="1"/>
      <c r="G18" s="1"/>
      <c r="H18" s="14"/>
    </row>
    <row r="19" spans="2:8" x14ac:dyDescent="0.3">
      <c r="B19" s="12"/>
      <c r="C19" s="1"/>
      <c r="D19" s="1"/>
      <c r="E19" s="1"/>
      <c r="F19" s="1"/>
      <c r="G19" s="1"/>
      <c r="H19" s="14"/>
    </row>
    <row r="20" spans="2:8" x14ac:dyDescent="0.3">
      <c r="B20" s="12"/>
      <c r="C20" s="1"/>
      <c r="D20" s="1"/>
      <c r="E20" s="1"/>
      <c r="F20" s="1"/>
      <c r="G20" s="1"/>
      <c r="H20" s="14"/>
    </row>
    <row r="21" spans="2:8" x14ac:dyDescent="0.3">
      <c r="B21" s="12"/>
      <c r="C21" s="1"/>
      <c r="D21" s="1"/>
      <c r="E21" s="1"/>
      <c r="F21" s="1"/>
      <c r="G21" s="1"/>
      <c r="H21" s="14"/>
    </row>
    <row r="22" spans="2:8" x14ac:dyDescent="0.3">
      <c r="B22" s="12"/>
      <c r="C22" s="1"/>
      <c r="D22" s="1"/>
      <c r="E22" s="1"/>
      <c r="F22" s="1"/>
      <c r="G22" s="1"/>
      <c r="H22" s="14"/>
    </row>
    <row r="23" spans="2:8" x14ac:dyDescent="0.3">
      <c r="B23" s="12"/>
      <c r="C23" s="1"/>
      <c r="D23" s="1"/>
      <c r="E23" s="1"/>
      <c r="F23" s="1"/>
      <c r="G23" s="1"/>
      <c r="H23" s="14"/>
    </row>
    <row r="24" spans="2:8" x14ac:dyDescent="0.3">
      <c r="B24" s="12"/>
      <c r="C24" s="1"/>
      <c r="D24" s="1"/>
      <c r="E24" s="1"/>
      <c r="F24" s="1"/>
      <c r="G24" s="1"/>
      <c r="H24" s="14"/>
    </row>
    <row r="25" spans="2:8" x14ac:dyDescent="0.3">
      <c r="B25" s="12"/>
      <c r="C25" s="1"/>
      <c r="D25" s="1"/>
      <c r="E25" s="1"/>
      <c r="F25" s="1"/>
      <c r="G25" s="1"/>
      <c r="H25" s="14"/>
    </row>
    <row r="26" spans="2:8" x14ac:dyDescent="0.3">
      <c r="B26" s="12"/>
      <c r="C26" s="1"/>
      <c r="D26" s="1"/>
      <c r="E26" s="1"/>
      <c r="F26" s="1"/>
      <c r="G26" s="1"/>
      <c r="H26" s="14"/>
    </row>
    <row r="27" spans="2:8" x14ac:dyDescent="0.3">
      <c r="B27" s="12"/>
      <c r="C27" s="1"/>
      <c r="D27" s="1"/>
      <c r="E27" s="1"/>
      <c r="F27" s="1"/>
      <c r="G27" s="1"/>
      <c r="H27" s="14"/>
    </row>
    <row r="28" spans="2:8" x14ac:dyDescent="0.3">
      <c r="B28" s="12"/>
      <c r="C28" s="1"/>
      <c r="D28" s="1"/>
      <c r="E28" s="1"/>
      <c r="F28" s="1"/>
      <c r="G28" s="1"/>
      <c r="H28" s="14"/>
    </row>
    <row r="29" spans="2:8" x14ac:dyDescent="0.3">
      <c r="B29" s="12"/>
      <c r="C29" s="1"/>
      <c r="D29" s="1"/>
      <c r="E29" s="1"/>
      <c r="F29" s="1"/>
      <c r="G29" s="1"/>
      <c r="H29" s="14"/>
    </row>
    <row r="30" spans="2:8" x14ac:dyDescent="0.3">
      <c r="B30" s="12"/>
      <c r="C30" s="1"/>
      <c r="D30" s="1"/>
      <c r="E30" s="1"/>
      <c r="F30" s="1"/>
      <c r="G30" s="1"/>
      <c r="H30" s="14"/>
    </row>
    <row r="31" spans="2:8" x14ac:dyDescent="0.3">
      <c r="B31" s="12"/>
      <c r="C31" s="1"/>
      <c r="D31" s="1"/>
      <c r="E31" s="1"/>
      <c r="F31" s="1"/>
      <c r="G31" s="1"/>
      <c r="H31" s="14"/>
    </row>
    <row r="32" spans="2:8" x14ac:dyDescent="0.3">
      <c r="B32" s="12"/>
      <c r="C32" s="1"/>
      <c r="D32" s="1"/>
      <c r="E32" s="1"/>
      <c r="F32" s="1"/>
      <c r="G32" s="1"/>
      <c r="H32" s="14"/>
    </row>
    <row r="33" spans="2:8" x14ac:dyDescent="0.3">
      <c r="B33" s="12"/>
      <c r="C33" s="1"/>
      <c r="D33" s="1"/>
      <c r="E33" s="1"/>
      <c r="F33" s="1"/>
      <c r="G33" s="1"/>
      <c r="H33" s="14"/>
    </row>
    <row r="34" spans="2:8" x14ac:dyDescent="0.3">
      <c r="B34" s="12"/>
      <c r="C34" s="1"/>
      <c r="D34" s="1"/>
      <c r="E34" s="1"/>
      <c r="F34" s="1"/>
      <c r="G34" s="1"/>
      <c r="H34" s="14"/>
    </row>
    <row r="35" spans="2:8" x14ac:dyDescent="0.3">
      <c r="B35" s="12"/>
      <c r="C35" s="1"/>
      <c r="D35" s="1"/>
      <c r="E35" s="1"/>
      <c r="F35" s="1"/>
      <c r="G35" s="1"/>
      <c r="H35" s="14"/>
    </row>
    <row r="36" spans="2:8" x14ac:dyDescent="0.3">
      <c r="B36" s="12"/>
      <c r="C36" s="1"/>
      <c r="D36" s="1"/>
      <c r="E36" s="1"/>
      <c r="F36" s="1"/>
      <c r="G36" s="1"/>
      <c r="H36" s="14"/>
    </row>
    <row r="37" spans="2:8" x14ac:dyDescent="0.3">
      <c r="B37" s="12"/>
      <c r="C37" s="1"/>
      <c r="D37" s="1"/>
      <c r="E37" s="1"/>
      <c r="F37" s="1"/>
      <c r="G37" s="1"/>
      <c r="H37" s="14"/>
    </row>
    <row r="38" spans="2:8" x14ac:dyDescent="0.3">
      <c r="B38" s="12"/>
      <c r="C38" s="1"/>
      <c r="D38" s="1"/>
      <c r="E38" s="1"/>
      <c r="F38" s="1"/>
      <c r="G38" s="1"/>
      <c r="H38" s="14"/>
    </row>
    <row r="39" spans="2:8" x14ac:dyDescent="0.3">
      <c r="B39" s="12"/>
      <c r="C39" s="1"/>
      <c r="D39" s="1"/>
      <c r="E39" s="1"/>
      <c r="F39" s="1"/>
      <c r="G39" s="1"/>
      <c r="H39" s="14"/>
    </row>
    <row r="40" spans="2:8" x14ac:dyDescent="0.3">
      <c r="B40" s="12"/>
      <c r="C40" s="1"/>
      <c r="D40" s="1"/>
      <c r="E40" s="1"/>
      <c r="F40" s="1"/>
      <c r="G40" s="1"/>
      <c r="H40" s="14"/>
    </row>
    <row r="41" spans="2:8" x14ac:dyDescent="0.3">
      <c r="B41" s="12"/>
      <c r="C41" s="1"/>
      <c r="D41" s="1"/>
      <c r="E41" s="1"/>
      <c r="F41" s="1"/>
      <c r="G41" s="1"/>
      <c r="H41" s="14"/>
    </row>
    <row r="42" spans="2:8" x14ac:dyDescent="0.3">
      <c r="B42" s="12"/>
      <c r="C42" s="1"/>
      <c r="D42" s="1"/>
      <c r="E42" s="1"/>
      <c r="F42" s="1"/>
      <c r="G42" s="1"/>
      <c r="H42" s="14"/>
    </row>
    <row r="43" spans="2:8" x14ac:dyDescent="0.3">
      <c r="B43" s="12"/>
      <c r="C43" s="1"/>
      <c r="D43" s="1"/>
      <c r="E43" s="1"/>
      <c r="F43" s="1"/>
      <c r="G43" s="1"/>
      <c r="H43" s="14"/>
    </row>
    <row r="44" spans="2:8" x14ac:dyDescent="0.3">
      <c r="B44" s="12"/>
      <c r="C44" s="1"/>
      <c r="D44" s="1"/>
      <c r="E44" s="1"/>
      <c r="F44" s="1"/>
      <c r="G44" s="1"/>
      <c r="H44" s="14"/>
    </row>
    <row r="45" spans="2:8" x14ac:dyDescent="0.3">
      <c r="B45" s="12"/>
      <c r="C45" s="1"/>
      <c r="D45" s="1"/>
      <c r="E45" s="1"/>
      <c r="F45" s="1"/>
      <c r="G45" s="1"/>
      <c r="H45" s="14"/>
    </row>
    <row r="46" spans="2:8" x14ac:dyDescent="0.3">
      <c r="B46" s="12"/>
      <c r="C46" s="1"/>
      <c r="D46" s="1"/>
      <c r="E46" s="1"/>
      <c r="F46" s="1"/>
      <c r="G46" s="1"/>
      <c r="H46" s="14"/>
    </row>
    <row r="47" spans="2:8" x14ac:dyDescent="0.3">
      <c r="B47" s="12"/>
      <c r="C47" s="1"/>
      <c r="D47" s="1"/>
      <c r="E47" s="1"/>
      <c r="F47" s="1"/>
      <c r="G47" s="1"/>
      <c r="H47" s="14"/>
    </row>
    <row r="48" spans="2:8" ht="15" thickBot="1" x14ac:dyDescent="0.35">
      <c r="B48" s="15"/>
      <c r="C48" s="16"/>
      <c r="D48" s="16"/>
      <c r="E48" s="16"/>
      <c r="F48" s="16"/>
      <c r="G48" s="16"/>
      <c r="H48" s="17"/>
    </row>
    <row r="49" ht="15" thickTop="1" x14ac:dyDescent="0.3"/>
  </sheetData>
  <mergeCells count="2">
    <mergeCell ref="B1:B2"/>
    <mergeCell ref="C1:H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5982B0FEFD984DB04273E9D95DF3FE" ma:contentTypeVersion="12" ma:contentTypeDescription="Create a new document." ma:contentTypeScope="" ma:versionID="99e47097a0b8b1ebf9fd84345279b1ad">
  <xsd:schema xmlns:xsd="http://www.w3.org/2001/XMLSchema" xmlns:xs="http://www.w3.org/2001/XMLSchema" xmlns:p="http://schemas.microsoft.com/office/2006/metadata/properties" xmlns:ns1="http://schemas.microsoft.com/sharepoint/v3" xmlns:ns2="95c36b44-2974-4a6e-99bc-c5d43dfb6c1f" xmlns:ns3="a5b864cb-7915-4493-b702-ad0b49b4414f" xmlns:ns4="16f00c2e-ac5c-418b-9f13-a0771dbd417d" targetNamespace="http://schemas.microsoft.com/office/2006/metadata/properties" ma:root="true" ma:fieldsID="a1da4c379514f2ffba8ace136db270e4" ns1:_="" ns2:_="" ns3:_="" ns4:_="">
    <xsd:import namespace="http://schemas.microsoft.com/sharepoint/v3"/>
    <xsd:import namespace="95c36b44-2974-4a6e-99bc-c5d43dfb6c1f"/>
    <xsd:import namespace="a5b864cb-7915-4493-b702-ad0b49b4414f"/>
    <xsd:import namespace="16f00c2e-ac5c-418b-9f13-a0771dbd417d"/>
    <xsd:element name="properties">
      <xsd:complexType>
        <xsd:sequence>
          <xsd:element name="documentManagement">
            <xsd:complexType>
              <xsd:all>
                <xsd:element ref="ns2:Manual" minOccurs="0"/>
                <xsd:element ref="ns3:Division" minOccurs="0"/>
                <xsd:element ref="ns3:Section" minOccurs="0"/>
                <xsd:element ref="ns3:Division_x003a_Division" minOccurs="0"/>
                <xsd:element ref="ns3:Section_x003a_Section" minOccurs="0"/>
                <xsd:element ref="ns3:CM_x0020__x002d__x0020_Section_x003a_Order" minOccurs="0"/>
                <xsd:element ref="ns2:DocType" minOccurs="0"/>
                <xsd:element ref="ns4:_dlc_DocId" minOccurs="0"/>
                <xsd:element ref="ns4:_dlc_DocIdUrl" minOccurs="0"/>
                <xsd:element ref="ns4:_dlc_DocIdPersistId" minOccurs="0"/>
                <xsd:element ref="ns1:URL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URL" ma:index="18" nillable="true" ma:displayName="URL" ma:internalName="URL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c36b44-2974-4a6e-99bc-c5d43dfb6c1f" elementFormDefault="qualified">
    <xsd:import namespace="http://schemas.microsoft.com/office/2006/documentManagement/types"/>
    <xsd:import namespace="http://schemas.microsoft.com/office/infopath/2007/PartnerControls"/>
    <xsd:element name="Manual" ma:index="2" nillable="true" ma:displayName="Manual" ma:format="Dropdown" ma:internalName="Manual">
      <xsd:simpleType>
        <xsd:restriction base="dms:Choice">
          <xsd:enumeration value="Construction Manual"/>
          <xsd:enumeration value="Miscellaneous"/>
        </xsd:restriction>
      </xsd:simpleType>
    </xsd:element>
    <xsd:element name="DocType" ma:index="14" nillable="true" ma:displayName="Doc Type" ma:format="RadioButtons" ma:internalName="DocType">
      <xsd:simpleType>
        <xsd:restriction base="dms:Choice">
          <xsd:enumeration value="Checklist"/>
          <xsd:enumeration value="Related Doc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b864cb-7915-4493-b702-ad0b49b4414f" elementFormDefault="qualified">
    <xsd:import namespace="http://schemas.microsoft.com/office/2006/documentManagement/types"/>
    <xsd:import namespace="http://schemas.microsoft.com/office/infopath/2007/PartnerControls"/>
    <xsd:element name="Division" ma:index="3" nillable="true" ma:displayName="CM - Division" ma:list="{2dd0f8a9-b849-4ae3-8d6c-f310cf4ae3ee}" ma:internalName="Division" ma:showField="Title" ma:web="6dbb0e05-8fe3-4448-b0d5-9c36c8edca54">
      <xsd:simpleType>
        <xsd:restriction base="dms:Lookup"/>
      </xsd:simpleType>
    </xsd:element>
    <xsd:element name="Section" ma:index="4" nillable="true" ma:displayName="CM - Section" ma:list="{2dd0f8a9-b849-4ae3-8d6c-f310cf4ae3ee}" ma:internalName="Section" ma:showField="Section" ma:web="6dbb0e05-8fe3-4448-b0d5-9c36c8edca54">
      <xsd:simpleType>
        <xsd:restriction base="dms:Lookup"/>
      </xsd:simpleType>
    </xsd:element>
    <xsd:element name="Division_x003a_Division" ma:index="7" nillable="true" ma:displayName="CM - Division:" ma:description="Non Linkable Division field" ma:list="{2dd0f8a9-b849-4ae3-8d6c-f310cf4ae3ee}" ma:internalName="Division_x003a_Division" ma:readOnly="true" ma:showField="Title" ma:web="6dbb0e05-8fe3-4448-b0d5-9c36c8edca54">
      <xsd:simpleType>
        <xsd:restriction base="dms:Lookup"/>
      </xsd:simpleType>
    </xsd:element>
    <xsd:element name="Section_x003a_Section" ma:index="8" nillable="true" ma:displayName="CM - Section:" ma:description="Non Linkable Section field" ma:list="{2dd0f8a9-b849-4ae3-8d6c-f310cf4ae3ee}" ma:internalName="Section_x003a_Section" ma:readOnly="true" ma:showField="Section" ma:web="6dbb0e05-8fe3-4448-b0d5-9c36c8edca54">
      <xsd:simpleType>
        <xsd:restriction base="dms:Lookup"/>
      </xsd:simpleType>
    </xsd:element>
    <xsd:element name="CM_x0020__x002d__x0020_Section_x003a_Order" ma:index="13" nillable="true" ma:displayName="CM - Order" ma:list="{2dd0f8a9-b849-4ae3-8d6c-f310cf4ae3ee}" ma:internalName="CM_x0020__x002d__x0020_Section_x003a_Order" ma:readOnly="true" ma:showField="Order0" ma:web="6dbb0e05-8fe3-4448-b0d5-9c36c8edca54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f00c2e-ac5c-418b-9f13-a0771dbd41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7ef604a7-ebc4-47af-96e9-7f1ad444f50a" ContentTypeId="0x0101" PreviousValue="false"/>
</file>

<file path=customXml/item3.xml><?xml version="1.0" encoding="utf-8"?>
<?mso-contentType ?>
<spe:Receivers xmlns:spe="http://schemas.microsoft.com/sharepoint/events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95c36b44-2974-4a6e-99bc-c5d43dfb6c1f" xsi:nil="true"/>
    <URL xmlns="http://schemas.microsoft.com/sharepoint/v3">
      <Url xsi:nil="true"/>
      <Description xsi:nil="true"/>
    </URL>
    <Manual xmlns="95c36b44-2974-4a6e-99bc-c5d43dfb6c1f">Construction Manual</Manual>
    <Section xmlns="a5b864cb-7915-4493-b702-ad0b49b4414f" xsi:nil="true"/>
    <Division xmlns="a5b864cb-7915-4493-b702-ad0b49b4414f" xsi:nil="true"/>
  </documentManagement>
</p:properties>
</file>

<file path=customXml/itemProps1.xml><?xml version="1.0" encoding="utf-8"?>
<ds:datastoreItem xmlns:ds="http://schemas.openxmlformats.org/officeDocument/2006/customXml" ds:itemID="{D004B518-31BE-413F-B466-A3495C3CA043}"/>
</file>

<file path=customXml/itemProps2.xml><?xml version="1.0" encoding="utf-8"?>
<ds:datastoreItem xmlns:ds="http://schemas.openxmlformats.org/officeDocument/2006/customXml" ds:itemID="{6AB54C45-BF24-4A41-B0A1-29EF0E37D545}"/>
</file>

<file path=customXml/itemProps3.xml><?xml version="1.0" encoding="utf-8"?>
<ds:datastoreItem xmlns:ds="http://schemas.openxmlformats.org/officeDocument/2006/customXml" ds:itemID="{257E5126-B1AC-4C78-998B-F3F04240B7C6}"/>
</file>

<file path=customXml/itemProps4.xml><?xml version="1.0" encoding="utf-8"?>
<ds:datastoreItem xmlns:ds="http://schemas.openxmlformats.org/officeDocument/2006/customXml" ds:itemID="{64B7BD92-4086-4236-8A3F-267B75B9E6B1}"/>
</file>

<file path=customXml/itemProps5.xml><?xml version="1.0" encoding="utf-8"?>
<ds:datastoreItem xmlns:ds="http://schemas.openxmlformats.org/officeDocument/2006/customXml" ds:itemID="{2DFF4C7A-30F3-4F47-BDCE-DE64D34C70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OEPP During DB Process</vt:lpstr>
      <vt:lpstr>OEPP Proposed</vt:lpstr>
      <vt:lpstr>OEPP Commitments</vt:lpstr>
      <vt:lpstr>Modification History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OEPP Monitoring Spreadsheet for DB Contracts</dc:title>
  <dc:creator>Gaddy, Michelle H</dc:creator>
  <cp:lastModifiedBy>Gaddy, Michelle H</cp:lastModifiedBy>
  <dcterms:created xsi:type="dcterms:W3CDTF">2024-08-01T13:39:39Z</dcterms:created>
  <dcterms:modified xsi:type="dcterms:W3CDTF">2025-03-19T14:14:42Z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0x0101003D5982B0FEFD984DB04273E9D95DF3FE</vt:lpwstr>
  </property>
  <property fmtid="{D5CDD505-2E9C-101B-9397-08002B2CF9AE}" pid="3" name="Order">
    <vt:r8>123200</vt:r8>
  </property>
</Properties>
</file>