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olors1.xml" ContentType="application/vnd.ms-office.chartcolorsty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docProps/app.xml" ContentType="application/vnd.openxmlformats-officedocument.extended-properties+xml"/>
  <Override PartName="/docProps/custom.xml" ContentType="application/vnd.openxmlformats-officedocument.custom-propertie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tables/table1.xml" ContentType="application/vnd.openxmlformats-officedocument.spreadsheetml.table+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cconnect-my.sharepoint.com/personal/bledwards1_ncdot_gov/Documents/Construction/admin/steel/New folder/"/>
    </mc:Choice>
  </mc:AlternateContent>
  <xr:revisionPtr revIDLastSave="2" documentId="13_ncr:1_{8D142C1B-9D14-41F2-92ED-9232911E9356}" xr6:coauthVersionLast="47" xr6:coauthVersionMax="47" xr10:uidLastSave="{F1EE7715-0095-4FB1-A7B9-30B54AAD4CFA}"/>
  <workbookProtection workbookAlgorithmName="SHA-512" workbookHashValue="UrB5gYI7MWCcGFMHqkxwhHqCYGjI8ZxDm5EpsDR43uhEhmy9MU9FrfoaXFfKrM6OY43oXIvbkuqGoqLl62uEig==" workbookSaltValue="XuclKxCNPfH2LmjZ5JZxUQ==" workbookSpinCount="100000" lockStructure="1"/>
  <bookViews>
    <workbookView xWindow="-120" yWindow="-120" windowWidth="29040" windowHeight="15840" activeTab="1" xr2:uid="{7FB00C5A-8E54-4DD9-A628-00900BB3F724}"/>
  </bookViews>
  <sheets>
    <sheet name="Instructions" sheetId="1" r:id="rId1"/>
    <sheet name="Steel Price Adjustment Calc" sheetId="2" r:id="rId2"/>
    <sheet name="2018 Eligible List" sheetId="3" r:id="rId3"/>
    <sheet name="2024 Eligible List" sheetId="13" r:id="rId4"/>
    <sheet name="Monthly Indices" sheetId="15" r:id="rId5"/>
    <sheet name="NCDOT Data Entry " sheetId="8" state="hidden" r:id="rId6"/>
    <sheet name="Sheet1" sheetId="14" state="hidden" r:id="rId7"/>
    <sheet name="Chart" sheetId="1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4" i="15" l="1"/>
  <c r="C174" i="15"/>
  <c r="D174" i="15"/>
  <c r="E174" i="15"/>
  <c r="F174" i="15"/>
  <c r="G174" i="15"/>
  <c r="H174" i="15"/>
  <c r="I174" i="8"/>
  <c r="J174" i="8"/>
  <c r="K174" i="8"/>
  <c r="L174" i="8"/>
  <c r="M174" i="8"/>
  <c r="N174" i="8"/>
  <c r="O174" i="8"/>
  <c r="E173" i="15"/>
  <c r="I173" i="8"/>
  <c r="B173" i="15" s="1"/>
  <c r="J173" i="8"/>
  <c r="C173" i="15" s="1"/>
  <c r="K173" i="8"/>
  <c r="D173" i="15" s="1"/>
  <c r="L173" i="8"/>
  <c r="M173" i="8"/>
  <c r="F173" i="15" s="1"/>
  <c r="N173" i="8"/>
  <c r="G173" i="15" s="1"/>
  <c r="O173" i="8"/>
  <c r="H173" i="15" s="1"/>
  <c r="E172" i="15"/>
  <c r="I172" i="8"/>
  <c r="B172" i="15" s="1"/>
  <c r="J172" i="8"/>
  <c r="C172" i="15" s="1"/>
  <c r="K172" i="8"/>
  <c r="D172" i="15" s="1"/>
  <c r="L172" i="8"/>
  <c r="M172" i="8"/>
  <c r="F172" i="15" s="1"/>
  <c r="N172" i="8"/>
  <c r="G172" i="15" s="1"/>
  <c r="O172" i="8"/>
  <c r="H172" i="15" s="1"/>
  <c r="I171" i="8"/>
  <c r="B171" i="15" s="1"/>
  <c r="J171" i="8"/>
  <c r="C171" i="15" s="1"/>
  <c r="K171" i="8"/>
  <c r="D171" i="15" s="1"/>
  <c r="L171" i="8"/>
  <c r="E171" i="15" s="1"/>
  <c r="M171" i="8"/>
  <c r="F171" i="15" s="1"/>
  <c r="N171" i="8"/>
  <c r="G171" i="15" s="1"/>
  <c r="O171" i="8"/>
  <c r="H171" i="15" s="1"/>
  <c r="O170" i="8"/>
  <c r="H170" i="15" s="1"/>
  <c r="N170" i="8"/>
  <c r="G170" i="15" s="1"/>
  <c r="M170" i="8"/>
  <c r="F170" i="15" s="1"/>
  <c r="L170" i="8"/>
  <c r="E170" i="15" s="1"/>
  <c r="K170" i="8"/>
  <c r="D170" i="15" s="1"/>
  <c r="J170" i="8"/>
  <c r="C170" i="15" s="1"/>
  <c r="I170" i="8"/>
  <c r="B170" i="15" s="1"/>
  <c r="O169" i="8"/>
  <c r="H169" i="15" s="1"/>
  <c r="N169" i="8"/>
  <c r="G169" i="15" s="1"/>
  <c r="M169" i="8"/>
  <c r="F169" i="15" s="1"/>
  <c r="L169" i="8"/>
  <c r="E169" i="15" s="1"/>
  <c r="K169" i="8"/>
  <c r="D169" i="15" s="1"/>
  <c r="J169" i="8"/>
  <c r="C169" i="15" s="1"/>
  <c r="I169" i="8"/>
  <c r="B169" i="15" s="1"/>
  <c r="J168" i="8"/>
  <c r="C168" i="15" s="1"/>
  <c r="K168" i="8"/>
  <c r="D168" i="15" s="1"/>
  <c r="L168" i="8"/>
  <c r="E168" i="15" s="1"/>
  <c r="M168" i="8"/>
  <c r="F168" i="15" s="1"/>
  <c r="N168" i="8"/>
  <c r="G168" i="15" s="1"/>
  <c r="O168" i="8"/>
  <c r="H168" i="15" s="1"/>
  <c r="I168" i="8"/>
  <c r="B168" i="15" s="1"/>
  <c r="I167" i="8"/>
  <c r="B167" i="15" s="1"/>
  <c r="J167" i="8"/>
  <c r="C167" i="15" s="1"/>
  <c r="K167" i="8"/>
  <c r="D167" i="15" s="1"/>
  <c r="L167" i="8"/>
  <c r="E167" i="15" s="1"/>
  <c r="M167" i="8"/>
  <c r="F167" i="15" s="1"/>
  <c r="N167" i="8"/>
  <c r="G167" i="15" s="1"/>
  <c r="O167" i="8"/>
  <c r="H167" i="15" s="1"/>
  <c r="J166" i="8"/>
  <c r="C166" i="15" s="1"/>
  <c r="K166" i="8"/>
  <c r="D166" i="15" s="1"/>
  <c r="L166" i="8"/>
  <c r="E166" i="15" s="1"/>
  <c r="M166" i="8"/>
  <c r="F166" i="15" s="1"/>
  <c r="N166" i="8"/>
  <c r="G166" i="15" s="1"/>
  <c r="O166" i="8"/>
  <c r="H166" i="15" s="1"/>
  <c r="I166" i="8"/>
  <c r="B166" i="15" s="1"/>
  <c r="O165" i="8"/>
  <c r="H165" i="15" s="1"/>
  <c r="N165" i="8"/>
  <c r="G165" i="15" s="1"/>
  <c r="M165" i="8"/>
  <c r="F165" i="15" s="1"/>
  <c r="L165" i="8"/>
  <c r="E165" i="15" s="1"/>
  <c r="K165" i="8"/>
  <c r="D165" i="15" s="1"/>
  <c r="J165" i="8"/>
  <c r="C165" i="15" s="1"/>
  <c r="I165" i="8"/>
  <c r="B165" i="15" s="1"/>
  <c r="E164" i="15"/>
  <c r="J164" i="8"/>
  <c r="C164" i="15" s="1"/>
  <c r="K164" i="8"/>
  <c r="D164" i="15" s="1"/>
  <c r="L164" i="8"/>
  <c r="M164" i="8"/>
  <c r="F164" i="15" s="1"/>
  <c r="N164" i="8"/>
  <c r="G164" i="15" s="1"/>
  <c r="O164" i="8"/>
  <c r="H164" i="15" s="1"/>
  <c r="I164" i="8"/>
  <c r="B164" i="15" s="1"/>
  <c r="G163" i="15"/>
  <c r="K163" i="8"/>
  <c r="D163" i="15" s="1"/>
  <c r="K162" i="8"/>
  <c r="D162" i="15" s="1"/>
  <c r="O163" i="8"/>
  <c r="H163" i="15" s="1"/>
  <c r="N163" i="8"/>
  <c r="M163" i="8"/>
  <c r="F163" i="15" s="1"/>
  <c r="L163" i="8"/>
  <c r="E163" i="15" s="1"/>
  <c r="J163" i="8"/>
  <c r="C163" i="15" s="1"/>
  <c r="I163" i="8"/>
  <c r="B163" i="15" s="1"/>
  <c r="O162" i="8"/>
  <c r="H162" i="15" s="1"/>
  <c r="N162" i="8"/>
  <c r="G162" i="15" s="1"/>
  <c r="M162" i="8"/>
  <c r="F162" i="15" s="1"/>
  <c r="L162" i="8"/>
  <c r="E162" i="15" s="1"/>
  <c r="J162" i="8"/>
  <c r="C162" i="15" s="1"/>
  <c r="I162" i="8"/>
  <c r="B162" i="15" s="1"/>
  <c r="O161" i="8"/>
  <c r="H161" i="15" s="1"/>
  <c r="N161" i="8"/>
  <c r="G161" i="15" s="1"/>
  <c r="M161" i="8"/>
  <c r="L161" i="8"/>
  <c r="E161" i="15" s="1"/>
  <c r="K161" i="8"/>
  <c r="J161" i="8"/>
  <c r="C161" i="15" s="1"/>
  <c r="I161" i="8"/>
  <c r="B161" i="15"/>
  <c r="I160" i="8"/>
  <c r="B160" i="15" s="1"/>
  <c r="J160" i="8"/>
  <c r="C160" i="15" s="1"/>
  <c r="K160" i="8"/>
  <c r="D160" i="15" s="1"/>
  <c r="L160" i="8"/>
  <c r="E160" i="15" s="1"/>
  <c r="M160" i="8"/>
  <c r="F160" i="15" s="1"/>
  <c r="N160" i="8"/>
  <c r="G160" i="15" s="1"/>
  <c r="O160" i="8"/>
  <c r="H160" i="15" s="1"/>
  <c r="F18" i="2"/>
  <c r="G18" i="2" s="1"/>
  <c r="F20" i="2"/>
  <c r="G20" i="2" s="1"/>
  <c r="F21" i="2"/>
  <c r="G21" i="2" s="1"/>
  <c r="F22" i="2"/>
  <c r="G22" i="2" s="1"/>
  <c r="F23" i="2"/>
  <c r="G23" i="2" s="1"/>
  <c r="F24" i="2"/>
  <c r="H24" i="2" s="1"/>
  <c r="F25" i="2"/>
  <c r="H25" i="2" s="1"/>
  <c r="F26" i="2"/>
  <c r="G26" i="2" s="1"/>
  <c r="F27" i="2"/>
  <c r="H27" i="2" s="1"/>
  <c r="I27" i="2" s="1"/>
  <c r="F28" i="2"/>
  <c r="G28" i="2" s="1"/>
  <c r="F29" i="2"/>
  <c r="G29" i="2" s="1"/>
  <c r="F30" i="2"/>
  <c r="G30" i="2" s="1"/>
  <c r="F31" i="2"/>
  <c r="G31" i="2" s="1"/>
  <c r="F32" i="2"/>
  <c r="H32" i="2" s="1"/>
  <c r="F33" i="2"/>
  <c r="H33" i="2" s="1"/>
  <c r="F34" i="2"/>
  <c r="G34" i="2" s="1"/>
  <c r="F35" i="2"/>
  <c r="G35" i="2" s="1"/>
  <c r="F36" i="2"/>
  <c r="G36" i="2" s="1"/>
  <c r="F37" i="2"/>
  <c r="G37" i="2" s="1"/>
  <c r="F19" i="2"/>
  <c r="G19" i="2" s="1"/>
  <c r="H19" i="2" s="1"/>
  <c r="O159" i="8"/>
  <c r="H159" i="15" s="1"/>
  <c r="N159" i="8"/>
  <c r="G159" i="15" s="1"/>
  <c r="M159" i="8"/>
  <c r="F159" i="15" s="1"/>
  <c r="L159" i="8"/>
  <c r="E159" i="15" s="1"/>
  <c r="K159" i="8"/>
  <c r="D159" i="15" s="1"/>
  <c r="J159" i="8"/>
  <c r="C159" i="15" s="1"/>
  <c r="I159" i="8"/>
  <c r="B159" i="15" s="1"/>
  <c r="D158" i="15"/>
  <c r="D161" i="15"/>
  <c r="F161" i="15"/>
  <c r="M158" i="8"/>
  <c r="F158" i="15" s="1"/>
  <c r="L158" i="8"/>
  <c r="E158" i="15" s="1"/>
  <c r="K158" i="8"/>
  <c r="J158" i="8"/>
  <c r="C158" i="15" s="1"/>
  <c r="I158" i="8"/>
  <c r="B158" i="15" s="1"/>
  <c r="N158" i="8"/>
  <c r="G158" i="15" s="1"/>
  <c r="O158" i="8"/>
  <c r="H158" i="15" s="1"/>
  <c r="O157" i="8"/>
  <c r="H157" i="15" s="1"/>
  <c r="N157" i="8"/>
  <c r="G157" i="15" s="1"/>
  <c r="M157" i="8"/>
  <c r="F157" i="15" s="1"/>
  <c r="L157" i="8"/>
  <c r="E157" i="15" s="1"/>
  <c r="K157" i="8"/>
  <c r="D157" i="15" s="1"/>
  <c r="J157" i="8"/>
  <c r="C157" i="15" s="1"/>
  <c r="I157" i="8"/>
  <c r="B157" i="15" s="1"/>
  <c r="A105" i="3"/>
  <c r="G25" i="2" l="1"/>
  <c r="G27" i="2"/>
  <c r="H26" i="2"/>
  <c r="I26" i="2" s="1"/>
  <c r="H30" i="2"/>
  <c r="H22" i="2"/>
  <c r="G33" i="2"/>
  <c r="H35" i="2"/>
  <c r="I35" i="2" s="1"/>
  <c r="G32" i="2"/>
  <c r="G24" i="2"/>
  <c r="J32" i="2"/>
  <c r="I32" i="2"/>
  <c r="J24" i="2"/>
  <c r="I24" i="2"/>
  <c r="I33" i="2"/>
  <c r="J33" i="2"/>
  <c r="I25" i="2"/>
  <c r="J25" i="2"/>
  <c r="H37" i="2"/>
  <c r="H29" i="2"/>
  <c r="J27" i="2"/>
  <c r="H21" i="2"/>
  <c r="H36" i="2"/>
  <c r="H28" i="2"/>
  <c r="H20" i="2"/>
  <c r="H31" i="2"/>
  <c r="H23" i="2"/>
  <c r="I19" i="2"/>
  <c r="J19" i="2"/>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3" i="13"/>
  <c r="A2" i="13"/>
  <c r="J26" i="2" l="1"/>
  <c r="J22" i="2"/>
  <c r="I22" i="2"/>
  <c r="J30" i="2"/>
  <c r="I30" i="2"/>
  <c r="J35" i="2"/>
  <c r="I28" i="2"/>
  <c r="J28" i="2"/>
  <c r="J36" i="2"/>
  <c r="I36" i="2"/>
  <c r="I23" i="2"/>
  <c r="J23" i="2"/>
  <c r="I29" i="2"/>
  <c r="J29" i="2"/>
  <c r="I21" i="2"/>
  <c r="J21" i="2"/>
  <c r="I31" i="2"/>
  <c r="J31" i="2"/>
  <c r="I20" i="2"/>
  <c r="J20" i="2"/>
  <c r="I37" i="2"/>
  <c r="J37" i="2"/>
  <c r="O156" i="8"/>
  <c r="H156" i="15" s="1"/>
  <c r="N156" i="8"/>
  <c r="G156" i="15" s="1"/>
  <c r="M156" i="8"/>
  <c r="F156" i="15" s="1"/>
  <c r="L156" i="8"/>
  <c r="E156" i="15" s="1"/>
  <c r="K156" i="8"/>
  <c r="D156" i="15" s="1"/>
  <c r="J156" i="8"/>
  <c r="C156" i="15" s="1"/>
  <c r="I156" i="8"/>
  <c r="B156" i="15" s="1"/>
  <c r="K36" i="2" l="1"/>
  <c r="K35" i="2"/>
  <c r="K33" i="2"/>
  <c r="K32" i="2"/>
  <c r="K31" i="2"/>
  <c r="K30" i="2"/>
  <c r="K29" i="2"/>
  <c r="K28" i="2"/>
  <c r="K27" i="2"/>
  <c r="K25" i="2"/>
  <c r="K24" i="2"/>
  <c r="K23" i="2"/>
  <c r="K22" i="2"/>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 r="O155" i="8"/>
  <c r="H155" i="15" s="1"/>
  <c r="N155" i="8"/>
  <c r="G155" i="15" s="1"/>
  <c r="M155" i="8"/>
  <c r="F155" i="15" s="1"/>
  <c r="L155" i="8"/>
  <c r="E155" i="15" s="1"/>
  <c r="K155" i="8"/>
  <c r="D155" i="15" s="1"/>
  <c r="J155" i="8"/>
  <c r="C155" i="15" s="1"/>
  <c r="I155" i="8"/>
  <c r="B155" i="15" s="1"/>
  <c r="O154" i="8"/>
  <c r="H154" i="15" s="1"/>
  <c r="N154" i="8"/>
  <c r="G154" i="15" s="1"/>
  <c r="M154" i="8"/>
  <c r="F154" i="15" s="1"/>
  <c r="L154" i="8"/>
  <c r="E154" i="15" s="1"/>
  <c r="K154" i="8"/>
  <c r="D154" i="15" s="1"/>
  <c r="J154" i="8"/>
  <c r="C154" i="15" s="1"/>
  <c r="I154" i="8"/>
  <c r="B154" i="15" s="1"/>
  <c r="I14" i="2"/>
  <c r="H34" i="2" s="1"/>
  <c r="I13" i="2"/>
  <c r="I12" i="2"/>
  <c r="I11" i="2"/>
  <c r="I10" i="2"/>
  <c r="I9" i="2"/>
  <c r="I8" i="2"/>
  <c r="O153" i="8"/>
  <c r="H153" i="15" s="1"/>
  <c r="N153" i="8"/>
  <c r="G153" i="15" s="1"/>
  <c r="M153" i="8"/>
  <c r="F153" i="15" s="1"/>
  <c r="L153" i="8"/>
  <c r="E153" i="15" s="1"/>
  <c r="K153" i="8"/>
  <c r="D153" i="15" s="1"/>
  <c r="J153" i="8"/>
  <c r="C153" i="15" s="1"/>
  <c r="I153" i="8"/>
  <c r="B153" i="15" s="1"/>
  <c r="I34" i="2" l="1"/>
  <c r="J34" i="2"/>
  <c r="H18" i="2"/>
  <c r="N152" i="8"/>
  <c r="G152" i="15" s="1"/>
  <c r="M152" i="8"/>
  <c r="F152" i="15" s="1"/>
  <c r="O152" i="8"/>
  <c r="H152" i="15" s="1"/>
  <c r="L152" i="8"/>
  <c r="E152" i="15" s="1"/>
  <c r="K152" i="8"/>
  <c r="D152" i="15" s="1"/>
  <c r="J152" i="8"/>
  <c r="C152" i="15" s="1"/>
  <c r="I152" i="8"/>
  <c r="B152" i="15" s="1"/>
  <c r="N151" i="8"/>
  <c r="G151" i="15" s="1"/>
  <c r="M151" i="8"/>
  <c r="F151" i="15" s="1"/>
  <c r="O151" i="8"/>
  <c r="H151" i="15" s="1"/>
  <c r="L151" i="8"/>
  <c r="E151" i="15" s="1"/>
  <c r="K151" i="8"/>
  <c r="D151" i="15" s="1"/>
  <c r="J151" i="8"/>
  <c r="C151" i="15" s="1"/>
  <c r="I151" i="8"/>
  <c r="B151" i="15" s="1"/>
  <c r="N150" i="8"/>
  <c r="G150" i="15" s="1"/>
  <c r="M150" i="8"/>
  <c r="F150" i="15" s="1"/>
  <c r="O150" i="8"/>
  <c r="H150" i="15" s="1"/>
  <c r="L150" i="8"/>
  <c r="E150" i="15" s="1"/>
  <c r="K150" i="8"/>
  <c r="D150" i="15" s="1"/>
  <c r="J150" i="8"/>
  <c r="C150" i="15" s="1"/>
  <c r="I150" i="8"/>
  <c r="B150" i="15" s="1"/>
  <c r="N149" i="8"/>
  <c r="G149" i="15" s="1"/>
  <c r="M149" i="8"/>
  <c r="F149" i="15" s="1"/>
  <c r="O149" i="8"/>
  <c r="H149" i="15" s="1"/>
  <c r="L149" i="8"/>
  <c r="E149" i="15" s="1"/>
  <c r="K149" i="8"/>
  <c r="D149" i="15" s="1"/>
  <c r="J149" i="8"/>
  <c r="C149" i="15" s="1"/>
  <c r="I149" i="8"/>
  <c r="B149" i="15" s="1"/>
  <c r="I148" i="8"/>
  <c r="B148" i="15" s="1"/>
  <c r="J148" i="8"/>
  <c r="C148" i="15" s="1"/>
  <c r="K148" i="8"/>
  <c r="D148" i="15" s="1"/>
  <c r="L148" i="8"/>
  <c r="E148" i="15" s="1"/>
  <c r="M148" i="8"/>
  <c r="F148" i="15" s="1"/>
  <c r="N148" i="8"/>
  <c r="G148" i="15" s="1"/>
  <c r="O148" i="8"/>
  <c r="H148" i="15" s="1"/>
  <c r="N147" i="8"/>
  <c r="G147" i="15" s="1"/>
  <c r="M147" i="8"/>
  <c r="F147" i="15" s="1"/>
  <c r="O147" i="8"/>
  <c r="H147" i="15" s="1"/>
  <c r="L147" i="8"/>
  <c r="E147" i="15" s="1"/>
  <c r="K147" i="8"/>
  <c r="D147" i="15" s="1"/>
  <c r="J147" i="8"/>
  <c r="C147" i="15" s="1"/>
  <c r="I147" i="8"/>
  <c r="B147" i="15" s="1"/>
  <c r="N146" i="8"/>
  <c r="G146" i="15" s="1"/>
  <c r="M146" i="8"/>
  <c r="F146" i="15" s="1"/>
  <c r="O146" i="8"/>
  <c r="H146" i="15" s="1"/>
  <c r="L146" i="8"/>
  <c r="E146" i="15" s="1"/>
  <c r="K146" i="8"/>
  <c r="D146" i="15" s="1"/>
  <c r="J146" i="8"/>
  <c r="C146" i="15" s="1"/>
  <c r="I146" i="8"/>
  <c r="B146" i="15" s="1"/>
  <c r="N145" i="8"/>
  <c r="G145" i="15" s="1"/>
  <c r="M145" i="8"/>
  <c r="F145" i="15" s="1"/>
  <c r="O145" i="8"/>
  <c r="H145" i="15" s="1"/>
  <c r="L145" i="8"/>
  <c r="E145" i="15" s="1"/>
  <c r="K145" i="8"/>
  <c r="D145" i="15" s="1"/>
  <c r="J145" i="8"/>
  <c r="C145" i="15" s="1"/>
  <c r="I145" i="8"/>
  <c r="B145" i="15" s="1"/>
  <c r="N144" i="8"/>
  <c r="G144" i="15" s="1"/>
  <c r="M144" i="8"/>
  <c r="F144" i="15" s="1"/>
  <c r="O144" i="8"/>
  <c r="H144" i="15" s="1"/>
  <c r="L144" i="8"/>
  <c r="E144" i="15" s="1"/>
  <c r="K144" i="8"/>
  <c r="D144" i="15" s="1"/>
  <c r="J144" i="8"/>
  <c r="C144" i="15" s="1"/>
  <c r="I144" i="8"/>
  <c r="B144" i="15" s="1"/>
  <c r="K143" i="8"/>
  <c r="D143" i="15" s="1"/>
  <c r="L143" i="8"/>
  <c r="E143" i="15" s="1"/>
  <c r="M143" i="8"/>
  <c r="F143" i="15" s="1"/>
  <c r="O143" i="8"/>
  <c r="H143" i="15" s="1"/>
  <c r="N143" i="8"/>
  <c r="G143" i="15" s="1"/>
  <c r="J143" i="8"/>
  <c r="C143" i="15" s="1"/>
  <c r="I143" i="8"/>
  <c r="B143" i="15" s="1"/>
  <c r="N142" i="8"/>
  <c r="G142" i="15" s="1"/>
  <c r="M142" i="8"/>
  <c r="F142" i="15" s="1"/>
  <c r="O142" i="8"/>
  <c r="H142" i="15" s="1"/>
  <c r="L142" i="8"/>
  <c r="E142" i="15" s="1"/>
  <c r="K142" i="8"/>
  <c r="D142" i="15" s="1"/>
  <c r="J142" i="8"/>
  <c r="C142" i="15" s="1"/>
  <c r="I142" i="8"/>
  <c r="B142" i="15" s="1"/>
  <c r="N141" i="8"/>
  <c r="G141" i="15" s="1"/>
  <c r="M141" i="8"/>
  <c r="F141" i="15" s="1"/>
  <c r="O141" i="8"/>
  <c r="H141" i="15" s="1"/>
  <c r="L141" i="8"/>
  <c r="E141" i="15" s="1"/>
  <c r="K141" i="8"/>
  <c r="D141" i="15" s="1"/>
  <c r="J141" i="8"/>
  <c r="C141" i="15" s="1"/>
  <c r="I141" i="8"/>
  <c r="B141" i="15" s="1"/>
  <c r="I140" i="8"/>
  <c r="B140" i="15" s="1"/>
  <c r="J140" i="8"/>
  <c r="C140" i="15" s="1"/>
  <c r="K140" i="8"/>
  <c r="D140" i="15" s="1"/>
  <c r="L140" i="8"/>
  <c r="E140" i="15" s="1"/>
  <c r="M140" i="8"/>
  <c r="F140" i="15" s="1"/>
  <c r="N140" i="8"/>
  <c r="G140" i="15" s="1"/>
  <c r="O140" i="8"/>
  <c r="H140" i="15" s="1"/>
  <c r="J18" i="2" l="1"/>
  <c r="I18" i="2"/>
  <c r="N139" i="8"/>
  <c r="G139" i="15" s="1"/>
  <c r="I139" i="8"/>
  <c r="B139" i="15" s="1"/>
  <c r="K139" i="8"/>
  <c r="D139" i="15" s="1"/>
  <c r="O139" i="8"/>
  <c r="H139" i="15" s="1"/>
  <c r="J139" i="8"/>
  <c r="C139" i="15" s="1"/>
  <c r="L139" i="8"/>
  <c r="E139" i="15" s="1"/>
  <c r="M139" i="8"/>
  <c r="F139" i="15" s="1"/>
  <c r="I138" i="8" l="1"/>
  <c r="B138" i="15" s="1"/>
  <c r="J138" i="8"/>
  <c r="C138" i="15" s="1"/>
  <c r="K138" i="8"/>
  <c r="D138" i="15" s="1"/>
  <c r="L138" i="8"/>
  <c r="E138" i="15" s="1"/>
  <c r="M138" i="8"/>
  <c r="F138" i="15" s="1"/>
  <c r="N138" i="8"/>
  <c r="G138" i="15" s="1"/>
  <c r="O138" i="8"/>
  <c r="H138" i="15" s="1"/>
  <c r="I6" i="8" l="1"/>
  <c r="B6" i="15" s="1"/>
  <c r="J6" i="8"/>
  <c r="C6" i="15" s="1"/>
  <c r="K6" i="8"/>
  <c r="D6" i="15" s="1"/>
  <c r="L6" i="8"/>
  <c r="E6" i="15" s="1"/>
  <c r="M6" i="8"/>
  <c r="F6" i="15" s="1"/>
  <c r="N6" i="8"/>
  <c r="G6" i="15" s="1"/>
  <c r="O6" i="8"/>
  <c r="H6" i="15" s="1"/>
  <c r="I7" i="8"/>
  <c r="B7" i="15" s="1"/>
  <c r="J7" i="8"/>
  <c r="C7" i="15" s="1"/>
  <c r="K7" i="8"/>
  <c r="D7" i="15" s="1"/>
  <c r="L7" i="8"/>
  <c r="E7" i="15" s="1"/>
  <c r="M7" i="8"/>
  <c r="F7" i="15" s="1"/>
  <c r="N7" i="8"/>
  <c r="G7" i="15" s="1"/>
  <c r="O7" i="8"/>
  <c r="H7" i="15" s="1"/>
  <c r="I8" i="8"/>
  <c r="B8" i="15" s="1"/>
  <c r="J8" i="8"/>
  <c r="C8" i="15" s="1"/>
  <c r="K8" i="8"/>
  <c r="D8" i="15" s="1"/>
  <c r="L8" i="8"/>
  <c r="E8" i="15" s="1"/>
  <c r="M8" i="8"/>
  <c r="F8" i="15" s="1"/>
  <c r="N8" i="8"/>
  <c r="G8" i="15" s="1"/>
  <c r="O8" i="8"/>
  <c r="H8" i="15" s="1"/>
  <c r="I9" i="8"/>
  <c r="B9" i="15" s="1"/>
  <c r="J9" i="8"/>
  <c r="C9" i="15" s="1"/>
  <c r="K9" i="8"/>
  <c r="D9" i="15" s="1"/>
  <c r="L9" i="8"/>
  <c r="E9" i="15" s="1"/>
  <c r="M9" i="8"/>
  <c r="F9" i="15" s="1"/>
  <c r="N9" i="8"/>
  <c r="G9" i="15" s="1"/>
  <c r="O9" i="8"/>
  <c r="H9" i="15" s="1"/>
  <c r="I10" i="8"/>
  <c r="B10" i="15" s="1"/>
  <c r="J10" i="8"/>
  <c r="C10" i="15" s="1"/>
  <c r="K10" i="8"/>
  <c r="D10" i="15" s="1"/>
  <c r="L10" i="8"/>
  <c r="E10" i="15" s="1"/>
  <c r="M10" i="8"/>
  <c r="F10" i="15" s="1"/>
  <c r="N10" i="8"/>
  <c r="G10" i="15" s="1"/>
  <c r="O10" i="8"/>
  <c r="H10" i="15" s="1"/>
  <c r="I11" i="8"/>
  <c r="B11" i="15" s="1"/>
  <c r="J11" i="8"/>
  <c r="C11" i="15" s="1"/>
  <c r="K11" i="8"/>
  <c r="D11" i="15" s="1"/>
  <c r="L11" i="8"/>
  <c r="E11" i="15" s="1"/>
  <c r="M11" i="8"/>
  <c r="F11" i="15" s="1"/>
  <c r="N11" i="8"/>
  <c r="G11" i="15" s="1"/>
  <c r="O11" i="8"/>
  <c r="H11" i="15" s="1"/>
  <c r="I12" i="8"/>
  <c r="B12" i="15" s="1"/>
  <c r="J12" i="8"/>
  <c r="C12" i="15" s="1"/>
  <c r="K12" i="8"/>
  <c r="D12" i="15" s="1"/>
  <c r="L12" i="8"/>
  <c r="E12" i="15" s="1"/>
  <c r="M12" i="8"/>
  <c r="F12" i="15" s="1"/>
  <c r="N12" i="8"/>
  <c r="G12" i="15" s="1"/>
  <c r="O12" i="8"/>
  <c r="H12" i="15" s="1"/>
  <c r="I13" i="8"/>
  <c r="B13" i="15" s="1"/>
  <c r="J13" i="8"/>
  <c r="C13" i="15" s="1"/>
  <c r="K13" i="8"/>
  <c r="D13" i="15" s="1"/>
  <c r="L13" i="8"/>
  <c r="E13" i="15" s="1"/>
  <c r="M13" i="8"/>
  <c r="F13" i="15" s="1"/>
  <c r="N13" i="8"/>
  <c r="G13" i="15" s="1"/>
  <c r="O13" i="8"/>
  <c r="H13" i="15" s="1"/>
  <c r="I14" i="8"/>
  <c r="B14" i="15" s="1"/>
  <c r="J14" i="8"/>
  <c r="C14" i="15" s="1"/>
  <c r="K14" i="8"/>
  <c r="D14" i="15" s="1"/>
  <c r="L14" i="8"/>
  <c r="E14" i="15" s="1"/>
  <c r="M14" i="8"/>
  <c r="F14" i="15" s="1"/>
  <c r="N14" i="8"/>
  <c r="G14" i="15" s="1"/>
  <c r="O14" i="8"/>
  <c r="H14" i="15" s="1"/>
  <c r="I15" i="8"/>
  <c r="B15" i="15" s="1"/>
  <c r="J15" i="8"/>
  <c r="C15" i="15" s="1"/>
  <c r="K15" i="8"/>
  <c r="D15" i="15" s="1"/>
  <c r="L15" i="8"/>
  <c r="E15" i="15" s="1"/>
  <c r="M15" i="8"/>
  <c r="F15" i="15" s="1"/>
  <c r="N15" i="8"/>
  <c r="G15" i="15" s="1"/>
  <c r="O15" i="8"/>
  <c r="H15" i="15" s="1"/>
  <c r="I16" i="8"/>
  <c r="B16" i="15" s="1"/>
  <c r="J16" i="8"/>
  <c r="C16" i="15" s="1"/>
  <c r="K16" i="8"/>
  <c r="D16" i="15" s="1"/>
  <c r="L16" i="8"/>
  <c r="E16" i="15" s="1"/>
  <c r="M16" i="8"/>
  <c r="F16" i="15" s="1"/>
  <c r="N16" i="8"/>
  <c r="G16" i="15" s="1"/>
  <c r="O16" i="8"/>
  <c r="H16" i="15" s="1"/>
  <c r="I17" i="8"/>
  <c r="B17" i="15" s="1"/>
  <c r="J17" i="8"/>
  <c r="C17" i="15" s="1"/>
  <c r="K17" i="8"/>
  <c r="D17" i="15" s="1"/>
  <c r="L17" i="8"/>
  <c r="E17" i="15" s="1"/>
  <c r="M17" i="8"/>
  <c r="F17" i="15" s="1"/>
  <c r="N17" i="8"/>
  <c r="G17" i="15" s="1"/>
  <c r="O17" i="8"/>
  <c r="H17" i="15" s="1"/>
  <c r="I18" i="8"/>
  <c r="B18" i="15" s="1"/>
  <c r="J18" i="8"/>
  <c r="C18" i="15" s="1"/>
  <c r="K18" i="8"/>
  <c r="D18" i="15" s="1"/>
  <c r="L18" i="8"/>
  <c r="E18" i="15" s="1"/>
  <c r="M18" i="8"/>
  <c r="F18" i="15" s="1"/>
  <c r="N18" i="8"/>
  <c r="G18" i="15" s="1"/>
  <c r="O18" i="8"/>
  <c r="H18" i="15" s="1"/>
  <c r="I19" i="8"/>
  <c r="B19" i="15" s="1"/>
  <c r="J19" i="8"/>
  <c r="C19" i="15" s="1"/>
  <c r="K19" i="8"/>
  <c r="D19" i="15" s="1"/>
  <c r="L19" i="8"/>
  <c r="E19" i="15" s="1"/>
  <c r="M19" i="8"/>
  <c r="F19" i="15" s="1"/>
  <c r="N19" i="8"/>
  <c r="G19" i="15" s="1"/>
  <c r="O19" i="8"/>
  <c r="H19" i="15" s="1"/>
  <c r="I20" i="8"/>
  <c r="B20" i="15" s="1"/>
  <c r="J20" i="8"/>
  <c r="C20" i="15" s="1"/>
  <c r="K20" i="8"/>
  <c r="D20" i="15" s="1"/>
  <c r="L20" i="8"/>
  <c r="E20" i="15" s="1"/>
  <c r="M20" i="8"/>
  <c r="F20" i="15" s="1"/>
  <c r="N20" i="8"/>
  <c r="G20" i="15" s="1"/>
  <c r="O20" i="8"/>
  <c r="H20" i="15" s="1"/>
  <c r="I21" i="8"/>
  <c r="B21" i="15" s="1"/>
  <c r="J21" i="8"/>
  <c r="C21" i="15" s="1"/>
  <c r="K21" i="8"/>
  <c r="D21" i="15" s="1"/>
  <c r="L21" i="8"/>
  <c r="E21" i="15" s="1"/>
  <c r="M21" i="8"/>
  <c r="F21" i="15" s="1"/>
  <c r="N21" i="8"/>
  <c r="G21" i="15" s="1"/>
  <c r="O21" i="8"/>
  <c r="H21" i="15" s="1"/>
  <c r="I22" i="8"/>
  <c r="B22" i="15" s="1"/>
  <c r="J22" i="8"/>
  <c r="C22" i="15" s="1"/>
  <c r="K22" i="8"/>
  <c r="D22" i="15" s="1"/>
  <c r="L22" i="8"/>
  <c r="E22" i="15" s="1"/>
  <c r="M22" i="8"/>
  <c r="F22" i="15" s="1"/>
  <c r="N22" i="8"/>
  <c r="G22" i="15" s="1"/>
  <c r="O22" i="8"/>
  <c r="H22" i="15" s="1"/>
  <c r="I23" i="8"/>
  <c r="B23" i="15" s="1"/>
  <c r="J23" i="8"/>
  <c r="C23" i="15" s="1"/>
  <c r="K23" i="8"/>
  <c r="D23" i="15" s="1"/>
  <c r="L23" i="8"/>
  <c r="E23" i="15" s="1"/>
  <c r="M23" i="8"/>
  <c r="F23" i="15" s="1"/>
  <c r="N23" i="8"/>
  <c r="G23" i="15" s="1"/>
  <c r="O23" i="8"/>
  <c r="H23" i="15" s="1"/>
  <c r="I24" i="8"/>
  <c r="B24" i="15" s="1"/>
  <c r="J24" i="8"/>
  <c r="C24" i="15" s="1"/>
  <c r="K24" i="8"/>
  <c r="D24" i="15" s="1"/>
  <c r="L24" i="8"/>
  <c r="E24" i="15" s="1"/>
  <c r="M24" i="8"/>
  <c r="F24" i="15" s="1"/>
  <c r="N24" i="8"/>
  <c r="G24" i="15" s="1"/>
  <c r="O24" i="8"/>
  <c r="H24" i="15" s="1"/>
  <c r="I25" i="8"/>
  <c r="B25" i="15" s="1"/>
  <c r="J25" i="8"/>
  <c r="C25" i="15" s="1"/>
  <c r="K25" i="8"/>
  <c r="D25" i="15" s="1"/>
  <c r="L25" i="8"/>
  <c r="E25" i="15" s="1"/>
  <c r="M25" i="8"/>
  <c r="F25" i="15" s="1"/>
  <c r="N25" i="8"/>
  <c r="G25" i="15" s="1"/>
  <c r="O25" i="8"/>
  <c r="H25" i="15" s="1"/>
  <c r="I26" i="8"/>
  <c r="B26" i="15" s="1"/>
  <c r="J26" i="8"/>
  <c r="C26" i="15" s="1"/>
  <c r="K26" i="8"/>
  <c r="D26" i="15" s="1"/>
  <c r="L26" i="8"/>
  <c r="E26" i="15" s="1"/>
  <c r="M26" i="8"/>
  <c r="F26" i="15" s="1"/>
  <c r="N26" i="8"/>
  <c r="G26" i="15" s="1"/>
  <c r="O26" i="8"/>
  <c r="H26" i="15" s="1"/>
  <c r="I27" i="8"/>
  <c r="B27" i="15" s="1"/>
  <c r="J27" i="8"/>
  <c r="C27" i="15" s="1"/>
  <c r="K27" i="8"/>
  <c r="D27" i="15" s="1"/>
  <c r="L27" i="8"/>
  <c r="E27" i="15" s="1"/>
  <c r="M27" i="8"/>
  <c r="F27" i="15" s="1"/>
  <c r="N27" i="8"/>
  <c r="G27" i="15" s="1"/>
  <c r="O27" i="8"/>
  <c r="H27" i="15" s="1"/>
  <c r="I28" i="8"/>
  <c r="B28" i="15" s="1"/>
  <c r="J28" i="8"/>
  <c r="C28" i="15" s="1"/>
  <c r="K28" i="8"/>
  <c r="D28" i="15" s="1"/>
  <c r="L28" i="8"/>
  <c r="E28" i="15" s="1"/>
  <c r="M28" i="8"/>
  <c r="F28" i="15" s="1"/>
  <c r="N28" i="8"/>
  <c r="G28" i="15" s="1"/>
  <c r="O28" i="8"/>
  <c r="H28" i="15" s="1"/>
  <c r="I29" i="8"/>
  <c r="B29" i="15" s="1"/>
  <c r="J29" i="8"/>
  <c r="C29" i="15" s="1"/>
  <c r="K29" i="8"/>
  <c r="D29" i="15" s="1"/>
  <c r="L29" i="8"/>
  <c r="E29" i="15" s="1"/>
  <c r="M29" i="8"/>
  <c r="F29" i="15" s="1"/>
  <c r="N29" i="8"/>
  <c r="G29" i="15" s="1"/>
  <c r="O29" i="8"/>
  <c r="H29" i="15" s="1"/>
  <c r="I30" i="8"/>
  <c r="B30" i="15" s="1"/>
  <c r="J30" i="8"/>
  <c r="C30" i="15" s="1"/>
  <c r="K30" i="8"/>
  <c r="D30" i="15" s="1"/>
  <c r="L30" i="8"/>
  <c r="E30" i="15" s="1"/>
  <c r="M30" i="8"/>
  <c r="F30" i="15" s="1"/>
  <c r="N30" i="8"/>
  <c r="G30" i="15" s="1"/>
  <c r="O30" i="8"/>
  <c r="H30" i="15" s="1"/>
  <c r="I31" i="8"/>
  <c r="B31" i="15" s="1"/>
  <c r="J31" i="8"/>
  <c r="C31" i="15" s="1"/>
  <c r="K31" i="8"/>
  <c r="D31" i="15" s="1"/>
  <c r="L31" i="8"/>
  <c r="E31" i="15" s="1"/>
  <c r="M31" i="8"/>
  <c r="F31" i="15" s="1"/>
  <c r="N31" i="8"/>
  <c r="G31" i="15" s="1"/>
  <c r="O31" i="8"/>
  <c r="H31" i="15" s="1"/>
  <c r="I32" i="8"/>
  <c r="B32" i="15" s="1"/>
  <c r="J32" i="8"/>
  <c r="C32" i="15" s="1"/>
  <c r="K32" i="8"/>
  <c r="D32" i="15" s="1"/>
  <c r="L32" i="8"/>
  <c r="E32" i="15" s="1"/>
  <c r="M32" i="8"/>
  <c r="F32" i="15" s="1"/>
  <c r="N32" i="8"/>
  <c r="G32" i="15" s="1"/>
  <c r="O32" i="8"/>
  <c r="H32" i="15" s="1"/>
  <c r="I33" i="8"/>
  <c r="B33" i="15" s="1"/>
  <c r="J33" i="8"/>
  <c r="C33" i="15" s="1"/>
  <c r="K33" i="8"/>
  <c r="D33" i="15" s="1"/>
  <c r="L33" i="8"/>
  <c r="E33" i="15" s="1"/>
  <c r="M33" i="8"/>
  <c r="F33" i="15" s="1"/>
  <c r="N33" i="8"/>
  <c r="G33" i="15" s="1"/>
  <c r="O33" i="8"/>
  <c r="H33" i="15" s="1"/>
  <c r="I34" i="8"/>
  <c r="B34" i="15" s="1"/>
  <c r="J34" i="8"/>
  <c r="C34" i="15" s="1"/>
  <c r="K34" i="8"/>
  <c r="D34" i="15" s="1"/>
  <c r="L34" i="8"/>
  <c r="E34" i="15" s="1"/>
  <c r="M34" i="8"/>
  <c r="F34" i="15" s="1"/>
  <c r="N34" i="8"/>
  <c r="G34" i="15" s="1"/>
  <c r="O34" i="8"/>
  <c r="H34" i="15" s="1"/>
  <c r="I35" i="8"/>
  <c r="B35" i="15" s="1"/>
  <c r="J35" i="8"/>
  <c r="C35" i="15" s="1"/>
  <c r="K35" i="8"/>
  <c r="D35" i="15" s="1"/>
  <c r="L35" i="8"/>
  <c r="E35" i="15" s="1"/>
  <c r="M35" i="8"/>
  <c r="F35" i="15" s="1"/>
  <c r="N35" i="8"/>
  <c r="G35" i="15" s="1"/>
  <c r="O35" i="8"/>
  <c r="H35" i="15" s="1"/>
  <c r="I36" i="8"/>
  <c r="B36" i="15" s="1"/>
  <c r="J36" i="8"/>
  <c r="C36" i="15" s="1"/>
  <c r="K36" i="8"/>
  <c r="D36" i="15" s="1"/>
  <c r="L36" i="8"/>
  <c r="E36" i="15" s="1"/>
  <c r="M36" i="8"/>
  <c r="F36" i="15" s="1"/>
  <c r="N36" i="8"/>
  <c r="G36" i="15" s="1"/>
  <c r="O36" i="8"/>
  <c r="H36" i="15" s="1"/>
  <c r="I37" i="8"/>
  <c r="B37" i="15" s="1"/>
  <c r="J37" i="8"/>
  <c r="C37" i="15" s="1"/>
  <c r="K37" i="8"/>
  <c r="D37" i="15" s="1"/>
  <c r="L37" i="8"/>
  <c r="E37" i="15" s="1"/>
  <c r="M37" i="8"/>
  <c r="F37" i="15" s="1"/>
  <c r="N37" i="8"/>
  <c r="G37" i="15" s="1"/>
  <c r="O37" i="8"/>
  <c r="H37" i="15" s="1"/>
  <c r="I38" i="8"/>
  <c r="B38" i="15" s="1"/>
  <c r="J38" i="8"/>
  <c r="C38" i="15" s="1"/>
  <c r="K38" i="8"/>
  <c r="D38" i="15" s="1"/>
  <c r="L38" i="8"/>
  <c r="E38" i="15" s="1"/>
  <c r="M38" i="8"/>
  <c r="F38" i="15" s="1"/>
  <c r="N38" i="8"/>
  <c r="G38" i="15" s="1"/>
  <c r="O38" i="8"/>
  <c r="H38" i="15" s="1"/>
  <c r="I39" i="8"/>
  <c r="B39" i="15" s="1"/>
  <c r="J39" i="8"/>
  <c r="C39" i="15" s="1"/>
  <c r="K39" i="8"/>
  <c r="D39" i="15" s="1"/>
  <c r="L39" i="8"/>
  <c r="E39" i="15" s="1"/>
  <c r="M39" i="8"/>
  <c r="F39" i="15" s="1"/>
  <c r="N39" i="8"/>
  <c r="G39" i="15" s="1"/>
  <c r="O39" i="8"/>
  <c r="H39" i="15" s="1"/>
  <c r="I40" i="8"/>
  <c r="B40" i="15" s="1"/>
  <c r="J40" i="8"/>
  <c r="C40" i="15" s="1"/>
  <c r="K40" i="8"/>
  <c r="D40" i="15" s="1"/>
  <c r="L40" i="8"/>
  <c r="E40" i="15" s="1"/>
  <c r="M40" i="8"/>
  <c r="F40" i="15" s="1"/>
  <c r="N40" i="8"/>
  <c r="G40" i="15" s="1"/>
  <c r="O40" i="8"/>
  <c r="H40" i="15" s="1"/>
  <c r="I41" i="8"/>
  <c r="B41" i="15" s="1"/>
  <c r="J41" i="8"/>
  <c r="C41" i="15" s="1"/>
  <c r="K41" i="8"/>
  <c r="D41" i="15" s="1"/>
  <c r="L41" i="8"/>
  <c r="E41" i="15" s="1"/>
  <c r="M41" i="8"/>
  <c r="F41" i="15" s="1"/>
  <c r="N41" i="8"/>
  <c r="G41" i="15" s="1"/>
  <c r="O41" i="8"/>
  <c r="H41" i="15" s="1"/>
  <c r="I42" i="8"/>
  <c r="B42" i="15" s="1"/>
  <c r="J42" i="8"/>
  <c r="C42" i="15" s="1"/>
  <c r="K42" i="8"/>
  <c r="D42" i="15" s="1"/>
  <c r="L42" i="8"/>
  <c r="E42" i="15" s="1"/>
  <c r="M42" i="8"/>
  <c r="F42" i="15" s="1"/>
  <c r="N42" i="8"/>
  <c r="G42" i="15" s="1"/>
  <c r="O42" i="8"/>
  <c r="H42" i="15" s="1"/>
  <c r="I43" i="8"/>
  <c r="B43" i="15" s="1"/>
  <c r="J43" i="8"/>
  <c r="C43" i="15" s="1"/>
  <c r="K43" i="8"/>
  <c r="D43" i="15" s="1"/>
  <c r="L43" i="8"/>
  <c r="E43" i="15" s="1"/>
  <c r="M43" i="8"/>
  <c r="F43" i="15" s="1"/>
  <c r="N43" i="8"/>
  <c r="G43" i="15" s="1"/>
  <c r="O43" i="8"/>
  <c r="H43" i="15" s="1"/>
  <c r="I44" i="8"/>
  <c r="B44" i="15" s="1"/>
  <c r="J44" i="8"/>
  <c r="C44" i="15" s="1"/>
  <c r="K44" i="8"/>
  <c r="D44" i="15" s="1"/>
  <c r="L44" i="8"/>
  <c r="E44" i="15" s="1"/>
  <c r="M44" i="8"/>
  <c r="F44" i="15" s="1"/>
  <c r="N44" i="8"/>
  <c r="G44" i="15" s="1"/>
  <c r="O44" i="8"/>
  <c r="H44" i="15" s="1"/>
  <c r="I45" i="8"/>
  <c r="B45" i="15" s="1"/>
  <c r="J45" i="8"/>
  <c r="C45" i="15" s="1"/>
  <c r="K45" i="8"/>
  <c r="D45" i="15" s="1"/>
  <c r="L45" i="8"/>
  <c r="E45" i="15" s="1"/>
  <c r="M45" i="8"/>
  <c r="F45" i="15" s="1"/>
  <c r="N45" i="8"/>
  <c r="G45" i="15" s="1"/>
  <c r="O45" i="8"/>
  <c r="H45" i="15" s="1"/>
  <c r="I46" i="8"/>
  <c r="B46" i="15" s="1"/>
  <c r="J46" i="8"/>
  <c r="C46" i="15" s="1"/>
  <c r="K46" i="8"/>
  <c r="D46" i="15" s="1"/>
  <c r="L46" i="8"/>
  <c r="E46" i="15" s="1"/>
  <c r="M46" i="8"/>
  <c r="F46" i="15" s="1"/>
  <c r="N46" i="8"/>
  <c r="G46" i="15" s="1"/>
  <c r="O46" i="8"/>
  <c r="H46" i="15" s="1"/>
  <c r="I47" i="8"/>
  <c r="B47" i="15" s="1"/>
  <c r="J47" i="8"/>
  <c r="C47" i="15" s="1"/>
  <c r="K47" i="8"/>
  <c r="D47" i="15" s="1"/>
  <c r="L47" i="8"/>
  <c r="E47" i="15" s="1"/>
  <c r="M47" i="8"/>
  <c r="F47" i="15" s="1"/>
  <c r="N47" i="8"/>
  <c r="G47" i="15" s="1"/>
  <c r="O47" i="8"/>
  <c r="H47" i="15" s="1"/>
  <c r="I48" i="8"/>
  <c r="B48" i="15" s="1"/>
  <c r="J48" i="8"/>
  <c r="C48" i="15" s="1"/>
  <c r="K48" i="8"/>
  <c r="D48" i="15" s="1"/>
  <c r="L48" i="8"/>
  <c r="E48" i="15" s="1"/>
  <c r="M48" i="8"/>
  <c r="F48" i="15" s="1"/>
  <c r="N48" i="8"/>
  <c r="G48" i="15" s="1"/>
  <c r="O48" i="8"/>
  <c r="H48" i="15" s="1"/>
  <c r="I49" i="8"/>
  <c r="B49" i="15" s="1"/>
  <c r="J49" i="8"/>
  <c r="C49" i="15" s="1"/>
  <c r="K49" i="8"/>
  <c r="D49" i="15" s="1"/>
  <c r="L49" i="8"/>
  <c r="E49" i="15" s="1"/>
  <c r="M49" i="8"/>
  <c r="F49" i="15" s="1"/>
  <c r="N49" i="8"/>
  <c r="G49" i="15" s="1"/>
  <c r="O49" i="8"/>
  <c r="H49" i="15" s="1"/>
  <c r="I50" i="8"/>
  <c r="B50" i="15" s="1"/>
  <c r="J50" i="8"/>
  <c r="C50" i="15" s="1"/>
  <c r="K50" i="8"/>
  <c r="D50" i="15" s="1"/>
  <c r="L50" i="8"/>
  <c r="E50" i="15" s="1"/>
  <c r="M50" i="8"/>
  <c r="F50" i="15" s="1"/>
  <c r="N50" i="8"/>
  <c r="G50" i="15" s="1"/>
  <c r="O50" i="8"/>
  <c r="H50" i="15" s="1"/>
  <c r="I51" i="8"/>
  <c r="B51" i="15" s="1"/>
  <c r="J51" i="8"/>
  <c r="C51" i="15" s="1"/>
  <c r="K51" i="8"/>
  <c r="D51" i="15" s="1"/>
  <c r="L51" i="8"/>
  <c r="E51" i="15" s="1"/>
  <c r="M51" i="8"/>
  <c r="F51" i="15" s="1"/>
  <c r="N51" i="8"/>
  <c r="G51" i="15" s="1"/>
  <c r="O51" i="8"/>
  <c r="H51" i="15" s="1"/>
  <c r="I52" i="8"/>
  <c r="B52" i="15" s="1"/>
  <c r="J52" i="8"/>
  <c r="C52" i="15" s="1"/>
  <c r="K52" i="8"/>
  <c r="D52" i="15" s="1"/>
  <c r="L52" i="8"/>
  <c r="E52" i="15" s="1"/>
  <c r="M52" i="8"/>
  <c r="F52" i="15" s="1"/>
  <c r="N52" i="8"/>
  <c r="G52" i="15" s="1"/>
  <c r="O52" i="8"/>
  <c r="H52" i="15" s="1"/>
  <c r="I53" i="8"/>
  <c r="B53" i="15" s="1"/>
  <c r="J53" i="8"/>
  <c r="C53" i="15" s="1"/>
  <c r="K53" i="8"/>
  <c r="D53" i="15" s="1"/>
  <c r="L53" i="8"/>
  <c r="E53" i="15" s="1"/>
  <c r="M53" i="8"/>
  <c r="F53" i="15" s="1"/>
  <c r="N53" i="8"/>
  <c r="G53" i="15" s="1"/>
  <c r="O53" i="8"/>
  <c r="H53" i="15" s="1"/>
  <c r="I54" i="8"/>
  <c r="B54" i="15" s="1"/>
  <c r="J54" i="8"/>
  <c r="C54" i="15" s="1"/>
  <c r="K54" i="8"/>
  <c r="D54" i="15" s="1"/>
  <c r="L54" i="8"/>
  <c r="E54" i="15" s="1"/>
  <c r="M54" i="8"/>
  <c r="F54" i="15" s="1"/>
  <c r="N54" i="8"/>
  <c r="G54" i="15" s="1"/>
  <c r="O54" i="8"/>
  <c r="H54" i="15" s="1"/>
  <c r="I55" i="8"/>
  <c r="B55" i="15" s="1"/>
  <c r="J55" i="8"/>
  <c r="C55" i="15" s="1"/>
  <c r="K55" i="8"/>
  <c r="D55" i="15" s="1"/>
  <c r="L55" i="8"/>
  <c r="E55" i="15" s="1"/>
  <c r="M55" i="8"/>
  <c r="F55" i="15" s="1"/>
  <c r="N55" i="8"/>
  <c r="G55" i="15" s="1"/>
  <c r="O55" i="8"/>
  <c r="H55" i="15" s="1"/>
  <c r="I56" i="8"/>
  <c r="B56" i="15" s="1"/>
  <c r="J56" i="8"/>
  <c r="C56" i="15" s="1"/>
  <c r="K56" i="8"/>
  <c r="D56" i="15" s="1"/>
  <c r="L56" i="8"/>
  <c r="E56" i="15" s="1"/>
  <c r="M56" i="8"/>
  <c r="F56" i="15" s="1"/>
  <c r="N56" i="8"/>
  <c r="G56" i="15" s="1"/>
  <c r="O56" i="8"/>
  <c r="H56" i="15" s="1"/>
  <c r="I57" i="8"/>
  <c r="B57" i="15" s="1"/>
  <c r="J57" i="8"/>
  <c r="C57" i="15" s="1"/>
  <c r="K57" i="8"/>
  <c r="D57" i="15" s="1"/>
  <c r="L57" i="8"/>
  <c r="E57" i="15" s="1"/>
  <c r="M57" i="8"/>
  <c r="F57" i="15" s="1"/>
  <c r="N57" i="8"/>
  <c r="G57" i="15" s="1"/>
  <c r="O57" i="8"/>
  <c r="H57" i="15" s="1"/>
  <c r="I58" i="8"/>
  <c r="B58" i="15" s="1"/>
  <c r="J58" i="8"/>
  <c r="C58" i="15" s="1"/>
  <c r="K58" i="8"/>
  <c r="D58" i="15" s="1"/>
  <c r="L58" i="8"/>
  <c r="E58" i="15" s="1"/>
  <c r="M58" i="8"/>
  <c r="F58" i="15" s="1"/>
  <c r="N58" i="8"/>
  <c r="G58" i="15" s="1"/>
  <c r="O58" i="8"/>
  <c r="H58" i="15" s="1"/>
  <c r="I59" i="8"/>
  <c r="B59" i="15" s="1"/>
  <c r="J59" i="8"/>
  <c r="C59" i="15" s="1"/>
  <c r="K59" i="8"/>
  <c r="D59" i="15" s="1"/>
  <c r="L59" i="8"/>
  <c r="E59" i="15" s="1"/>
  <c r="M59" i="8"/>
  <c r="F59" i="15" s="1"/>
  <c r="N59" i="8"/>
  <c r="G59" i="15" s="1"/>
  <c r="O59" i="8"/>
  <c r="H59" i="15" s="1"/>
  <c r="I60" i="8"/>
  <c r="B60" i="15" s="1"/>
  <c r="J60" i="8"/>
  <c r="C60" i="15" s="1"/>
  <c r="K60" i="8"/>
  <c r="D60" i="15" s="1"/>
  <c r="L60" i="8"/>
  <c r="E60" i="15" s="1"/>
  <c r="M60" i="8"/>
  <c r="F60" i="15" s="1"/>
  <c r="N60" i="8"/>
  <c r="G60" i="15" s="1"/>
  <c r="O60" i="8"/>
  <c r="H60" i="15" s="1"/>
  <c r="I61" i="8"/>
  <c r="B61" i="15" s="1"/>
  <c r="J61" i="8"/>
  <c r="C61" i="15" s="1"/>
  <c r="K61" i="8"/>
  <c r="D61" i="15" s="1"/>
  <c r="L61" i="8"/>
  <c r="E61" i="15" s="1"/>
  <c r="M61" i="8"/>
  <c r="F61" i="15" s="1"/>
  <c r="N61" i="8"/>
  <c r="G61" i="15" s="1"/>
  <c r="O61" i="8"/>
  <c r="H61" i="15" s="1"/>
  <c r="I62" i="8"/>
  <c r="B62" i="15" s="1"/>
  <c r="J62" i="8"/>
  <c r="C62" i="15" s="1"/>
  <c r="K62" i="8"/>
  <c r="D62" i="15" s="1"/>
  <c r="L62" i="8"/>
  <c r="E62" i="15" s="1"/>
  <c r="M62" i="8"/>
  <c r="F62" i="15" s="1"/>
  <c r="N62" i="8"/>
  <c r="G62" i="15" s="1"/>
  <c r="O62" i="8"/>
  <c r="H62" i="15" s="1"/>
  <c r="I63" i="8"/>
  <c r="B63" i="15" s="1"/>
  <c r="J63" i="8"/>
  <c r="C63" i="15" s="1"/>
  <c r="K63" i="8"/>
  <c r="D63" i="15" s="1"/>
  <c r="L63" i="8"/>
  <c r="E63" i="15" s="1"/>
  <c r="M63" i="8"/>
  <c r="F63" i="15" s="1"/>
  <c r="N63" i="8"/>
  <c r="G63" i="15" s="1"/>
  <c r="O63" i="8"/>
  <c r="H63" i="15" s="1"/>
  <c r="I64" i="8"/>
  <c r="B64" i="15" s="1"/>
  <c r="J64" i="8"/>
  <c r="C64" i="15" s="1"/>
  <c r="K64" i="8"/>
  <c r="D64" i="15" s="1"/>
  <c r="L64" i="8"/>
  <c r="E64" i="15" s="1"/>
  <c r="M64" i="8"/>
  <c r="F64" i="15" s="1"/>
  <c r="N64" i="8"/>
  <c r="G64" i="15" s="1"/>
  <c r="O64" i="8"/>
  <c r="H64" i="15" s="1"/>
  <c r="I65" i="8"/>
  <c r="B65" i="15" s="1"/>
  <c r="J65" i="8"/>
  <c r="C65" i="15" s="1"/>
  <c r="K65" i="8"/>
  <c r="D65" i="15" s="1"/>
  <c r="L65" i="8"/>
  <c r="E65" i="15" s="1"/>
  <c r="M65" i="8"/>
  <c r="F65" i="15" s="1"/>
  <c r="N65" i="8"/>
  <c r="G65" i="15" s="1"/>
  <c r="O65" i="8"/>
  <c r="H65" i="15" s="1"/>
  <c r="I66" i="8"/>
  <c r="B66" i="15" s="1"/>
  <c r="J66" i="8"/>
  <c r="C66" i="15" s="1"/>
  <c r="K66" i="8"/>
  <c r="D66" i="15" s="1"/>
  <c r="L66" i="8"/>
  <c r="E66" i="15" s="1"/>
  <c r="M66" i="8"/>
  <c r="F66" i="15" s="1"/>
  <c r="N66" i="8"/>
  <c r="G66" i="15" s="1"/>
  <c r="O66" i="8"/>
  <c r="H66" i="15" s="1"/>
  <c r="I67" i="8"/>
  <c r="B67" i="15" s="1"/>
  <c r="J67" i="8"/>
  <c r="C67" i="15" s="1"/>
  <c r="K67" i="8"/>
  <c r="D67" i="15" s="1"/>
  <c r="L67" i="8"/>
  <c r="E67" i="15" s="1"/>
  <c r="M67" i="8"/>
  <c r="F67" i="15" s="1"/>
  <c r="N67" i="8"/>
  <c r="G67" i="15" s="1"/>
  <c r="O67" i="8"/>
  <c r="H67" i="15" s="1"/>
  <c r="I68" i="8"/>
  <c r="B68" i="15" s="1"/>
  <c r="J68" i="8"/>
  <c r="C68" i="15" s="1"/>
  <c r="K68" i="8"/>
  <c r="D68" i="15" s="1"/>
  <c r="L68" i="8"/>
  <c r="E68" i="15" s="1"/>
  <c r="M68" i="8"/>
  <c r="F68" i="15" s="1"/>
  <c r="N68" i="8"/>
  <c r="G68" i="15" s="1"/>
  <c r="O68" i="8"/>
  <c r="H68" i="15" s="1"/>
  <c r="I69" i="8"/>
  <c r="B69" i="15" s="1"/>
  <c r="J69" i="8"/>
  <c r="C69" i="15" s="1"/>
  <c r="K69" i="8"/>
  <c r="D69" i="15" s="1"/>
  <c r="L69" i="8"/>
  <c r="E69" i="15" s="1"/>
  <c r="M69" i="8"/>
  <c r="F69" i="15" s="1"/>
  <c r="N69" i="8"/>
  <c r="G69" i="15" s="1"/>
  <c r="O69" i="8"/>
  <c r="H69" i="15" s="1"/>
  <c r="I70" i="8"/>
  <c r="B70" i="15" s="1"/>
  <c r="J70" i="8"/>
  <c r="C70" i="15" s="1"/>
  <c r="K70" i="8"/>
  <c r="D70" i="15" s="1"/>
  <c r="L70" i="8"/>
  <c r="E70" i="15" s="1"/>
  <c r="M70" i="8"/>
  <c r="F70" i="15" s="1"/>
  <c r="N70" i="8"/>
  <c r="G70" i="15" s="1"/>
  <c r="O70" i="8"/>
  <c r="H70" i="15" s="1"/>
  <c r="I71" i="8"/>
  <c r="B71" i="15" s="1"/>
  <c r="J71" i="8"/>
  <c r="C71" i="15" s="1"/>
  <c r="K71" i="8"/>
  <c r="D71" i="15" s="1"/>
  <c r="L71" i="8"/>
  <c r="E71" i="15" s="1"/>
  <c r="M71" i="8"/>
  <c r="F71" i="15" s="1"/>
  <c r="N71" i="8"/>
  <c r="G71" i="15" s="1"/>
  <c r="O71" i="8"/>
  <c r="H71" i="15" s="1"/>
  <c r="I72" i="8"/>
  <c r="B72" i="15" s="1"/>
  <c r="J72" i="8"/>
  <c r="C72" i="15" s="1"/>
  <c r="K72" i="8"/>
  <c r="D72" i="15" s="1"/>
  <c r="L72" i="8"/>
  <c r="E72" i="15" s="1"/>
  <c r="M72" i="8"/>
  <c r="F72" i="15" s="1"/>
  <c r="N72" i="8"/>
  <c r="G72" i="15" s="1"/>
  <c r="O72" i="8"/>
  <c r="H72" i="15" s="1"/>
  <c r="I73" i="8"/>
  <c r="B73" i="15" s="1"/>
  <c r="J73" i="8"/>
  <c r="C73" i="15" s="1"/>
  <c r="K73" i="8"/>
  <c r="D73" i="15" s="1"/>
  <c r="L73" i="8"/>
  <c r="E73" i="15" s="1"/>
  <c r="M73" i="8"/>
  <c r="F73" i="15" s="1"/>
  <c r="N73" i="8"/>
  <c r="G73" i="15" s="1"/>
  <c r="O73" i="8"/>
  <c r="H73" i="15" s="1"/>
  <c r="I74" i="8"/>
  <c r="B74" i="15" s="1"/>
  <c r="J74" i="8"/>
  <c r="C74" i="15" s="1"/>
  <c r="K74" i="8"/>
  <c r="D74" i="15" s="1"/>
  <c r="L74" i="8"/>
  <c r="E74" i="15" s="1"/>
  <c r="M74" i="8"/>
  <c r="F74" i="15" s="1"/>
  <c r="N74" i="8"/>
  <c r="G74" i="15" s="1"/>
  <c r="O74" i="8"/>
  <c r="H74" i="15" s="1"/>
  <c r="I75" i="8"/>
  <c r="B75" i="15" s="1"/>
  <c r="J75" i="8"/>
  <c r="C75" i="15" s="1"/>
  <c r="K75" i="8"/>
  <c r="D75" i="15" s="1"/>
  <c r="L75" i="8"/>
  <c r="E75" i="15" s="1"/>
  <c r="M75" i="8"/>
  <c r="F75" i="15" s="1"/>
  <c r="N75" i="8"/>
  <c r="G75" i="15" s="1"/>
  <c r="O75" i="8"/>
  <c r="H75" i="15" s="1"/>
  <c r="I76" i="8"/>
  <c r="B76" i="15" s="1"/>
  <c r="J76" i="8"/>
  <c r="C76" i="15" s="1"/>
  <c r="K76" i="8"/>
  <c r="D76" i="15" s="1"/>
  <c r="L76" i="8"/>
  <c r="E76" i="15" s="1"/>
  <c r="M76" i="8"/>
  <c r="F76" i="15" s="1"/>
  <c r="N76" i="8"/>
  <c r="G76" i="15" s="1"/>
  <c r="O76" i="8"/>
  <c r="H76" i="15" s="1"/>
  <c r="I77" i="8"/>
  <c r="B77" i="15" s="1"/>
  <c r="J77" i="8"/>
  <c r="C77" i="15" s="1"/>
  <c r="K77" i="8"/>
  <c r="D77" i="15" s="1"/>
  <c r="L77" i="8"/>
  <c r="E77" i="15" s="1"/>
  <c r="M77" i="8"/>
  <c r="F77" i="15" s="1"/>
  <c r="N77" i="8"/>
  <c r="G77" i="15" s="1"/>
  <c r="O77" i="8"/>
  <c r="H77" i="15" s="1"/>
  <c r="I78" i="8"/>
  <c r="B78" i="15" s="1"/>
  <c r="J78" i="8"/>
  <c r="C78" i="15" s="1"/>
  <c r="K78" i="8"/>
  <c r="D78" i="15" s="1"/>
  <c r="L78" i="8"/>
  <c r="E78" i="15" s="1"/>
  <c r="M78" i="8"/>
  <c r="F78" i="15" s="1"/>
  <c r="N78" i="8"/>
  <c r="G78" i="15" s="1"/>
  <c r="O78" i="8"/>
  <c r="H78" i="15" s="1"/>
  <c r="I79" i="8"/>
  <c r="B79" i="15" s="1"/>
  <c r="J79" i="8"/>
  <c r="C79" i="15" s="1"/>
  <c r="K79" i="8"/>
  <c r="D79" i="15" s="1"/>
  <c r="L79" i="8"/>
  <c r="E79" i="15" s="1"/>
  <c r="M79" i="8"/>
  <c r="F79" i="15" s="1"/>
  <c r="N79" i="8"/>
  <c r="G79" i="15" s="1"/>
  <c r="O79" i="8"/>
  <c r="H79" i="15" s="1"/>
  <c r="I80" i="8"/>
  <c r="B80" i="15" s="1"/>
  <c r="J80" i="8"/>
  <c r="C80" i="15" s="1"/>
  <c r="K80" i="8"/>
  <c r="D80" i="15" s="1"/>
  <c r="L80" i="8"/>
  <c r="E80" i="15" s="1"/>
  <c r="M80" i="8"/>
  <c r="F80" i="15" s="1"/>
  <c r="N80" i="8"/>
  <c r="G80" i="15" s="1"/>
  <c r="O80" i="8"/>
  <c r="H80" i="15" s="1"/>
  <c r="I81" i="8"/>
  <c r="B81" i="15" s="1"/>
  <c r="J81" i="8"/>
  <c r="C81" i="15" s="1"/>
  <c r="K81" i="8"/>
  <c r="D81" i="15" s="1"/>
  <c r="L81" i="8"/>
  <c r="E81" i="15" s="1"/>
  <c r="M81" i="8"/>
  <c r="F81" i="15" s="1"/>
  <c r="N81" i="8"/>
  <c r="G81" i="15" s="1"/>
  <c r="O81" i="8"/>
  <c r="H81" i="15" s="1"/>
  <c r="I82" i="8"/>
  <c r="B82" i="15" s="1"/>
  <c r="J82" i="8"/>
  <c r="C82" i="15" s="1"/>
  <c r="K82" i="8"/>
  <c r="D82" i="15" s="1"/>
  <c r="L82" i="8"/>
  <c r="E82" i="15" s="1"/>
  <c r="M82" i="8"/>
  <c r="F82" i="15" s="1"/>
  <c r="N82" i="8"/>
  <c r="G82" i="15" s="1"/>
  <c r="O82" i="8"/>
  <c r="H82" i="15" s="1"/>
  <c r="I83" i="8"/>
  <c r="B83" i="15" s="1"/>
  <c r="J83" i="8"/>
  <c r="C83" i="15" s="1"/>
  <c r="K83" i="8"/>
  <c r="D83" i="15" s="1"/>
  <c r="L83" i="8"/>
  <c r="E83" i="15" s="1"/>
  <c r="M83" i="8"/>
  <c r="F83" i="15" s="1"/>
  <c r="N83" i="8"/>
  <c r="G83" i="15" s="1"/>
  <c r="O83" i="8"/>
  <c r="H83" i="15" s="1"/>
  <c r="I84" i="8"/>
  <c r="B84" i="15" s="1"/>
  <c r="J84" i="8"/>
  <c r="C84" i="15" s="1"/>
  <c r="K84" i="8"/>
  <c r="D84" i="15" s="1"/>
  <c r="L84" i="8"/>
  <c r="E84" i="15" s="1"/>
  <c r="M84" i="8"/>
  <c r="F84" i="15" s="1"/>
  <c r="N84" i="8"/>
  <c r="G84" i="15" s="1"/>
  <c r="O84" i="8"/>
  <c r="H84" i="15" s="1"/>
  <c r="I85" i="8"/>
  <c r="B85" i="15" s="1"/>
  <c r="J85" i="8"/>
  <c r="C85" i="15" s="1"/>
  <c r="K85" i="8"/>
  <c r="D85" i="15" s="1"/>
  <c r="L85" i="8"/>
  <c r="E85" i="15" s="1"/>
  <c r="M85" i="8"/>
  <c r="F85" i="15" s="1"/>
  <c r="N85" i="8"/>
  <c r="G85" i="15" s="1"/>
  <c r="O85" i="8"/>
  <c r="H85" i="15" s="1"/>
  <c r="I86" i="8"/>
  <c r="B86" i="15" s="1"/>
  <c r="J86" i="8"/>
  <c r="C86" i="15" s="1"/>
  <c r="K86" i="8"/>
  <c r="D86" i="15" s="1"/>
  <c r="L86" i="8"/>
  <c r="E86" i="15" s="1"/>
  <c r="M86" i="8"/>
  <c r="F86" i="15" s="1"/>
  <c r="N86" i="8"/>
  <c r="G86" i="15" s="1"/>
  <c r="O86" i="8"/>
  <c r="H86" i="15" s="1"/>
  <c r="I87" i="8"/>
  <c r="B87" i="15" s="1"/>
  <c r="J87" i="8"/>
  <c r="C87" i="15" s="1"/>
  <c r="K87" i="8"/>
  <c r="D87" i="15" s="1"/>
  <c r="L87" i="8"/>
  <c r="E87" i="15" s="1"/>
  <c r="M87" i="8"/>
  <c r="F87" i="15" s="1"/>
  <c r="N87" i="8"/>
  <c r="G87" i="15" s="1"/>
  <c r="O87" i="8"/>
  <c r="H87" i="15" s="1"/>
  <c r="I88" i="8"/>
  <c r="B88" i="15" s="1"/>
  <c r="J88" i="8"/>
  <c r="C88" i="15" s="1"/>
  <c r="K88" i="8"/>
  <c r="D88" i="15" s="1"/>
  <c r="L88" i="8"/>
  <c r="E88" i="15" s="1"/>
  <c r="M88" i="8"/>
  <c r="F88" i="15" s="1"/>
  <c r="N88" i="8"/>
  <c r="G88" i="15" s="1"/>
  <c r="O88" i="8"/>
  <c r="H88" i="15" s="1"/>
  <c r="I89" i="8"/>
  <c r="B89" i="15" s="1"/>
  <c r="J89" i="8"/>
  <c r="C89" i="15" s="1"/>
  <c r="K89" i="8"/>
  <c r="D89" i="15" s="1"/>
  <c r="L89" i="8"/>
  <c r="E89" i="15" s="1"/>
  <c r="M89" i="8"/>
  <c r="F89" i="15" s="1"/>
  <c r="N89" i="8"/>
  <c r="G89" i="15" s="1"/>
  <c r="O89" i="8"/>
  <c r="H89" i="15" s="1"/>
  <c r="I90" i="8"/>
  <c r="B90" i="15" s="1"/>
  <c r="J90" i="8"/>
  <c r="C90" i="15" s="1"/>
  <c r="K90" i="8"/>
  <c r="D90" i="15" s="1"/>
  <c r="L90" i="8"/>
  <c r="E90" i="15" s="1"/>
  <c r="M90" i="8"/>
  <c r="F90" i="15" s="1"/>
  <c r="N90" i="8"/>
  <c r="G90" i="15" s="1"/>
  <c r="O90" i="8"/>
  <c r="H90" i="15" s="1"/>
  <c r="I91" i="8"/>
  <c r="B91" i="15" s="1"/>
  <c r="J91" i="8"/>
  <c r="C91" i="15" s="1"/>
  <c r="K91" i="8"/>
  <c r="D91" i="15" s="1"/>
  <c r="L91" i="8"/>
  <c r="E91" i="15" s="1"/>
  <c r="M91" i="8"/>
  <c r="F91" i="15" s="1"/>
  <c r="N91" i="8"/>
  <c r="G91" i="15" s="1"/>
  <c r="O91" i="8"/>
  <c r="H91" i="15" s="1"/>
  <c r="I92" i="8"/>
  <c r="B92" i="15" s="1"/>
  <c r="J92" i="8"/>
  <c r="C92" i="15" s="1"/>
  <c r="K92" i="8"/>
  <c r="D92" i="15" s="1"/>
  <c r="L92" i="8"/>
  <c r="E92" i="15" s="1"/>
  <c r="M92" i="8"/>
  <c r="F92" i="15" s="1"/>
  <c r="N92" i="8"/>
  <c r="G92" i="15" s="1"/>
  <c r="O92" i="8"/>
  <c r="H92" i="15" s="1"/>
  <c r="I93" i="8"/>
  <c r="B93" i="15" s="1"/>
  <c r="J93" i="8"/>
  <c r="C93" i="15" s="1"/>
  <c r="K93" i="8"/>
  <c r="D93" i="15" s="1"/>
  <c r="L93" i="8"/>
  <c r="E93" i="15" s="1"/>
  <c r="M93" i="8"/>
  <c r="F93" i="15" s="1"/>
  <c r="N93" i="8"/>
  <c r="G93" i="15" s="1"/>
  <c r="O93" i="8"/>
  <c r="H93" i="15" s="1"/>
  <c r="I94" i="8"/>
  <c r="B94" i="15" s="1"/>
  <c r="J94" i="8"/>
  <c r="C94" i="15" s="1"/>
  <c r="K94" i="8"/>
  <c r="D94" i="15" s="1"/>
  <c r="L94" i="8"/>
  <c r="E94" i="15" s="1"/>
  <c r="M94" i="8"/>
  <c r="F94" i="15" s="1"/>
  <c r="N94" i="8"/>
  <c r="G94" i="15" s="1"/>
  <c r="O94" i="8"/>
  <c r="H94" i="15" s="1"/>
  <c r="I95" i="8"/>
  <c r="B95" i="15" s="1"/>
  <c r="J95" i="8"/>
  <c r="C95" i="15" s="1"/>
  <c r="K95" i="8"/>
  <c r="D95" i="15" s="1"/>
  <c r="L95" i="8"/>
  <c r="E95" i="15" s="1"/>
  <c r="M95" i="8"/>
  <c r="F95" i="15" s="1"/>
  <c r="N95" i="8"/>
  <c r="G95" i="15" s="1"/>
  <c r="O95" i="8"/>
  <c r="H95" i="15" s="1"/>
  <c r="I96" i="8"/>
  <c r="B96" i="15" s="1"/>
  <c r="J96" i="8"/>
  <c r="C96" i="15" s="1"/>
  <c r="K96" i="8"/>
  <c r="D96" i="15" s="1"/>
  <c r="L96" i="8"/>
  <c r="E96" i="15" s="1"/>
  <c r="M96" i="8"/>
  <c r="F96" i="15" s="1"/>
  <c r="N96" i="8"/>
  <c r="G96" i="15" s="1"/>
  <c r="O96" i="8"/>
  <c r="H96" i="15" s="1"/>
  <c r="I97" i="8"/>
  <c r="B97" i="15" s="1"/>
  <c r="J97" i="8"/>
  <c r="C97" i="15" s="1"/>
  <c r="K97" i="8"/>
  <c r="D97" i="15" s="1"/>
  <c r="L97" i="8"/>
  <c r="E97" i="15" s="1"/>
  <c r="M97" i="8"/>
  <c r="F97" i="15" s="1"/>
  <c r="N97" i="8"/>
  <c r="G97" i="15" s="1"/>
  <c r="O97" i="8"/>
  <c r="H97" i="15" s="1"/>
  <c r="I98" i="8"/>
  <c r="B98" i="15" s="1"/>
  <c r="J98" i="8"/>
  <c r="C98" i="15" s="1"/>
  <c r="K98" i="8"/>
  <c r="D98" i="15" s="1"/>
  <c r="L98" i="8"/>
  <c r="E98" i="15" s="1"/>
  <c r="M98" i="8"/>
  <c r="F98" i="15" s="1"/>
  <c r="N98" i="8"/>
  <c r="G98" i="15" s="1"/>
  <c r="O98" i="8"/>
  <c r="H98" i="15" s="1"/>
  <c r="I99" i="8"/>
  <c r="B99" i="15" s="1"/>
  <c r="J99" i="8"/>
  <c r="C99" i="15" s="1"/>
  <c r="K99" i="8"/>
  <c r="D99" i="15" s="1"/>
  <c r="L99" i="8"/>
  <c r="E99" i="15" s="1"/>
  <c r="M99" i="8"/>
  <c r="F99" i="15" s="1"/>
  <c r="N99" i="8"/>
  <c r="G99" i="15" s="1"/>
  <c r="O99" i="8"/>
  <c r="H99" i="15" s="1"/>
  <c r="I100" i="8"/>
  <c r="B100" i="15" s="1"/>
  <c r="J100" i="8"/>
  <c r="C100" i="15" s="1"/>
  <c r="K100" i="8"/>
  <c r="D100" i="15" s="1"/>
  <c r="L100" i="8"/>
  <c r="E100" i="15" s="1"/>
  <c r="M100" i="8"/>
  <c r="F100" i="15" s="1"/>
  <c r="N100" i="8"/>
  <c r="G100" i="15" s="1"/>
  <c r="O100" i="8"/>
  <c r="H100" i="15" s="1"/>
  <c r="I101" i="8"/>
  <c r="B101" i="15" s="1"/>
  <c r="J101" i="8"/>
  <c r="C101" i="15" s="1"/>
  <c r="K101" i="8"/>
  <c r="D101" i="15" s="1"/>
  <c r="L101" i="8"/>
  <c r="E101" i="15" s="1"/>
  <c r="M101" i="8"/>
  <c r="F101" i="15" s="1"/>
  <c r="N101" i="8"/>
  <c r="G101" i="15" s="1"/>
  <c r="O101" i="8"/>
  <c r="H101" i="15" s="1"/>
  <c r="I102" i="8"/>
  <c r="B102" i="15" s="1"/>
  <c r="J102" i="8"/>
  <c r="C102" i="15" s="1"/>
  <c r="K102" i="8"/>
  <c r="D102" i="15" s="1"/>
  <c r="L102" i="8"/>
  <c r="E102" i="15" s="1"/>
  <c r="M102" i="8"/>
  <c r="F102" i="15" s="1"/>
  <c r="N102" i="8"/>
  <c r="G102" i="15" s="1"/>
  <c r="O102" i="8"/>
  <c r="H102" i="15" s="1"/>
  <c r="I103" i="8"/>
  <c r="B103" i="15" s="1"/>
  <c r="J103" i="8"/>
  <c r="C103" i="15" s="1"/>
  <c r="K103" i="8"/>
  <c r="D103" i="15" s="1"/>
  <c r="L103" i="8"/>
  <c r="E103" i="15" s="1"/>
  <c r="M103" i="8"/>
  <c r="F103" i="15" s="1"/>
  <c r="N103" i="8"/>
  <c r="G103" i="15" s="1"/>
  <c r="O103" i="8"/>
  <c r="H103" i="15" s="1"/>
  <c r="I104" i="8"/>
  <c r="B104" i="15" s="1"/>
  <c r="J104" i="8"/>
  <c r="C104" i="15" s="1"/>
  <c r="K104" i="8"/>
  <c r="D104" i="15" s="1"/>
  <c r="L104" i="8"/>
  <c r="E104" i="15" s="1"/>
  <c r="M104" i="8"/>
  <c r="F104" i="15" s="1"/>
  <c r="N104" i="8"/>
  <c r="G104" i="15" s="1"/>
  <c r="O104" i="8"/>
  <c r="H104" i="15" s="1"/>
  <c r="I105" i="8"/>
  <c r="B105" i="15" s="1"/>
  <c r="J105" i="8"/>
  <c r="C105" i="15" s="1"/>
  <c r="K105" i="8"/>
  <c r="D105" i="15" s="1"/>
  <c r="L105" i="8"/>
  <c r="E105" i="15" s="1"/>
  <c r="M105" i="8"/>
  <c r="F105" i="15" s="1"/>
  <c r="N105" i="8"/>
  <c r="G105" i="15" s="1"/>
  <c r="O105" i="8"/>
  <c r="H105" i="15" s="1"/>
  <c r="I106" i="8"/>
  <c r="B106" i="15" s="1"/>
  <c r="J106" i="8"/>
  <c r="C106" i="15" s="1"/>
  <c r="K106" i="8"/>
  <c r="D106" i="15" s="1"/>
  <c r="L106" i="8"/>
  <c r="E106" i="15" s="1"/>
  <c r="M106" i="8"/>
  <c r="F106" i="15" s="1"/>
  <c r="N106" i="8"/>
  <c r="G106" i="15" s="1"/>
  <c r="O106" i="8"/>
  <c r="H106" i="15" s="1"/>
  <c r="I107" i="8"/>
  <c r="B107" i="15" s="1"/>
  <c r="J107" i="8"/>
  <c r="C107" i="15" s="1"/>
  <c r="K107" i="8"/>
  <c r="D107" i="15" s="1"/>
  <c r="L107" i="8"/>
  <c r="E107" i="15" s="1"/>
  <c r="M107" i="8"/>
  <c r="F107" i="15" s="1"/>
  <c r="N107" i="8"/>
  <c r="G107" i="15" s="1"/>
  <c r="O107" i="8"/>
  <c r="H107" i="15" s="1"/>
  <c r="I108" i="8"/>
  <c r="B108" i="15" s="1"/>
  <c r="J108" i="8"/>
  <c r="C108" i="15" s="1"/>
  <c r="K108" i="8"/>
  <c r="D108" i="15" s="1"/>
  <c r="L108" i="8"/>
  <c r="E108" i="15" s="1"/>
  <c r="M108" i="8"/>
  <c r="F108" i="15" s="1"/>
  <c r="N108" i="8"/>
  <c r="G108" i="15" s="1"/>
  <c r="O108" i="8"/>
  <c r="H108" i="15" s="1"/>
  <c r="I109" i="8"/>
  <c r="B109" i="15" s="1"/>
  <c r="J109" i="8"/>
  <c r="C109" i="15" s="1"/>
  <c r="K109" i="8"/>
  <c r="D109" i="15" s="1"/>
  <c r="L109" i="8"/>
  <c r="E109" i="15" s="1"/>
  <c r="M109" i="8"/>
  <c r="F109" i="15" s="1"/>
  <c r="N109" i="8"/>
  <c r="G109" i="15" s="1"/>
  <c r="O109" i="8"/>
  <c r="H109" i="15" s="1"/>
  <c r="I110" i="8"/>
  <c r="B110" i="15" s="1"/>
  <c r="J110" i="8"/>
  <c r="C110" i="15" s="1"/>
  <c r="K110" i="8"/>
  <c r="D110" i="15" s="1"/>
  <c r="L110" i="8"/>
  <c r="E110" i="15" s="1"/>
  <c r="M110" i="8"/>
  <c r="F110" i="15" s="1"/>
  <c r="N110" i="8"/>
  <c r="G110" i="15" s="1"/>
  <c r="O110" i="8"/>
  <c r="H110" i="15" s="1"/>
  <c r="I111" i="8"/>
  <c r="B111" i="15" s="1"/>
  <c r="J111" i="8"/>
  <c r="C111" i="15" s="1"/>
  <c r="K111" i="8"/>
  <c r="D111" i="15" s="1"/>
  <c r="L111" i="8"/>
  <c r="E111" i="15" s="1"/>
  <c r="M111" i="8"/>
  <c r="F111" i="15" s="1"/>
  <c r="N111" i="8"/>
  <c r="G111" i="15" s="1"/>
  <c r="O111" i="8"/>
  <c r="H111" i="15" s="1"/>
  <c r="I112" i="8"/>
  <c r="B112" i="15" s="1"/>
  <c r="J112" i="8"/>
  <c r="C112" i="15" s="1"/>
  <c r="K112" i="8"/>
  <c r="D112" i="15" s="1"/>
  <c r="L112" i="8"/>
  <c r="E112" i="15" s="1"/>
  <c r="M112" i="8"/>
  <c r="F112" i="15" s="1"/>
  <c r="N112" i="8"/>
  <c r="G112" i="15" s="1"/>
  <c r="O112" i="8"/>
  <c r="H112" i="15" s="1"/>
  <c r="I113" i="8"/>
  <c r="B113" i="15" s="1"/>
  <c r="J113" i="8"/>
  <c r="C113" i="15" s="1"/>
  <c r="K113" i="8"/>
  <c r="D113" i="15" s="1"/>
  <c r="L113" i="8"/>
  <c r="E113" i="15" s="1"/>
  <c r="M113" i="8"/>
  <c r="F113" i="15" s="1"/>
  <c r="N113" i="8"/>
  <c r="G113" i="15" s="1"/>
  <c r="O113" i="8"/>
  <c r="H113" i="15" s="1"/>
  <c r="I114" i="8"/>
  <c r="B114" i="15" s="1"/>
  <c r="J114" i="8"/>
  <c r="C114" i="15" s="1"/>
  <c r="K114" i="8"/>
  <c r="D114" i="15" s="1"/>
  <c r="L114" i="8"/>
  <c r="E114" i="15" s="1"/>
  <c r="M114" i="8"/>
  <c r="F114" i="15" s="1"/>
  <c r="N114" i="8"/>
  <c r="G114" i="15" s="1"/>
  <c r="O114" i="8"/>
  <c r="H114" i="15" s="1"/>
  <c r="I115" i="8"/>
  <c r="B115" i="15" s="1"/>
  <c r="J115" i="8"/>
  <c r="C115" i="15" s="1"/>
  <c r="K115" i="8"/>
  <c r="D115" i="15" s="1"/>
  <c r="L115" i="8"/>
  <c r="E115" i="15" s="1"/>
  <c r="M115" i="8"/>
  <c r="F115" i="15" s="1"/>
  <c r="N115" i="8"/>
  <c r="G115" i="15" s="1"/>
  <c r="O115" i="8"/>
  <c r="H115" i="15" s="1"/>
  <c r="I116" i="8"/>
  <c r="B116" i="15" s="1"/>
  <c r="J116" i="8"/>
  <c r="C116" i="15" s="1"/>
  <c r="K116" i="8"/>
  <c r="D116" i="15" s="1"/>
  <c r="L116" i="8"/>
  <c r="E116" i="15" s="1"/>
  <c r="M116" i="8"/>
  <c r="F116" i="15" s="1"/>
  <c r="N116" i="8"/>
  <c r="G116" i="15" s="1"/>
  <c r="O116" i="8"/>
  <c r="H116" i="15" s="1"/>
  <c r="I117" i="8"/>
  <c r="B117" i="15" s="1"/>
  <c r="J117" i="8"/>
  <c r="C117" i="15" s="1"/>
  <c r="K117" i="8"/>
  <c r="D117" i="15" s="1"/>
  <c r="L117" i="8"/>
  <c r="E117" i="15" s="1"/>
  <c r="M117" i="8"/>
  <c r="F117" i="15" s="1"/>
  <c r="N117" i="8"/>
  <c r="G117" i="15" s="1"/>
  <c r="O117" i="8"/>
  <c r="H117" i="15" s="1"/>
  <c r="I118" i="8"/>
  <c r="B118" i="15" s="1"/>
  <c r="J118" i="8"/>
  <c r="C118" i="15" s="1"/>
  <c r="K118" i="8"/>
  <c r="D118" i="15" s="1"/>
  <c r="L118" i="8"/>
  <c r="E118" i="15" s="1"/>
  <c r="M118" i="8"/>
  <c r="F118" i="15" s="1"/>
  <c r="N118" i="8"/>
  <c r="G118" i="15" s="1"/>
  <c r="O118" i="8"/>
  <c r="H118" i="15" s="1"/>
  <c r="I119" i="8"/>
  <c r="B119" i="15" s="1"/>
  <c r="J119" i="8"/>
  <c r="C119" i="15" s="1"/>
  <c r="K119" i="8"/>
  <c r="D119" i="15" s="1"/>
  <c r="L119" i="8"/>
  <c r="E119" i="15" s="1"/>
  <c r="M119" i="8"/>
  <c r="F119" i="15" s="1"/>
  <c r="N119" i="8"/>
  <c r="G119" i="15" s="1"/>
  <c r="O119" i="8"/>
  <c r="H119" i="15" s="1"/>
  <c r="I120" i="8"/>
  <c r="B120" i="15" s="1"/>
  <c r="J120" i="8"/>
  <c r="C120" i="15" s="1"/>
  <c r="K120" i="8"/>
  <c r="D120" i="15" s="1"/>
  <c r="L120" i="8"/>
  <c r="E120" i="15" s="1"/>
  <c r="M120" i="8"/>
  <c r="F120" i="15" s="1"/>
  <c r="N120" i="8"/>
  <c r="G120" i="15" s="1"/>
  <c r="O120" i="8"/>
  <c r="H120" i="15" s="1"/>
  <c r="I121" i="8"/>
  <c r="B121" i="15" s="1"/>
  <c r="J121" i="8"/>
  <c r="C121" i="15" s="1"/>
  <c r="K121" i="8"/>
  <c r="D121" i="15" s="1"/>
  <c r="L121" i="8"/>
  <c r="E121" i="15" s="1"/>
  <c r="M121" i="8"/>
  <c r="F121" i="15" s="1"/>
  <c r="N121" i="8"/>
  <c r="G121" i="15" s="1"/>
  <c r="O121" i="8"/>
  <c r="H121" i="15" s="1"/>
  <c r="I122" i="8"/>
  <c r="B122" i="15" s="1"/>
  <c r="J122" i="8"/>
  <c r="C122" i="15" s="1"/>
  <c r="K122" i="8"/>
  <c r="D122" i="15" s="1"/>
  <c r="L122" i="8"/>
  <c r="E122" i="15" s="1"/>
  <c r="M122" i="8"/>
  <c r="F122" i="15" s="1"/>
  <c r="N122" i="8"/>
  <c r="G122" i="15" s="1"/>
  <c r="O122" i="8"/>
  <c r="H122" i="15" s="1"/>
  <c r="I123" i="8"/>
  <c r="B123" i="15" s="1"/>
  <c r="J123" i="8"/>
  <c r="C123" i="15" s="1"/>
  <c r="K123" i="8"/>
  <c r="D123" i="15" s="1"/>
  <c r="L123" i="8"/>
  <c r="E123" i="15" s="1"/>
  <c r="M123" i="8"/>
  <c r="F123" i="15" s="1"/>
  <c r="N123" i="8"/>
  <c r="G123" i="15" s="1"/>
  <c r="O123" i="8"/>
  <c r="H123" i="15" s="1"/>
  <c r="I124" i="8"/>
  <c r="B124" i="15" s="1"/>
  <c r="J124" i="8"/>
  <c r="C124" i="15" s="1"/>
  <c r="K124" i="8"/>
  <c r="D124" i="15" s="1"/>
  <c r="L124" i="8"/>
  <c r="E124" i="15" s="1"/>
  <c r="M124" i="8"/>
  <c r="F124" i="15" s="1"/>
  <c r="N124" i="8"/>
  <c r="G124" i="15" s="1"/>
  <c r="O124" i="8"/>
  <c r="H124" i="15" s="1"/>
  <c r="I125" i="8"/>
  <c r="B125" i="15" s="1"/>
  <c r="J125" i="8"/>
  <c r="C125" i="15" s="1"/>
  <c r="K125" i="8"/>
  <c r="D125" i="15" s="1"/>
  <c r="L125" i="8"/>
  <c r="E125" i="15" s="1"/>
  <c r="M125" i="8"/>
  <c r="F125" i="15" s="1"/>
  <c r="N125" i="8"/>
  <c r="G125" i="15" s="1"/>
  <c r="O125" i="8"/>
  <c r="H125" i="15" s="1"/>
  <c r="I126" i="8"/>
  <c r="B126" i="15" s="1"/>
  <c r="J126" i="8"/>
  <c r="C126" i="15" s="1"/>
  <c r="K126" i="8"/>
  <c r="D126" i="15" s="1"/>
  <c r="L126" i="8"/>
  <c r="E126" i="15" s="1"/>
  <c r="M126" i="8"/>
  <c r="F126" i="15" s="1"/>
  <c r="N126" i="8"/>
  <c r="G126" i="15" s="1"/>
  <c r="O126" i="8"/>
  <c r="H126" i="15" s="1"/>
  <c r="I127" i="8"/>
  <c r="B127" i="15" s="1"/>
  <c r="J127" i="8"/>
  <c r="C127" i="15" s="1"/>
  <c r="K127" i="8"/>
  <c r="D127" i="15" s="1"/>
  <c r="L127" i="8"/>
  <c r="E127" i="15" s="1"/>
  <c r="M127" i="8"/>
  <c r="F127" i="15" s="1"/>
  <c r="N127" i="8"/>
  <c r="G127" i="15" s="1"/>
  <c r="O127" i="8"/>
  <c r="H127" i="15" s="1"/>
  <c r="I128" i="8"/>
  <c r="B128" i="15" s="1"/>
  <c r="J128" i="8"/>
  <c r="C128" i="15" s="1"/>
  <c r="K128" i="8"/>
  <c r="D128" i="15" s="1"/>
  <c r="L128" i="8"/>
  <c r="E128" i="15" s="1"/>
  <c r="M128" i="8"/>
  <c r="F128" i="15" s="1"/>
  <c r="N128" i="8"/>
  <c r="G128" i="15" s="1"/>
  <c r="O128" i="8"/>
  <c r="H128" i="15" s="1"/>
  <c r="I129" i="8"/>
  <c r="B129" i="15" s="1"/>
  <c r="J129" i="8"/>
  <c r="C129" i="15" s="1"/>
  <c r="K129" i="8"/>
  <c r="D129" i="15" s="1"/>
  <c r="L129" i="8"/>
  <c r="E129" i="15" s="1"/>
  <c r="M129" i="8"/>
  <c r="F129" i="15" s="1"/>
  <c r="N129" i="8"/>
  <c r="G129" i="15" s="1"/>
  <c r="O129" i="8"/>
  <c r="H129" i="15" s="1"/>
  <c r="I130" i="8"/>
  <c r="B130" i="15" s="1"/>
  <c r="J130" i="8"/>
  <c r="C130" i="15" s="1"/>
  <c r="K130" i="8"/>
  <c r="D130" i="15" s="1"/>
  <c r="L130" i="8"/>
  <c r="E130" i="15" s="1"/>
  <c r="M130" i="8"/>
  <c r="F130" i="15" s="1"/>
  <c r="N130" i="8"/>
  <c r="G130" i="15" s="1"/>
  <c r="O130" i="8"/>
  <c r="H130" i="15" s="1"/>
  <c r="I131" i="8"/>
  <c r="B131" i="15" s="1"/>
  <c r="J131" i="8"/>
  <c r="C131" i="15" s="1"/>
  <c r="K131" i="8"/>
  <c r="D131" i="15" s="1"/>
  <c r="L131" i="8"/>
  <c r="E131" i="15" s="1"/>
  <c r="M131" i="8"/>
  <c r="F131" i="15" s="1"/>
  <c r="N131" i="8"/>
  <c r="G131" i="15" s="1"/>
  <c r="O131" i="8"/>
  <c r="H131" i="15" s="1"/>
  <c r="I132" i="8"/>
  <c r="B132" i="15" s="1"/>
  <c r="J132" i="8"/>
  <c r="C132" i="15" s="1"/>
  <c r="K132" i="8"/>
  <c r="D132" i="15" s="1"/>
  <c r="L132" i="8"/>
  <c r="E132" i="15" s="1"/>
  <c r="M132" i="8"/>
  <c r="F132" i="15" s="1"/>
  <c r="N132" i="8"/>
  <c r="G132" i="15" s="1"/>
  <c r="O132" i="8"/>
  <c r="H132" i="15" s="1"/>
  <c r="I133" i="8"/>
  <c r="B133" i="15" s="1"/>
  <c r="J133" i="8"/>
  <c r="C133" i="15" s="1"/>
  <c r="K133" i="8"/>
  <c r="D133" i="15" s="1"/>
  <c r="L133" i="8"/>
  <c r="E133" i="15" s="1"/>
  <c r="M133" i="8"/>
  <c r="F133" i="15" s="1"/>
  <c r="N133" i="8"/>
  <c r="G133" i="15" s="1"/>
  <c r="O133" i="8"/>
  <c r="H133" i="15" s="1"/>
  <c r="I134" i="8"/>
  <c r="B134" i="15" s="1"/>
  <c r="J134" i="8"/>
  <c r="C134" i="15" s="1"/>
  <c r="K134" i="8"/>
  <c r="D134" i="15" s="1"/>
  <c r="L134" i="8"/>
  <c r="E134" i="15" s="1"/>
  <c r="M134" i="8"/>
  <c r="F134" i="15" s="1"/>
  <c r="N134" i="8"/>
  <c r="G134" i="15" s="1"/>
  <c r="O134" i="8"/>
  <c r="H134" i="15" s="1"/>
  <c r="I135" i="8"/>
  <c r="B135" i="15" s="1"/>
  <c r="J135" i="8"/>
  <c r="C135" i="15" s="1"/>
  <c r="K135" i="8"/>
  <c r="D135" i="15" s="1"/>
  <c r="L135" i="8"/>
  <c r="E135" i="15" s="1"/>
  <c r="M135" i="8"/>
  <c r="F135" i="15" s="1"/>
  <c r="N135" i="8"/>
  <c r="G135" i="15" s="1"/>
  <c r="O135" i="8"/>
  <c r="H135" i="15" s="1"/>
  <c r="I136" i="8"/>
  <c r="B136" i="15" s="1"/>
  <c r="J136" i="8"/>
  <c r="C136" i="15" s="1"/>
  <c r="K136" i="8"/>
  <c r="D136" i="15" s="1"/>
  <c r="L136" i="8"/>
  <c r="E136" i="15" s="1"/>
  <c r="M136" i="8"/>
  <c r="F136" i="15" s="1"/>
  <c r="N136" i="8"/>
  <c r="G136" i="15" s="1"/>
  <c r="O136" i="8"/>
  <c r="H136" i="15" s="1"/>
  <c r="I137" i="8"/>
  <c r="B137" i="15" s="1"/>
  <c r="J137" i="8"/>
  <c r="C137" i="15" s="1"/>
  <c r="K137" i="8"/>
  <c r="D137" i="15" s="1"/>
  <c r="L137" i="8"/>
  <c r="E137" i="15" s="1"/>
  <c r="M137" i="8"/>
  <c r="F137" i="15" s="1"/>
  <c r="N137" i="8"/>
  <c r="G137" i="15" s="1"/>
  <c r="O137" i="8"/>
  <c r="H137" i="15" s="1"/>
  <c r="L5" i="8"/>
  <c r="E5" i="15" s="1"/>
  <c r="O18" i="2" l="1"/>
  <c r="Q18" i="2"/>
  <c r="R18" i="2"/>
  <c r="M20" i="2" l="1"/>
  <c r="R21" i="2"/>
  <c r="S22" i="2"/>
  <c r="Q23" i="2"/>
  <c r="P24" i="2"/>
  <c r="M25" i="2"/>
  <c r="R26" i="2"/>
  <c r="O27" i="2"/>
  <c r="S28" i="2"/>
  <c r="O29" i="2"/>
  <c r="Q30" i="2"/>
  <c r="S31" i="2"/>
  <c r="R32" i="2"/>
  <c r="O33" i="2"/>
  <c r="Q34" i="2"/>
  <c r="S35" i="2"/>
  <c r="R36" i="2"/>
  <c r="Q37" i="2"/>
  <c r="P19" i="2" l="1"/>
  <c r="M23" i="2"/>
  <c r="N35" i="2"/>
  <c r="N26" i="2"/>
  <c r="N19" i="2"/>
  <c r="O24" i="2"/>
  <c r="O20" i="2"/>
  <c r="P28" i="2"/>
  <c r="P23" i="2"/>
  <c r="Q27" i="2"/>
  <c r="Q21" i="2"/>
  <c r="R31" i="2"/>
  <c r="R24" i="2"/>
  <c r="R20" i="2"/>
  <c r="S26" i="2"/>
  <c r="S21" i="2"/>
  <c r="M22" i="2"/>
  <c r="N29" i="2"/>
  <c r="N24" i="2"/>
  <c r="O32" i="2"/>
  <c r="O23" i="2"/>
  <c r="O19" i="2"/>
  <c r="P27" i="2"/>
  <c r="P22" i="2"/>
  <c r="Q36" i="2"/>
  <c r="Q26" i="2"/>
  <c r="Q20" i="2"/>
  <c r="R28" i="2"/>
  <c r="R23" i="2"/>
  <c r="R19" i="2"/>
  <c r="S24" i="2"/>
  <c r="S20" i="2"/>
  <c r="M27" i="2"/>
  <c r="M21" i="2"/>
  <c r="N28" i="2"/>
  <c r="N22" i="2"/>
  <c r="O28" i="2"/>
  <c r="O22" i="2"/>
  <c r="P26" i="2"/>
  <c r="P20" i="2"/>
  <c r="Q31" i="2"/>
  <c r="Q24" i="2"/>
  <c r="Q19" i="2"/>
  <c r="R27" i="2"/>
  <c r="R22" i="2"/>
  <c r="S23" i="2"/>
  <c r="S19" i="2"/>
  <c r="M26" i="2"/>
  <c r="N27" i="2"/>
  <c r="N21" i="2"/>
  <c r="O21" i="2"/>
  <c r="P35" i="2"/>
  <c r="Q28" i="2"/>
  <c r="N33" i="2"/>
  <c r="O36" i="2"/>
  <c r="O31" i="2"/>
  <c r="P31" i="2"/>
  <c r="Q35" i="2"/>
  <c r="Q29" i="2"/>
  <c r="N37" i="2"/>
  <c r="N32" i="2"/>
  <c r="O35" i="2"/>
  <c r="Q33" i="2"/>
  <c r="O37" i="2"/>
  <c r="N36" i="2"/>
  <c r="N31" i="2"/>
  <c r="Q32" i="2"/>
  <c r="R35" i="2"/>
  <c r="S34" i="2"/>
  <c r="S30" i="2"/>
  <c r="P34" i="2"/>
  <c r="P30" i="2"/>
  <c r="R34" i="2"/>
  <c r="R30" i="2"/>
  <c r="S37" i="2"/>
  <c r="S33" i="2"/>
  <c r="S29" i="2"/>
  <c r="P37" i="2"/>
  <c r="P33" i="2"/>
  <c r="P29" i="2"/>
  <c r="R37" i="2"/>
  <c r="R33" i="2"/>
  <c r="R29" i="2"/>
  <c r="S36" i="2"/>
  <c r="S32" i="2"/>
  <c r="M35" i="2"/>
  <c r="M31" i="2"/>
  <c r="N34" i="2"/>
  <c r="N30" i="2"/>
  <c r="O34" i="2"/>
  <c r="O30" i="2"/>
  <c r="P36" i="2"/>
  <c r="P32" i="2"/>
  <c r="O25" i="2"/>
  <c r="S25" i="2"/>
  <c r="N25" i="2"/>
  <c r="P25" i="2"/>
  <c r="Q25" i="2"/>
  <c r="I5" i="8"/>
  <c r="B5" i="15" s="1"/>
  <c r="J5" i="8"/>
  <c r="C5" i="15" s="1"/>
  <c r="K5" i="8"/>
  <c r="D5" i="15" s="1"/>
  <c r="O5" i="8"/>
  <c r="H5" i="15" s="1"/>
  <c r="N5" i="8"/>
  <c r="G5" i="15" s="1"/>
  <c r="M5" i="8"/>
  <c r="F5" i="15" s="1"/>
  <c r="K21" i="2" l="1"/>
  <c r="Q22" i="2"/>
  <c r="N20" i="2"/>
  <c r="K20" i="2" s="1"/>
  <c r="M29" i="2"/>
  <c r="M33" i="2"/>
  <c r="M37" i="2"/>
  <c r="K37" i="2" s="1"/>
  <c r="M34" i="2"/>
  <c r="K34" i="2" s="1"/>
  <c r="M30" i="2"/>
  <c r="M32" i="2"/>
  <c r="M36" i="2"/>
  <c r="P21" i="2"/>
  <c r="S27" i="2"/>
  <c r="S18" i="2" l="1"/>
  <c r="P18" i="2"/>
  <c r="M18" i="2"/>
  <c r="O26" i="2"/>
  <c r="K26" i="2" s="1"/>
  <c r="N18" i="2"/>
  <c r="R25" i="2"/>
  <c r="M19" i="2"/>
  <c r="K19" i="2" s="1"/>
  <c r="M28" i="2"/>
  <c r="N23" i="2"/>
  <c r="M24" i="2"/>
  <c r="K18" i="2" l="1"/>
  <c r="K39" i="2" s="1"/>
  <c r="K41" i="2" l="1"/>
  <c r="K44" i="2"/>
  <c r="K43" i="2"/>
  <c r="K40" i="2"/>
  <c r="K42" i="2"/>
  <c r="K45" i="2"/>
  <c r="K46" i="2" l="1"/>
</calcChain>
</file>

<file path=xl/sharedStrings.xml><?xml version="1.0" encoding="utf-8"?>
<sst xmlns="http://schemas.openxmlformats.org/spreadsheetml/2006/main" count="1215" uniqueCount="514">
  <si>
    <t>NCDOT Steel Price Adjustment Calculator</t>
  </si>
  <si>
    <t>Month</t>
  </si>
  <si>
    <t>Category 1</t>
  </si>
  <si>
    <t>Category 2</t>
  </si>
  <si>
    <t>Category 3</t>
  </si>
  <si>
    <t>Category 4</t>
  </si>
  <si>
    <t>Steel Product</t>
  </si>
  <si>
    <t>Category</t>
  </si>
  <si>
    <t>BI</t>
  </si>
  <si>
    <t>Bidding Index, $/CTW</t>
  </si>
  <si>
    <t>Category 1 Steel Products</t>
  </si>
  <si>
    <t>Category 2 Steel Products</t>
  </si>
  <si>
    <t>Category 3 Steel Products</t>
  </si>
  <si>
    <t>Date Calculated</t>
  </si>
  <si>
    <t>Data Entered by:</t>
  </si>
  <si>
    <t>Mill Shipping Index    MI $/CWT</t>
  </si>
  <si>
    <t>MI/BI</t>
  </si>
  <si>
    <t>Eligible for SPA</t>
  </si>
  <si>
    <t>Note</t>
  </si>
  <si>
    <t>Steel Price Adjustment (SPA)</t>
  </si>
  <si>
    <t>2/1/115</t>
  </si>
  <si>
    <t>INSTRUCTIONS for using the calculator:</t>
  </si>
  <si>
    <t>There are 20 lines available for data input.  If you need more, use an additional copy of the worksheet, rather than trying to insert more lines.</t>
  </si>
  <si>
    <t>If the words "Error" show in the column for "Eligible for SPA", then the Data tab is not up to date and does not include an index value for the ship date.</t>
  </si>
  <si>
    <t>Fastmarkets Data</t>
  </si>
  <si>
    <t>MB-STE-0170</t>
  </si>
  <si>
    <t>MB-STE-0184</t>
  </si>
  <si>
    <t>MB-STE-0020</t>
  </si>
  <si>
    <t>MB-STE-0172</t>
  </si>
  <si>
    <t>Category 5</t>
  </si>
  <si>
    <t>Category 6</t>
  </si>
  <si>
    <t>Category 7</t>
  </si>
  <si>
    <t xml:space="preserve">Adjustment Date </t>
  </si>
  <si>
    <t>Category 4 Steel Products</t>
  </si>
  <si>
    <t>Category 5 Steel Products</t>
  </si>
  <si>
    <t>Category 6 Steel Products</t>
  </si>
  <si>
    <t>Category 7 Steel Products</t>
  </si>
  <si>
    <t>MB-STE-0200</t>
  </si>
  <si>
    <t>MB-STE-0209</t>
  </si>
  <si>
    <t>MB-STE-0192</t>
  </si>
  <si>
    <t>Contract Number</t>
  </si>
  <si>
    <t>Current completion date (revised completion date)</t>
  </si>
  <si>
    <t>Submittal Number</t>
  </si>
  <si>
    <t>Pounds of Steel</t>
  </si>
  <si>
    <t>Item Number</t>
  </si>
  <si>
    <t>Long Description</t>
  </si>
  <si>
    <t>Unit of Measure</t>
  </si>
  <si>
    <t>Section Number</t>
  </si>
  <si>
    <t>Category Description</t>
  </si>
  <si>
    <t>8147000000-E</t>
  </si>
  <si>
    <t>REINFORCED CONCRETE DECK SLAB,</t>
  </si>
  <si>
    <t>Square Feet</t>
  </si>
  <si>
    <t>Bridge(B)</t>
  </si>
  <si>
    <t>8154000000-E</t>
  </si>
  <si>
    <t>REINFORCED CONCRETE DECK SLAB (SAND LIGHTWEIGHT CONC),</t>
  </si>
  <si>
    <t>8210000000-N</t>
  </si>
  <si>
    <t>BRIDGE APPROACH SLABS, STATION************,</t>
  </si>
  <si>
    <t>Lump Sum</t>
  </si>
  <si>
    <t>8217000000-E</t>
  </si>
  <si>
    <t>REINFORCING STEEL (BRIDGE),</t>
  </si>
  <si>
    <t>Pounds</t>
  </si>
  <si>
    <t>8224000000-E</t>
  </si>
  <si>
    <t>EPOXY COATED REINFORCING STEEL(BRIDGE),</t>
  </si>
  <si>
    <t>8226000000-E</t>
  </si>
  <si>
    <t>EPOXY COATED SPIRAL COLUMN RE-INFORCING STEEL (BRIDGE),</t>
  </si>
  <si>
    <t>8238000000-E</t>
  </si>
  <si>
    <t>SPIRAL COLUMN REINFORCING     STEEL (BRIDGE),</t>
  </si>
  <si>
    <t>8503000000-E</t>
  </si>
  <si>
    <t>CONCRETE BARRIER RAIL,</t>
  </si>
  <si>
    <t>Linear Feet</t>
  </si>
  <si>
    <t>8504000000-E</t>
  </si>
  <si>
    <t>CONCRETE BARRIER RAIL WITH    MOMENT SLAB,</t>
  </si>
  <si>
    <t>8505000000-E</t>
  </si>
  <si>
    <t>VERTICAL CONCRETE BARRIER RAIL,</t>
  </si>
  <si>
    <t>8510000000-E</t>
  </si>
  <si>
    <t>CONCRETE MEDIAN BARRIER,</t>
  </si>
  <si>
    <t>8063000000-N</t>
  </si>
  <si>
    <t>PRECAST REINFORCED CONC BOX   CULVERT AT STA ************,</t>
  </si>
  <si>
    <t>Culvert(C)</t>
  </si>
  <si>
    <t>8245000000-E</t>
  </si>
  <si>
    <t>REINFORCING STEEL (CULVERT),</t>
  </si>
  <si>
    <t>8248000000-E</t>
  </si>
  <si>
    <t>EPOXY COATED REINFORCING STEEL(CULVERT),</t>
  </si>
  <si>
    <t>2703000000-E</t>
  </si>
  <si>
    <t>CONCRETE BARRIER, TYPE *******,</t>
  </si>
  <si>
    <t>Paving</t>
  </si>
  <si>
    <t>2710000000-N</t>
  </si>
  <si>
    <t>CONCRETE BARRIER TRANSITION   SECTION,</t>
  </si>
  <si>
    <t>Each</t>
  </si>
  <si>
    <t>2717000000-E</t>
  </si>
  <si>
    <t>VARIABLE HEIGHT CONCRETE BAR- RIER, TYPE ************,</t>
  </si>
  <si>
    <t>4057000000-E</t>
  </si>
  <si>
    <t>OVERHEAD FOOTING,</t>
  </si>
  <si>
    <t>Cubic Yards</t>
  </si>
  <si>
    <t>Signing(S)</t>
  </si>
  <si>
    <t>8252000000-E</t>
  </si>
  <si>
    <t>REINFORCING STEEL (RETAINING  WALL),</t>
  </si>
  <si>
    <t>Walls(W)</t>
  </si>
  <si>
    <t>8111000000-E</t>
  </si>
  <si>
    <t>PERMANENT STEEL CASINGS FOR **'-**" DIA DRILLED PIER</t>
  </si>
  <si>
    <t>8111200000-E</t>
  </si>
  <si>
    <t>PERMANENT STEEL CASINGS FOR 3'-0" DIA DRILLED PIER</t>
  </si>
  <si>
    <t>8111400000-E</t>
  </si>
  <si>
    <t>PERMANENT STEEL CASINGS FOR 3'-6" DIA DRILLED PIER</t>
  </si>
  <si>
    <t>8111600000-E</t>
  </si>
  <si>
    <t>PERMANENT STEEL CASINGS FOR 4'-0" DIA DRILLED PIER</t>
  </si>
  <si>
    <t>8280000000-E</t>
  </si>
  <si>
    <t>APPROX ........ LBS STRUCTURALSTEEL,</t>
  </si>
  <si>
    <t>5835000000-E</t>
  </si>
  <si>
    <t>** ENCASEMENT PIPE,"</t>
  </si>
  <si>
    <t>Utility(U)</t>
  </si>
  <si>
    <t>5835400000-E</t>
  </si>
  <si>
    <t>6 ENCASEMENT PIPE,"</t>
  </si>
  <si>
    <t>5835600000-E</t>
  </si>
  <si>
    <t>12 ENCASEMENT PIPE,"</t>
  </si>
  <si>
    <t>5835700000-E</t>
  </si>
  <si>
    <t>16 ENCASEMENT PIPE,"</t>
  </si>
  <si>
    <t>5835800000-E</t>
  </si>
  <si>
    <t>18 ENCASEMENT PIPE,"</t>
  </si>
  <si>
    <t>5835900000-E</t>
  </si>
  <si>
    <t>20 ENCASEMENT PIPE,"</t>
  </si>
  <si>
    <t>5836000000-E</t>
  </si>
  <si>
    <t>24 ENCASEMENT PIPE,"</t>
  </si>
  <si>
    <t>5836200000-E</t>
  </si>
  <si>
    <t>30 ENCASEMENT PIPE,"</t>
  </si>
  <si>
    <t>5836400000-E</t>
  </si>
  <si>
    <t>36 ENCASEMENT PIPE,"</t>
  </si>
  <si>
    <t>8355000000-E</t>
  </si>
  <si>
    <t>HP ***X*** STEEL PILES,</t>
  </si>
  <si>
    <t>8356000000-E</t>
  </si>
  <si>
    <t>HP**X** GALVANIZED STEEL PILES,</t>
  </si>
  <si>
    <t>8357000000-E</t>
  </si>
  <si>
    <t>HP10X42 STEEL PILES,</t>
  </si>
  <si>
    <t>8364000000-E</t>
  </si>
  <si>
    <t>HP12X53 STEEL PILES,</t>
  </si>
  <si>
    <t>8365000000-E</t>
  </si>
  <si>
    <t>HP12X53 GALVANIZED STEEL PILES,</t>
  </si>
  <si>
    <t>8384000000-E</t>
  </si>
  <si>
    <t>HP14X73 STEEL PILES,</t>
  </si>
  <si>
    <t>8384200000-E</t>
  </si>
  <si>
    <t>HP14X73 GALVANIZED STEEL PILES,</t>
  </si>
  <si>
    <t>8378000000-E</t>
  </si>
  <si>
    <t>HP12X53 STEEL PILES (RETAININGWALL),</t>
  </si>
  <si>
    <t>8430000000-E</t>
  </si>
  <si>
    <t>SHEET PILE RETAINING WALLS,</t>
  </si>
  <si>
    <t>8802012000-E</t>
  </si>
  <si>
    <t>PILE PANEL RETAINING WALLS,</t>
  </si>
  <si>
    <t>8802014000-E</t>
  </si>
  <si>
    <t>SOLDIER PILE RETAINING WALLS,</t>
  </si>
  <si>
    <t>8385000000-E</t>
  </si>
  <si>
    <t>PP ** X **** STEEL PILES,</t>
  </si>
  <si>
    <t>8385200000-E</t>
  </si>
  <si>
    <t>PP ** X **** GALVANIZED STEEL PILES,</t>
  </si>
  <si>
    <t>8386000000-E</t>
  </si>
  <si>
    <t>PP 18 X 0.50 STEEL PILES,</t>
  </si>
  <si>
    <t>8387000000-E</t>
  </si>
  <si>
    <t>PP 18 X 0.50 GALVANIZED STEEL PILES,</t>
  </si>
  <si>
    <t>8483000000-E</t>
  </si>
  <si>
    <t>32 ALASKA RAIL,"</t>
  </si>
  <si>
    <t>8484000000-E</t>
  </si>
  <si>
    <t>42 OREGON RAIL,"</t>
  </si>
  <si>
    <t>8496000000-E</t>
  </si>
  <si>
    <t>***** GALVANIZED STEEL PIPE  RAIL,"</t>
  </si>
  <si>
    <t>3000000000-N</t>
  </si>
  <si>
    <t>IMPACT ATTENUATOR UNIT, TYPE  350,</t>
  </si>
  <si>
    <t>Guardrail (GR)</t>
  </si>
  <si>
    <t>3001000000-N</t>
  </si>
  <si>
    <t>IMPACT ATTENUATOR UNITS, TYPE  TL-3,</t>
  </si>
  <si>
    <t>3001500000-N</t>
  </si>
  <si>
    <t>IMPACT ATTENUATOR UNITS, TYPE  TL-2,</t>
  </si>
  <si>
    <t>3030000000-E</t>
  </si>
  <si>
    <t>STEEL BEAM GUARDRAIL,</t>
  </si>
  <si>
    <t>3045000000-E</t>
  </si>
  <si>
    <t>STEEL BEAM GUARDRAIL, SHOP    CURVED,</t>
  </si>
  <si>
    <t>3060000000-E</t>
  </si>
  <si>
    <t>STEEL BEAM GUARDRAIL, DOUBLE  FACED,</t>
  </si>
  <si>
    <t>3075000000-E</t>
  </si>
  <si>
    <t>TRIPLE CORRUGATED STEEL BM    GUARDRAIL,</t>
  </si>
  <si>
    <t>3090000000-N</t>
  </si>
  <si>
    <t>TRIPLE CORRUGATED STEEL BEAMGUARDRAIL TERMINAL SECTIONS,</t>
  </si>
  <si>
    <t>3105000000-N</t>
  </si>
  <si>
    <t>STEEL BEAM GUARDRAIL TERMINAL SECTIONS,</t>
  </si>
  <si>
    <t>3120000000-E</t>
  </si>
  <si>
    <t>20 TUBULAR TRIPLE CORRUGATEDSTEEL BEAM GUARDRAIL,"</t>
  </si>
  <si>
    <t>3135000000-N</t>
  </si>
  <si>
    <t>W-TR STEEL BEAM GUARDRAILTRANSITION SECTIONS,</t>
  </si>
  <si>
    <t>3140000000-E</t>
  </si>
  <si>
    <t>25' CLEAR SPAN GUARDRAIL SEC- TIONS,</t>
  </si>
  <si>
    <t>3145000000-E</t>
  </si>
  <si>
    <t>EXTRA LENGTH GUARDRAIL POST   (**' STEEL),</t>
  </si>
  <si>
    <t>3150000000-N</t>
  </si>
  <si>
    <t>ADDITIONAL GUARDRAIL POSTS,</t>
  </si>
  <si>
    <t>3165500000-N</t>
  </si>
  <si>
    <t>GUARDRAIL END UNITS, TYPE     ************,</t>
  </si>
  <si>
    <t>3210000000-N</t>
  </si>
  <si>
    <t>GUARDRAIL END UNITS, TYPE     CAT-1,</t>
  </si>
  <si>
    <t>3215000000-N</t>
  </si>
  <si>
    <t>GUARDRAIL ANCHOR UNITS, TYPE  III,</t>
  </si>
  <si>
    <t>3287000000-N</t>
  </si>
  <si>
    <t>GUARDRAIL END UNITS, TYPE TL-3,</t>
  </si>
  <si>
    <t>3288000000-N</t>
  </si>
  <si>
    <t>GUARDRAIL END UNITS, TYPE TL-2,</t>
  </si>
  <si>
    <t>3289000000-N</t>
  </si>
  <si>
    <t>GUARDRAIL END UNITS, TYPE     MEDIAN TL-3,</t>
  </si>
  <si>
    <t>3317000000-N</t>
  </si>
  <si>
    <t>GUARDRAIL ANCHOR UNITS, TYPE  B-77,</t>
  </si>
  <si>
    <t>3319000000-N</t>
  </si>
  <si>
    <t>GUARDRAIL ANCHOR UNITS, TYPE  B-83,</t>
  </si>
  <si>
    <t>3389200000-E</t>
  </si>
  <si>
    <t>CABLE GUIDERAIL,</t>
  </si>
  <si>
    <t>3389400000-E</t>
  </si>
  <si>
    <t>DOUBLE FACED CABLE GUIDERAIL,</t>
  </si>
  <si>
    <t>3389500000-N</t>
  </si>
  <si>
    <t>ADDITIONAL GUIDERAIL POSTS,</t>
  </si>
  <si>
    <t>3500000000-E</t>
  </si>
  <si>
    <t>WOVEN WIRE FENCE, ** FABRIC,"</t>
  </si>
  <si>
    <t>Fence(F)</t>
  </si>
  <si>
    <t>3503000000-E</t>
  </si>
  <si>
    <t>WOVEN WIRE FENCE, 47 FABRIC,"</t>
  </si>
  <si>
    <t>3518000000-E</t>
  </si>
  <si>
    <t>CHAIN LINK FENCE, ** FABRIC  WITH REDWOOD PICKETS,"</t>
  </si>
  <si>
    <t>3521000000-E</t>
  </si>
  <si>
    <t>VINYL COATED CHAIN LINK FENCE,** FABRIC WITH REDWOOD PIC-KETS,"</t>
  </si>
  <si>
    <t>3524000000-E</t>
  </si>
  <si>
    <t>VINYL COATED CHAIN LINK FENCE,** FABRIC,"</t>
  </si>
  <si>
    <t>3527000000-E</t>
  </si>
  <si>
    <t>CHAIN LINK FENCE, ** FABRIC, GUARDRAIL MOUNTED,"</t>
  </si>
  <si>
    <t>3530000000-E</t>
  </si>
  <si>
    <t>CHAIN LINK FENCE, ** FABRIC  WITH 1" MESH,"</t>
  </si>
  <si>
    <t>3533000000-E</t>
  </si>
  <si>
    <t>CHAIN LINK FENCE, ** FABRIC,"</t>
  </si>
  <si>
    <t>3536000000-E</t>
  </si>
  <si>
    <t>CHAIN LINK FENCE, 48 FABRIC,"</t>
  </si>
  <si>
    <t>3539000000-E</t>
  </si>
  <si>
    <t>METAL LINE POSTS FOR ** CHAINLINK FENCE,"</t>
  </si>
  <si>
    <t>3542000000-E</t>
  </si>
  <si>
    <t>METAL LINE POSTS FOR 48 CHAINLINK FENCE,"</t>
  </si>
  <si>
    <t>3545000000-E</t>
  </si>
  <si>
    <t>METAL TERMINAL POSTS FOR **  CHAIN LINK FENCE,"</t>
  </si>
  <si>
    <t>3548000000-E</t>
  </si>
  <si>
    <t>METAL TERMINAL POSTS FOR 48  CHAIN LINK FENCE,"</t>
  </si>
  <si>
    <t>3551000000-E</t>
  </si>
  <si>
    <t>METAL GATE POSTS FOR ** CHAINLINK FENCE, SINGLE GATE,"</t>
  </si>
  <si>
    <t>3554000000-E</t>
  </si>
  <si>
    <t>METAL GATE POSTS FOR ** CHAINLINK FENCE, DOUBLE GATE,"</t>
  </si>
  <si>
    <t>4060000000-E</t>
  </si>
  <si>
    <t>SUPPORTS, BREAKAWAY STEEL BEAM,</t>
  </si>
  <si>
    <t>4066000000-E</t>
  </si>
  <si>
    <t>SUPPORTS, SIMPLE STEEL BEAM,</t>
  </si>
  <si>
    <t>4072000000-E</t>
  </si>
  <si>
    <t>SUPPORTS, 3-LB STEEL U-CHANNEL,</t>
  </si>
  <si>
    <t>4078000000-E</t>
  </si>
  <si>
    <t>SUPPORTS, 2-LB STEEL U-CHANNEL,</t>
  </si>
  <si>
    <t>4079000000-N</t>
  </si>
  <si>
    <t>SUPPORTS, BARRIER (SMALL),</t>
  </si>
  <si>
    <t>4080000000-N</t>
  </si>
  <si>
    <t>SUPPORTS, BARRIER (LARGE),</t>
  </si>
  <si>
    <t>5000000000-E</t>
  </si>
  <si>
    <t>***' HIGH MOUNT STANDARD,</t>
  </si>
  <si>
    <t>Lighting</t>
  </si>
  <si>
    <t>5005000000-E</t>
  </si>
  <si>
    <t>80' HIGH MOUNT STANDARD,</t>
  </si>
  <si>
    <t>5010000000-E</t>
  </si>
  <si>
    <t>100' HIGH MOUNT STANDARD,</t>
  </si>
  <si>
    <t>5015000000-E</t>
  </si>
  <si>
    <t>120' HIGH MOUNT STANDARD,</t>
  </si>
  <si>
    <t>5035000000-N</t>
  </si>
  <si>
    <t>LIGHT STANDARDS, TYPE FRPS    ************,</t>
  </si>
  <si>
    <t>5040000000-N</t>
  </si>
  <si>
    <t>LIGHT STANDARDS, TYPE FRPT    ************,</t>
  </si>
  <si>
    <t>5045000000-N</t>
  </si>
  <si>
    <t>LIGHT STANDARDS, TYPE MTLS    ************,</t>
  </si>
  <si>
    <t>5050000000-N</t>
  </si>
  <si>
    <t>LIGHT STANDARDS, TYPE MTLT    ************,</t>
  </si>
  <si>
    <t>5055000000-N</t>
  </si>
  <si>
    <t>LIGHT STANDARDS, TYPE MISC    ************,</t>
  </si>
  <si>
    <t>5060000000-N</t>
  </si>
  <si>
    <t>POST TOP STANDARD, TYPE AB    ************,</t>
  </si>
  <si>
    <t>5065000000-N</t>
  </si>
  <si>
    <t>POST TOP STANDARD, TYPE EB    ************,</t>
  </si>
  <si>
    <t>7576000000-N</t>
  </si>
  <si>
    <t>METAL STRAIN SIGNAL POLE,</t>
  </si>
  <si>
    <t>Signals(Z)</t>
  </si>
  <si>
    <t>7588000000-N</t>
  </si>
  <si>
    <t>METAL POLE WITH SINGLE MAST   ARM,</t>
  </si>
  <si>
    <t>7590000000-N</t>
  </si>
  <si>
    <t>METAL POLE WITH DUAL MAST ARM,</t>
  </si>
  <si>
    <t>4080200000-E</t>
  </si>
  <si>
    <t>SUPPORTS, STEEL SQUARE TUBE,</t>
  </si>
  <si>
    <t>4082100000-N</t>
  </si>
  <si>
    <t>SUPPORTS, OVERHEAD SIGN STRUC-TURE  AT STA ******,</t>
  </si>
  <si>
    <t>4082110000-N</t>
  </si>
  <si>
    <t>SUPPORTS, OVERHEAD DYNAMIC    MESSAGE SIGN STRUCTURE AT STA*******,</t>
  </si>
  <si>
    <t>8256000000-E</t>
  </si>
  <si>
    <t>TYPE III PRESRESSED CONCRETE  DECK GIRDER,</t>
  </si>
  <si>
    <t>8259000000-E</t>
  </si>
  <si>
    <t>36 PRESTRESSED CONCRETE GIR- DERS,"</t>
  </si>
  <si>
    <t>8262000000-E</t>
  </si>
  <si>
    <t>45 PRESTRESSED CONCRETE GIR- DERS,"</t>
  </si>
  <si>
    <t>8265000000-E</t>
  </si>
  <si>
    <t>54 PRESTRESSED CONCRETE GIR- DERS,"</t>
  </si>
  <si>
    <t>8268000000-E</t>
  </si>
  <si>
    <t>63 PRESTRESSED CONCRETE GIR- DERS,"</t>
  </si>
  <si>
    <t>8271000000-E</t>
  </si>
  <si>
    <t>72 PRESTRESSED CONCRETE GIR- DERS,"</t>
  </si>
  <si>
    <t>8274000000-E</t>
  </si>
  <si>
    <t>MODIFIED 63 PRESTRESSED CONC GIRDERS,"</t>
  </si>
  <si>
    <t>8277000000-E</t>
  </si>
  <si>
    <t>MODIFIED 72 PRESTRESSED CONC GIRDERS,"</t>
  </si>
  <si>
    <t>8329000000-E</t>
  </si>
  <si>
    <t>12 PRESTRESSED CONCRETE PILES,"</t>
  </si>
  <si>
    <t>8333000000-E</t>
  </si>
  <si>
    <t>16 PRESTRESSED CONCRETE PILES,"</t>
  </si>
  <si>
    <t>8336000000-E</t>
  </si>
  <si>
    <t>20 PRESTRESSED CONCRETE PILES,"</t>
  </si>
  <si>
    <t>8343000000-E</t>
  </si>
  <si>
    <t>22 PRESTRESSED CONCRETE PILES,"</t>
  </si>
  <si>
    <t>8350000000-E</t>
  </si>
  <si>
    <t>24 PRESTRESSED CONCRETE PILES,"</t>
  </si>
  <si>
    <t>8353000000-E</t>
  </si>
  <si>
    <t>30 PRESTRESSED CONCRETE PILES,"</t>
  </si>
  <si>
    <t>8752000000-E</t>
  </si>
  <si>
    <t>CONCRETE BOX BEAMS,</t>
  </si>
  <si>
    <t>8753000000-E</t>
  </si>
  <si>
    <t>3'-0 X 2'-3" PRESTRESSED CONCBOX BEAMS,"</t>
  </si>
  <si>
    <t>8753100000-E</t>
  </si>
  <si>
    <t>3'-0 X 2'-9" PRESTRESSED CONCBOX BEAMS,"</t>
  </si>
  <si>
    <t>8753200000-E</t>
  </si>
  <si>
    <t>3'-0 X 3'-3" PRESTRESSED CONCBOX BEAMS,"</t>
  </si>
  <si>
    <t>8755000000-E</t>
  </si>
  <si>
    <t>3'-0 X 1'-6" PRESTRESSED CONCCORED SLABS,"</t>
  </si>
  <si>
    <t>8762000000-E</t>
  </si>
  <si>
    <t>3'-0 X 1'-9" PRESTRESSED CONCCORED SLABS,"</t>
  </si>
  <si>
    <t>8763000000-E</t>
  </si>
  <si>
    <t>3'-0 X 2'-0" PRESTRESSED CONCCORED SLABS,"</t>
  </si>
  <si>
    <t>Enter data in cells shaded  yellow.</t>
  </si>
  <si>
    <t>Total Steel Adjustment for Category 1</t>
  </si>
  <si>
    <t>Total Steel Adjustment for Category 2</t>
  </si>
  <si>
    <t>Total Steel Adjustment for Category 3</t>
  </si>
  <si>
    <t>Total Steel Adjustment for Category 4</t>
  </si>
  <si>
    <t>Total Steel Adjustment for Category 5</t>
  </si>
  <si>
    <t>Total Steel Adjustment for Category 6</t>
  </si>
  <si>
    <t>Total Steel Adjustment for Category 7</t>
  </si>
  <si>
    <t>Total of all Steel Adjustments for Month</t>
  </si>
  <si>
    <t xml:space="preserve">Bidding Index Reference Month from Proposal </t>
  </si>
  <si>
    <t>Enter the Bidding Index Reference Month from the special provision in the proposal. Make sure that this is a vaild date format in Excel, such as 2/1/2022.</t>
  </si>
  <si>
    <t>1735000000-E</t>
  </si>
  <si>
    <t>REPAIR OF JOINTED CONCRETE    PAVEMENT SLABS,</t>
  </si>
  <si>
    <t>Square Yards</t>
  </si>
  <si>
    <t>1847000000-E</t>
  </si>
  <si>
    <t>***** PORT CEM CONC PAVEMENT,THROUGH LANES (WITH DOWELS),"</t>
  </si>
  <si>
    <t>1858000000-E</t>
  </si>
  <si>
    <t>***** PORT CEM CONC PAVEMENT,RAMPS (WITH DOWELS),"</t>
  </si>
  <si>
    <t>3195000000-N</t>
  </si>
  <si>
    <t>GUARDRAIL END UNITS, TYPE     AT-1,</t>
  </si>
  <si>
    <t>Form SPA-3 (Steel Price Adjustment Calculator)</t>
  </si>
  <si>
    <t>Make sure the steel price indices are up to date on the "Data" tab, or download a new copy of the steel price adjustment calculator from the NCDOT website:</t>
  </si>
  <si>
    <t>https://connect.ncdot.gov/projects/construction/Construction%20Forms/Form%20SPA-3%20NCDOT%20Steel%20Price%20Adjustment%20Calculator.xlsx</t>
  </si>
  <si>
    <t>Check calculator when get to this row</t>
  </si>
  <si>
    <t>Item Number and Description</t>
  </si>
  <si>
    <t>County</t>
  </si>
  <si>
    <t>Route</t>
  </si>
  <si>
    <t>TIP</t>
  </si>
  <si>
    <t>Item Number and Long Description</t>
  </si>
  <si>
    <t>4130000000-N</t>
  </si>
  <si>
    <t>8156000000-E</t>
  </si>
  <si>
    <t>8278000000-E</t>
  </si>
  <si>
    <t>8802010000-E</t>
  </si>
  <si>
    <t>SOIL NAIL RETAINING WALLS</t>
  </si>
  <si>
    <t>Standard Specifications Year</t>
  </si>
  <si>
    <t>REPAIR OF JOINTED CONCRETE PAVEMENT SLABS</t>
  </si>
  <si>
    <t>*****" PORT CEM CONC PAVEMENT, THROUGH LANES (WITH DOWELS)</t>
  </si>
  <si>
    <t>*****" PORT CEM CONC PAVEMENT, RAMPS (WITH DOWELS)</t>
  </si>
  <si>
    <t>CONCRETE BARRIER, TYPE *******</t>
  </si>
  <si>
    <t>CONCRETE BARRIER TRANSITION SECTION</t>
  </si>
  <si>
    <t>VARIABLE HEIGHT CONCRETE BARRIER,
TYPE ************</t>
  </si>
  <si>
    <t>IMPACT ATTENUATOR UNIT, TYPE 350</t>
  </si>
  <si>
    <t>IMPACT ATTENUATOR UNITS, TYPE TL-3</t>
  </si>
  <si>
    <t>IMPACT ATTENUATOR UNITS, TYPE TL-2</t>
  </si>
  <si>
    <t>STEEL BEAM GUARDRAIL</t>
  </si>
  <si>
    <t>STEEL BEAM GUARDRAIL, SHOP CURVED</t>
  </si>
  <si>
    <t>STEEL BEAM GUARDRAIL, DOUBLE FACED</t>
  </si>
  <si>
    <t>TRIPLE CORRUGATED STEEL BEAM GUARDRAIL</t>
  </si>
  <si>
    <t>TRIPLE CORRUGATED STEEL BEAM GUARDRAIL TERMINAL SECTIONS</t>
  </si>
  <si>
    <t>STEEL BEAM GUARDRAIL TERMINAL SECTIONS</t>
  </si>
  <si>
    <t>20" TUBULAR TRIPLE CORRUGATED STEEL BEAM GUARDRAIL</t>
  </si>
  <si>
    <t>W-TR STEEL BEAM GUARDRAIL TRANSITION SECTIONS</t>
  </si>
  <si>
    <t>25' CLEAR SPAN GUARDRAIL SECTIONS</t>
  </si>
  <si>
    <t>EXTRA LENGTH GUARDRAIL POST (**' STEEL)</t>
  </si>
  <si>
    <t>ADDITIONAL GUARDRAIL POSTS</t>
  </si>
  <si>
    <t>GUARDRAIL END UNITS, TYPE ************</t>
  </si>
  <si>
    <t>GUARDRAIL END UNITS, TYPE AT-1</t>
  </si>
  <si>
    <t>GUARDRAIL END UNITS, TYPE CAT-1</t>
  </si>
  <si>
    <t>GUARDRAIL ANCHOR UNITS, TYPE III</t>
  </si>
  <si>
    <t>GUARDRAIL END UNITS, TYPE TL-3</t>
  </si>
  <si>
    <t>GUARDRAIL END UNITS, TYPE TL-2</t>
  </si>
  <si>
    <t>GUARDRAIL END UNITS, TYPE MEDIAN TL-3</t>
  </si>
  <si>
    <t>GUARDRAIL ANCHOR UNITS, TYPE B-77</t>
  </si>
  <si>
    <t>GUARDRAIL ANCHOR UNITS, TYPE B-83</t>
  </si>
  <si>
    <t>CABLE GUIDERAIL</t>
  </si>
  <si>
    <t>DOUBLE FACED CABLE GUIDERAIL</t>
  </si>
  <si>
    <t>ADDITIONAL GUIDERAIL POSTS</t>
  </si>
  <si>
    <t>WOVEN WIRE FENCE, **" FABRIC</t>
  </si>
  <si>
    <t>WOVEN WIRE FENCE, 47" FABRIC</t>
  </si>
  <si>
    <t>CHAIN LINK FENCE, **" FABRIC WITH REDWOOD PICKETS</t>
  </si>
  <si>
    <t>VINYL COATED CHAIN LINK FENCE, **" FABRIC WITH REDWOOD PICKETS</t>
  </si>
  <si>
    <t>VINYL COATED CHAIN LINK FENCE, **" FABRIC</t>
  </si>
  <si>
    <t>CHAIN LINK FENCE, **" FABRIC, GUARDRAIL MOUNTED</t>
  </si>
  <si>
    <t>CHAIN LINK FENCE, **" FABRIC WITH 1" MESH</t>
  </si>
  <si>
    <t>CHAIN LINK FENCE, **" FABRIC</t>
  </si>
  <si>
    <t>CHAIN LINK FENCE, 48" FABRIC</t>
  </si>
  <si>
    <t>METAL LINE POSTS FOR **" CHAIN LINK FENCE</t>
  </si>
  <si>
    <t>METAL LINE POSTS FOR 48" CHAIN LINK FENCE</t>
  </si>
  <si>
    <t>METAL TERMINAL POSTS FOR **" CHAIN LINK FENCE</t>
  </si>
  <si>
    <t>METAL TERMINAL POSTS FOR 48" CHAIN LINK FENCE</t>
  </si>
  <si>
    <t>METAL GATE POSTS FOR **" CHAIN LINK FENCE, SINGLE GATE</t>
  </si>
  <si>
    <t>METAL GATE POSTS FOR **" CHAIN LINK FENCE, DOUBLE GATE</t>
  </si>
  <si>
    <t>OVERHEAD FOOTING</t>
  </si>
  <si>
    <t>SUPPORTS, BREAKAWAY STEEL BEAM</t>
  </si>
  <si>
    <t>SUPPORTS, SIMPLE STEEL BEAM</t>
  </si>
  <si>
    <t>SUPPORTS, 3-LB STEEL U-CHANNEL</t>
  </si>
  <si>
    <t>SUPPORTS, 2-LB STEEL U-CHANNEL</t>
  </si>
  <si>
    <t>SUPPORTS, BARRIER (SMALL)</t>
  </si>
  <si>
    <t>SUPPORTS, BARRIER (LARGE)</t>
  </si>
  <si>
    <t>SUPPORTS, STEEL SQUARE TUBE</t>
  </si>
  <si>
    <t>SUPPORTS, OVERHEAD DYNAMIC MESSAGE SIGN STRUCTURE AT STA
*******</t>
  </si>
  <si>
    <t>SUPPORTS, OVERHEAD SIGN STRUCTURE ******</t>
  </si>
  <si>
    <t>***' HIGH MOUNT STANDARD</t>
  </si>
  <si>
    <t>80' HIGH MOUNT STANDARD</t>
  </si>
  <si>
    <t>100' HIGH MOUNT STANDARD</t>
  </si>
  <si>
    <t>120' HIGH MOUNT STANDARD</t>
  </si>
  <si>
    <t>LIGHT STANDARDS, TYPE MTLS
************</t>
  </si>
  <si>
    <t>LIGHT STANDARDS, TYPE MTLT
************</t>
  </si>
  <si>
    <t>LIGHT STANDARDS, TYPE MISC
************</t>
  </si>
  <si>
    <t>POST TOP STANDARD, TYPE AB
************</t>
  </si>
  <si>
    <t>POST TOP STANDARD, TYPE EB
************</t>
  </si>
  <si>
    <t>**" ENCASEMENT PIPE</t>
  </si>
  <si>
    <t>6" ENCASEMENT PIPE</t>
  </si>
  <si>
    <t>12" ENCASEMENT PIPE</t>
  </si>
  <si>
    <t>16" ENCASEMENT PIPE</t>
  </si>
  <si>
    <t>18" ENCASEMENT PIPE</t>
  </si>
  <si>
    <t>20" ENCASEMENT PIPE</t>
  </si>
  <si>
    <t>24" ENCASEMENT PIPE</t>
  </si>
  <si>
    <t>30" ENCASEMENT PIPE</t>
  </si>
  <si>
    <t>36" ENCASEMENT PIPE</t>
  </si>
  <si>
    <t>METAL STRAIN SIGNAL POLE</t>
  </si>
  <si>
    <t>METAL POLE WITH SINGLE MAST ARM</t>
  </si>
  <si>
    <t>METAL POLE WITH DUAL MAST ARM</t>
  </si>
  <si>
    <t>PRECAST REINFORCED CONC BOX
CULVERT AT STA ************</t>
  </si>
  <si>
    <t>PERMANENT STEEL CASING FOR **'-**" DIA DRILLED PIER</t>
  </si>
  <si>
    <t>PERMANENT STEEL CASING FOR 3'-0" DIA DRILLED PIER</t>
  </si>
  <si>
    <t>PERMANENT STEEL CASING FOR 3'-6" DIA DRILLED PIER</t>
  </si>
  <si>
    <t>PERMANENT STEEL CASING FOR 4'-0" DIA DRILLED PIER</t>
  </si>
  <si>
    <t>REINFORCED CONCRETE DECK SLAB</t>
  </si>
  <si>
    <t>REINFORCED CONCRETE DECK SLAB (SAND LIGHTWEIGHT CONCRETE)</t>
  </si>
  <si>
    <t>CONCRETE WEARING SURFACE</t>
  </si>
  <si>
    <t>BRIDGE APPROACH SLABS, STATION
************</t>
  </si>
  <si>
    <t>REINFORCING STEEL (BRIDGE)</t>
  </si>
  <si>
    <t>EPOXY COATED REINFORCING STEEL (BRIDGE)</t>
  </si>
  <si>
    <t>EPOXY COATED SPIRAL COLUMN REINFORCING STEEL (BRIDGE)</t>
  </si>
  <si>
    <t>SPIRAL COLUMN REINFORCING STEEL (BRIDGE)</t>
  </si>
  <si>
    <t>REINFORCING STEEL (CULVERT)</t>
  </si>
  <si>
    <t>EPOXY COATED REINFORCING STEEL (CULVERT)</t>
  </si>
  <si>
    <t>REINFORCING STEEL (RETAINING WALL)</t>
  </si>
  <si>
    <t>TYPE III PRESRESSED CONCRETE DECK GIRDER</t>
  </si>
  <si>
    <t>36" PRESTRESSED CONCRETE GIRDERS</t>
  </si>
  <si>
    <t>45" PRESTRESSED CONCRETE GIRDERS</t>
  </si>
  <si>
    <t>54" PRESTRESSED CONCRETE GIRDERS</t>
  </si>
  <si>
    <t>63" PRESTRESSED CONCRETE GIRDERS</t>
  </si>
  <si>
    <t>72" PRESTRESSED CONCRETE GIRDERS</t>
  </si>
  <si>
    <t>MODIFIED 63" PRESTRESSED CONC GIRDERS</t>
  </si>
  <si>
    <t>MODIFIED 72" PRESTRESSED CONC GIRDERS</t>
  </si>
  <si>
    <t>FIB **" PRESTRESSED CONCRETE GIRDERS</t>
  </si>
  <si>
    <t>APPROX          LBS STRUCTURAL STEEL</t>
  </si>
  <si>
    <t>12" PRESTRESSED CONCRETE PILES</t>
  </si>
  <si>
    <t>16" PRESTRESSED CONCRETE PILES</t>
  </si>
  <si>
    <t>20" PRESTRESSED CONCRETE PILES</t>
  </si>
  <si>
    <t>22" PRESTRESSED CONCRETE PILES</t>
  </si>
  <si>
    <t>24" PRESTRESSED CONCRETE PILES</t>
  </si>
  <si>
    <t>30" PRESTRESSED CONCRETE PILES</t>
  </si>
  <si>
    <t>HP *** X *** STEEL PILES</t>
  </si>
  <si>
    <t>HP ** X ** GALVANIZED STEEL PILES</t>
  </si>
  <si>
    <t>HP 10 X 42 STEEL PILES</t>
  </si>
  <si>
    <t>HP 12 X 53 STEEL PILES</t>
  </si>
  <si>
    <t>HP 12 X 53 GALVANIZED STEEL PILES</t>
  </si>
  <si>
    <t>HP 12 X 53 STEEL PILES (RETAINING WALL)</t>
  </si>
  <si>
    <t>HP 14 X 73 STEEL PILES</t>
  </si>
  <si>
    <t>HP 14 X 73 GALVANIZED STEEL PILES</t>
  </si>
  <si>
    <t>PP ** X **** STEEL PILES</t>
  </si>
  <si>
    <t>PP ** X **** GALVANIZED STEEL PILES</t>
  </si>
  <si>
    <t>PP 18 X 0.50 STEEL PILES</t>
  </si>
  <si>
    <t>PP 18 X 0.50 GALVANIZED STEEL PILES</t>
  </si>
  <si>
    <t>SHEET PILE RETAINING WALLS</t>
  </si>
  <si>
    <t>32" ALASKA RAIL</t>
  </si>
  <si>
    <t>42" OREGON RAIL</t>
  </si>
  <si>
    <t>*****" GALVANIZED STEEL PIPE RAIL</t>
  </si>
  <si>
    <t>CONCRETE BARRIER RAIL</t>
  </si>
  <si>
    <t>CONCRETE BARRIER RAIL WITH MOMENT SLAB</t>
  </si>
  <si>
    <t>VERTICAL CONCRETE BARRIER RAIL</t>
  </si>
  <si>
    <t>CONCRETE MEDIAN BARRIER</t>
  </si>
  <si>
    <t>3'-0" X 2'-3" PRESTRESSED CONC BOX BEAMS</t>
  </si>
  <si>
    <t>3'-0" X 2'-9" PRESTRESSED CONC BOX BEAMS</t>
  </si>
  <si>
    <t>3'-0" X 3'-3" PRESTRESSED CONC BOX BEAMS</t>
  </si>
  <si>
    <t>3'-0" X 1'-6" PRESTRESSED CONC CORED SLABS</t>
  </si>
  <si>
    <t>3'-0" X 1'-9" PRESTRESSED CONC CORED SLABS</t>
  </si>
  <si>
    <t>3'-0" X 2'-0" PRESTRESSED CONC CORED SLABS</t>
  </si>
  <si>
    <t>PILE PANEL RETAINING WALLS</t>
  </si>
  <si>
    <t>SOLDIER PILE RETAINING WALLS</t>
  </si>
  <si>
    <t>Enter the project number, the county, route, and section, and the TIP Number and Spec Year.</t>
  </si>
  <si>
    <t>Enter the completion date for the project (use the revised completion date if there is one.)  Make sure that this is a valid date format in Excel.  If the mill ship date is later than the completion date, the calculator uses the date that results in the lower mill index (MI) value.</t>
  </si>
  <si>
    <t>On each line, select from the drop down and enter data in the cells shaded tan.  The data for steel product, date shipped from mill, and pounds of steel paid for are required. The reference number is not required, but using it will help others who may review the price adjustment calculation.</t>
  </si>
  <si>
    <t>Revised 10-23-23</t>
  </si>
  <si>
    <t>Enter Spec Year</t>
  </si>
  <si>
    <t>Monthly Indices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</si>
</sst>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
    <numFmt numFmtId="165" formatCode="0.00000000"/>
    <numFmt numFmtId="166" formatCode="0.0000000000"/>
  </numFmts>
  <fonts count="29" x14ac:knownFonts="1">
    <font>
      <sz val="11"/>
      <color theme="1"/>
      <name val="Calibri"/>
      <family val="2"/>
      <scheme val="minor"/>
    </font>
    <font>
      <sz val="11"/>
      <color theme="1"/>
      <name val="Calibri"/>
      <family val="2"/>
      <scheme val="minor"/>
    </font>
    <font>
      <sz val="8"/>
      <name val="Calibri"/>
      <family val="2"/>
      <scheme val="minor"/>
    </font>
    <font>
      <b/>
      <sz val="12"/>
      <name val="Arial"/>
      <family val="2"/>
    </font>
    <font>
      <sz val="8"/>
      <color rgb="FF000000"/>
      <name val="Arial"/>
      <family val="2"/>
    </font>
    <font>
      <sz val="8"/>
      <name val="Arial"/>
      <family val="2"/>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b/>
      <sz val="11"/>
      <name val="Calibri"/>
      <family val="2"/>
      <scheme val="minor"/>
    </font>
    <font>
      <b/>
      <sz val="11"/>
      <name val="Arial"/>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22"/>
      <color rgb="FFFF0000"/>
      <name val="Calibri"/>
      <family val="2"/>
      <scheme val="minor"/>
    </font>
    <font>
      <b/>
      <i/>
      <sz val="11"/>
      <color theme="1"/>
      <name val="Calibri"/>
      <family val="2"/>
      <scheme val="minor"/>
    </font>
  </fonts>
  <fills count="42">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3">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s>
  <cellStyleXfs count="45">
    <xf numFmtId="0" fontId="0" fillId="0" borderId="0"/>
    <xf numFmtId="44" fontId="1" fillId="0" borderId="0" applyFont="0" applyFill="0" applyBorder="0" applyAlignment="0" applyProtection="0"/>
    <xf numFmtId="0" fontId="8" fillId="0" borderId="0"/>
    <xf numFmtId="0" fontId="12" fillId="0" borderId="0" applyNumberFormat="0" applyFill="0" applyBorder="0" applyAlignment="0" applyProtection="0"/>
    <xf numFmtId="0" fontId="13" fillId="0" borderId="0" applyNumberFormat="0" applyFill="0" applyBorder="0" applyAlignment="0" applyProtection="0"/>
    <xf numFmtId="0" fontId="14" fillId="0" borderId="31" applyNumberFormat="0" applyFill="0" applyAlignment="0" applyProtection="0"/>
    <xf numFmtId="0" fontId="15" fillId="0" borderId="32" applyNumberFormat="0" applyFill="0" applyAlignment="0" applyProtection="0"/>
    <xf numFmtId="0" fontId="16" fillId="0" borderId="33" applyNumberFormat="0" applyFill="0" applyAlignment="0" applyProtection="0"/>
    <xf numFmtId="0" fontId="16" fillId="0" borderId="0" applyNumberFormat="0" applyFill="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20" fillId="14" borderId="34" applyNumberFormat="0" applyAlignment="0" applyProtection="0"/>
    <xf numFmtId="0" fontId="21" fillId="15" borderId="35" applyNumberFormat="0" applyAlignment="0" applyProtection="0"/>
    <xf numFmtId="0" fontId="22" fillId="15" borderId="34" applyNumberFormat="0" applyAlignment="0" applyProtection="0"/>
    <xf numFmtId="0" fontId="23" fillId="0" borderId="36" applyNumberFormat="0" applyFill="0" applyAlignment="0" applyProtection="0"/>
    <xf numFmtId="0" fontId="24" fillId="16" borderId="37" applyNumberFormat="0" applyAlignment="0" applyProtection="0"/>
    <xf numFmtId="0" fontId="6" fillId="0" borderId="0" applyNumberFormat="0" applyFill="0" applyBorder="0" applyAlignment="0" applyProtection="0"/>
    <xf numFmtId="0" fontId="1" fillId="17" borderId="38" applyNumberFormat="0" applyFont="0" applyAlignment="0" applyProtection="0"/>
    <xf numFmtId="0" fontId="25" fillId="0" borderId="0" applyNumberFormat="0" applyFill="0" applyBorder="0" applyAlignment="0" applyProtection="0"/>
    <xf numFmtId="0" fontId="7" fillId="0" borderId="39" applyNumberFormat="0" applyFill="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6"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cellStyleXfs>
  <cellXfs count="99">
    <xf numFmtId="0" fontId="0" fillId="0" borderId="0" xfId="0"/>
    <xf numFmtId="0" fontId="0" fillId="0" borderId="0" xfId="0" applyAlignment="1">
      <alignment horizontal="center"/>
    </xf>
    <xf numFmtId="0" fontId="3" fillId="0" borderId="1" xfId="0" applyFont="1" applyBorder="1" applyAlignment="1">
      <alignment horizontal="center" wrapText="1"/>
    </xf>
    <xf numFmtId="14" fontId="5" fillId="0" borderId="2" xfId="0" applyNumberFormat="1" applyFont="1"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xf>
    <xf numFmtId="14" fontId="5" fillId="0" borderId="2" xfId="0" applyNumberFormat="1" applyFont="1" applyBorder="1"/>
    <xf numFmtId="14" fontId="2" fillId="0" borderId="2" xfId="0" applyNumberFormat="1" applyFont="1" applyBorder="1"/>
    <xf numFmtId="0" fontId="0" fillId="0" borderId="0" xfId="0" applyAlignment="1">
      <alignment wrapText="1"/>
    </xf>
    <xf numFmtId="0" fontId="6" fillId="0" borderId="0" xfId="0" applyFont="1"/>
    <xf numFmtId="0" fontId="0" fillId="0" borderId="0" xfId="0" applyAlignment="1">
      <alignment horizontal="right"/>
    </xf>
    <xf numFmtId="0" fontId="0" fillId="0" borderId="2" xfId="0" applyBorder="1"/>
    <xf numFmtId="0" fontId="0" fillId="0" borderId="0" xfId="0" applyAlignment="1">
      <alignment horizontal="left"/>
    </xf>
    <xf numFmtId="2" fontId="0" fillId="0" borderId="2" xfId="0" applyNumberFormat="1" applyBorder="1"/>
    <xf numFmtId="0" fontId="7" fillId="2" borderId="5" xfId="0" applyFont="1" applyFill="1" applyBorder="1" applyAlignment="1">
      <alignment horizontal="center" wrapText="1"/>
    </xf>
    <xf numFmtId="0" fontId="7" fillId="2" borderId="11" xfId="0" applyFont="1" applyFill="1" applyBorder="1" applyAlignment="1">
      <alignment horizontal="center" wrapText="1"/>
    </xf>
    <xf numFmtId="0" fontId="7" fillId="3" borderId="2" xfId="0" applyFont="1" applyFill="1" applyBorder="1"/>
    <xf numFmtId="44" fontId="6" fillId="0" borderId="2" xfId="1" applyFont="1" applyBorder="1"/>
    <xf numFmtId="0" fontId="7" fillId="0" borderId="0" xfId="0" applyFont="1"/>
    <xf numFmtId="0" fontId="7" fillId="0" borderId="0" xfId="0" applyFont="1" applyAlignment="1">
      <alignment horizontal="center"/>
    </xf>
    <xf numFmtId="44" fontId="0" fillId="5" borderId="10" xfId="1" applyFont="1" applyFill="1" applyBorder="1"/>
    <xf numFmtId="14" fontId="0" fillId="6" borderId="2" xfId="0" applyNumberFormat="1" applyFill="1" applyBorder="1"/>
    <xf numFmtId="0" fontId="9" fillId="4" borderId="7" xfId="0" applyFont="1" applyFill="1" applyBorder="1"/>
    <xf numFmtId="0" fontId="0" fillId="4" borderId="7" xfId="0" applyFill="1" applyBorder="1"/>
    <xf numFmtId="164" fontId="0" fillId="4" borderId="7" xfId="0" applyNumberFormat="1" applyFill="1" applyBorder="1"/>
    <xf numFmtId="0" fontId="9" fillId="4" borderId="7" xfId="0" applyFont="1" applyFill="1" applyBorder="1" applyAlignment="1">
      <alignment horizontal="center"/>
    </xf>
    <xf numFmtId="0" fontId="7" fillId="2" borderId="5" xfId="0" applyFont="1" applyFill="1" applyBorder="1" applyAlignment="1">
      <alignment wrapText="1"/>
    </xf>
    <xf numFmtId="0" fontId="7" fillId="2" borderId="4" xfId="0" applyFont="1" applyFill="1" applyBorder="1" applyAlignment="1">
      <alignment horizontal="center" wrapText="1"/>
    </xf>
    <xf numFmtId="0" fontId="7" fillId="2" borderId="12" xfId="0" applyFont="1" applyFill="1" applyBorder="1" applyAlignment="1">
      <alignment horizontal="center" wrapText="1"/>
    </xf>
    <xf numFmtId="0" fontId="10" fillId="2" borderId="4" xfId="0" applyFont="1" applyFill="1" applyBorder="1" applyAlignment="1">
      <alignment horizontal="center" wrapText="1"/>
    </xf>
    <xf numFmtId="44" fontId="0" fillId="5" borderId="14" xfId="1" applyFont="1" applyFill="1" applyBorder="1"/>
    <xf numFmtId="0" fontId="7" fillId="2" borderId="5" xfId="0" applyFont="1" applyFill="1" applyBorder="1" applyAlignment="1">
      <alignment horizontal="center"/>
    </xf>
    <xf numFmtId="2" fontId="9" fillId="4" borderId="20" xfId="0" applyNumberFormat="1" applyFont="1" applyFill="1" applyBorder="1" applyAlignment="1">
      <alignment horizontal="center"/>
    </xf>
    <xf numFmtId="2" fontId="9" fillId="4" borderId="21" xfId="0" applyNumberFormat="1" applyFont="1" applyFill="1" applyBorder="1" applyAlignment="1">
      <alignment horizontal="center"/>
    </xf>
    <xf numFmtId="2" fontId="9" fillId="4" borderId="22" xfId="0" applyNumberFormat="1" applyFont="1" applyFill="1" applyBorder="1" applyAlignment="1">
      <alignment horizontal="center"/>
    </xf>
    <xf numFmtId="0" fontId="0" fillId="7" borderId="23" xfId="0" applyFill="1" applyBorder="1" applyAlignment="1">
      <alignment horizontal="right"/>
    </xf>
    <xf numFmtId="0" fontId="0" fillId="7" borderId="15" xfId="0" applyFill="1" applyBorder="1" applyAlignment="1">
      <alignment horizontal="right"/>
    </xf>
    <xf numFmtId="0" fontId="0" fillId="7" borderId="24" xfId="0" applyFill="1" applyBorder="1" applyAlignment="1">
      <alignment horizontal="right"/>
    </xf>
    <xf numFmtId="0" fontId="10" fillId="7" borderId="5" xfId="0" applyFont="1" applyFill="1" applyBorder="1" applyAlignment="1">
      <alignment horizontal="right"/>
    </xf>
    <xf numFmtId="44" fontId="0" fillId="8" borderId="8" xfId="1" applyFont="1" applyFill="1" applyBorder="1"/>
    <xf numFmtId="44" fontId="0" fillId="8" borderId="16" xfId="1" applyFont="1" applyFill="1" applyBorder="1"/>
    <xf numFmtId="44" fontId="0" fillId="8" borderId="25" xfId="1" applyFont="1" applyFill="1" applyBorder="1"/>
    <xf numFmtId="44" fontId="7" fillId="8" borderId="3" xfId="0" applyNumberFormat="1" applyFont="1" applyFill="1" applyBorder="1"/>
    <xf numFmtId="0" fontId="0" fillId="0" borderId="7" xfId="0" applyBorder="1"/>
    <xf numFmtId="2" fontId="0" fillId="0" borderId="7" xfId="0" applyNumberFormat="1" applyBorder="1"/>
    <xf numFmtId="14" fontId="5" fillId="0" borderId="7" xfId="0" applyNumberFormat="1" applyFont="1" applyBorder="1"/>
    <xf numFmtId="14" fontId="4" fillId="0" borderId="2" xfId="0" applyNumberFormat="1" applyFont="1" applyBorder="1" applyAlignment="1">
      <alignment horizontal="center" wrapText="1"/>
    </xf>
    <xf numFmtId="14" fontId="4" fillId="0" borderId="7" xfId="0" applyNumberFormat="1" applyFont="1" applyBorder="1" applyAlignment="1">
      <alignment horizontal="center" wrapText="1"/>
    </xf>
    <xf numFmtId="0" fontId="0" fillId="9" borderId="2" xfId="0" applyFill="1" applyBorder="1"/>
    <xf numFmtId="0" fontId="10" fillId="2" borderId="4" xfId="0" applyFont="1" applyFill="1" applyBorder="1"/>
    <xf numFmtId="0" fontId="0" fillId="6" borderId="13" xfId="0" applyFill="1" applyBorder="1" applyProtection="1">
      <protection locked="0"/>
    </xf>
    <xf numFmtId="0" fontId="0" fillId="6" borderId="7" xfId="0" applyFill="1" applyBorder="1" applyProtection="1">
      <protection locked="0"/>
    </xf>
    <xf numFmtId="0" fontId="0" fillId="6" borderId="7" xfId="0" applyFill="1" applyBorder="1" applyAlignment="1" applyProtection="1">
      <alignment horizontal="center" vertical="center" wrapText="1"/>
      <protection locked="0"/>
    </xf>
    <xf numFmtId="14" fontId="0" fillId="6" borderId="7" xfId="0" applyNumberFormat="1" applyFill="1" applyBorder="1" applyProtection="1">
      <protection locked="0"/>
    </xf>
    <xf numFmtId="3" fontId="0" fillId="6" borderId="7" xfId="0" applyNumberFormat="1" applyFill="1" applyBorder="1" applyProtection="1">
      <protection locked="0"/>
    </xf>
    <xf numFmtId="0" fontId="0" fillId="6" borderId="2" xfId="0" applyFill="1" applyBorder="1" applyProtection="1">
      <protection locked="0"/>
    </xf>
    <xf numFmtId="0" fontId="0" fillId="6" borderId="2" xfId="0" applyFill="1" applyBorder="1" applyAlignment="1" applyProtection="1">
      <alignment horizontal="center"/>
      <protection locked="0"/>
    </xf>
    <xf numFmtId="14" fontId="0" fillId="6" borderId="2" xfId="0" applyNumberFormat="1" applyFill="1" applyBorder="1" applyProtection="1">
      <protection locked="0"/>
    </xf>
    <xf numFmtId="0" fontId="0" fillId="6" borderId="2" xfId="0" applyFill="1" applyBorder="1" applyAlignment="1" applyProtection="1">
      <alignment horizontal="center" vertical="center" wrapText="1"/>
      <protection locked="0"/>
    </xf>
    <xf numFmtId="0" fontId="0" fillId="6" borderId="9" xfId="0" applyFill="1" applyBorder="1" applyProtection="1">
      <protection locked="0"/>
    </xf>
    <xf numFmtId="0" fontId="0" fillId="6" borderId="9" xfId="0" applyFill="1" applyBorder="1" applyAlignment="1" applyProtection="1">
      <alignment horizontal="center"/>
      <protection locked="0"/>
    </xf>
    <xf numFmtId="14" fontId="0" fillId="6" borderId="9" xfId="0" applyNumberFormat="1" applyFill="1" applyBorder="1" applyProtection="1">
      <protection locked="0"/>
    </xf>
    <xf numFmtId="0" fontId="12" fillId="0" borderId="0" xfId="3" applyAlignment="1">
      <alignment wrapText="1"/>
    </xf>
    <xf numFmtId="0" fontId="0" fillId="10" borderId="2" xfId="0" applyFill="1" applyBorder="1"/>
    <xf numFmtId="0" fontId="8" fillId="10" borderId="2" xfId="2" applyFill="1" applyBorder="1"/>
    <xf numFmtId="165" fontId="0" fillId="10" borderId="2" xfId="0" applyNumberFormat="1" applyFill="1" applyBorder="1"/>
    <xf numFmtId="166" fontId="0" fillId="10" borderId="2" xfId="0" applyNumberFormat="1" applyFill="1" applyBorder="1"/>
    <xf numFmtId="14" fontId="5" fillId="0" borderId="6" xfId="0" applyNumberFormat="1" applyFont="1" applyBorder="1"/>
    <xf numFmtId="0" fontId="0" fillId="10" borderId="6" xfId="0" applyFill="1" applyBorder="1"/>
    <xf numFmtId="0" fontId="0" fillId="0" borderId="6" xfId="0" applyBorder="1"/>
    <xf numFmtId="2" fontId="0" fillId="0" borderId="6" xfId="0" applyNumberFormat="1" applyBorder="1"/>
    <xf numFmtId="0" fontId="11" fillId="0" borderId="28" xfId="0" applyFont="1" applyBorder="1" applyAlignment="1">
      <alignment horizontal="center" vertical="center" wrapText="1"/>
    </xf>
    <xf numFmtId="0" fontId="7" fillId="0" borderId="29" xfId="0" applyFont="1" applyBorder="1"/>
    <xf numFmtId="0" fontId="7" fillId="0" borderId="30" xfId="0" applyFont="1" applyBorder="1"/>
    <xf numFmtId="0" fontId="0" fillId="9" borderId="2" xfId="0" applyFill="1" applyBorder="1" applyAlignment="1">
      <alignment horizontal="right"/>
    </xf>
    <xf numFmtId="0" fontId="9" fillId="0" borderId="0" xfId="0" applyFont="1"/>
    <xf numFmtId="0" fontId="9" fillId="0" borderId="0" xfId="0" applyFont="1" applyAlignment="1">
      <alignment horizontal="center"/>
    </xf>
    <xf numFmtId="0" fontId="10" fillId="0" borderId="0" xfId="0" applyFont="1"/>
    <xf numFmtId="0" fontId="27" fillId="0" borderId="0" xfId="0" applyFont="1"/>
    <xf numFmtId="14" fontId="0" fillId="6" borderId="2" xfId="0" applyNumberFormat="1" applyFill="1" applyBorder="1" applyAlignment="1" applyProtection="1">
      <alignment horizontal="center"/>
      <protection locked="0"/>
    </xf>
    <xf numFmtId="0" fontId="28" fillId="0" borderId="0" xfId="0" applyFont="1"/>
    <xf numFmtId="14" fontId="7" fillId="0" borderId="41" xfId="0" applyNumberFormat="1" applyFont="1" applyBorder="1" applyProtection="1">
      <protection hidden="1"/>
    </xf>
    <xf numFmtId="0" fontId="7" fillId="0" borderId="40" xfId="0" applyFont="1" applyBorder="1" applyProtection="1">
      <protection hidden="1"/>
    </xf>
    <xf numFmtId="0" fontId="7" fillId="0" borderId="29" xfId="0" applyFont="1" applyBorder="1" applyProtection="1">
      <protection hidden="1"/>
    </xf>
    <xf numFmtId="0" fontId="7" fillId="0" borderId="42" xfId="0" applyFont="1" applyBorder="1" applyProtection="1">
      <protection hidden="1"/>
    </xf>
    <xf numFmtId="14" fontId="0" fillId="0" borderId="0" xfId="0" applyNumberFormat="1" applyProtection="1">
      <protection hidden="1"/>
    </xf>
    <xf numFmtId="2" fontId="0" fillId="0" borderId="0" xfId="0" applyNumberFormat="1" applyProtection="1">
      <protection hidden="1"/>
    </xf>
    <xf numFmtId="14" fontId="5" fillId="0" borderId="0" xfId="0" applyNumberFormat="1" applyFont="1"/>
    <xf numFmtId="0" fontId="9" fillId="3" borderId="21" xfId="0" applyFont="1" applyFill="1" applyBorder="1" applyAlignment="1">
      <alignment horizontal="center"/>
    </xf>
    <xf numFmtId="0" fontId="9" fillId="3" borderId="18" xfId="0" applyFont="1" applyFill="1" applyBorder="1" applyAlignment="1">
      <alignment horizontal="center"/>
    </xf>
    <xf numFmtId="0" fontId="9" fillId="3" borderId="22" xfId="0" applyFont="1" applyFill="1" applyBorder="1" applyAlignment="1">
      <alignment horizontal="center"/>
    </xf>
    <xf numFmtId="0" fontId="9" fillId="3" borderId="19" xfId="0" applyFont="1" applyFill="1" applyBorder="1" applyAlignment="1">
      <alignment horizontal="center"/>
    </xf>
    <xf numFmtId="0" fontId="7" fillId="3" borderId="5" xfId="0" applyFont="1" applyFill="1" applyBorder="1" applyAlignment="1">
      <alignment horizontal="center"/>
    </xf>
    <xf numFmtId="0" fontId="7" fillId="3" borderId="3" xfId="0" applyFont="1" applyFill="1" applyBorder="1" applyAlignment="1">
      <alignment horizontal="center"/>
    </xf>
    <xf numFmtId="0" fontId="9" fillId="3" borderId="20" xfId="0" applyFont="1" applyFill="1" applyBorder="1" applyAlignment="1">
      <alignment horizontal="center"/>
    </xf>
    <xf numFmtId="0" fontId="9" fillId="3" borderId="17" xfId="0" applyFont="1" applyFill="1" applyBorder="1" applyAlignment="1">
      <alignment horizontal="center"/>
    </xf>
    <xf numFmtId="0" fontId="7" fillId="0" borderId="22"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cellXfs>
  <cellStyles count="45">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urrency" xfId="1"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3" builtinId="8"/>
    <cellStyle name="Input" xfId="12" builtinId="20" customBuiltin="1"/>
    <cellStyle name="Linked Cell" xfId="15" builtinId="24" customBuiltin="1"/>
    <cellStyle name="Neutral" xfId="11" builtinId="28" customBuiltin="1"/>
    <cellStyle name="Normal" xfId="0" builtinId="0"/>
    <cellStyle name="Normal 2" xfId="2" xr:uid="{253D0247-8F5E-4D93-A9F0-80A71E030859}"/>
    <cellStyle name="Note" xfId="18" builtinId="10" customBuiltin="1"/>
    <cellStyle name="Output" xfId="13" builtinId="21" customBuiltin="1"/>
    <cellStyle name="Title" xfId="4" builtinId="15" customBuiltin="1"/>
    <cellStyle name="Total" xfId="20" builtinId="25" customBuiltin="1"/>
    <cellStyle name="Warning Text" xfId="17" builtinId="11" customBuiltin="1"/>
  </cellStyles>
  <dxfs count="30">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2" formatCode="0.0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numFmt numFmtId="19" formatCode="m/d/yyyy"/>
      <border diagonalUp="0" diagonalDown="0">
        <left style="thin">
          <color indexed="64"/>
        </left>
        <right style="thin">
          <color indexed="64"/>
        </right>
        <top style="thin">
          <color indexed="64"/>
        </top>
        <bottom style="thin">
          <color indexed="64"/>
        </bottom>
        <vertical/>
        <horizontal/>
      </border>
    </dxf>
    <dxf>
      <border outline="0">
        <top style="medium">
          <color indexed="64"/>
        </top>
        <bottom style="thin">
          <color indexed="64"/>
        </bottom>
      </border>
    </dxf>
    <dxf>
      <border outline="0">
        <bottom style="medium">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numFmt numFmtId="2" formatCode="0.00"/>
      <protection locked="1" hidden="1"/>
    </dxf>
    <dxf>
      <numFmt numFmtId="2" formatCode="0.00"/>
      <protection locked="1" hidden="1"/>
    </dxf>
    <dxf>
      <numFmt numFmtId="2" formatCode="0.00"/>
      <protection locked="1" hidden="1"/>
    </dxf>
    <dxf>
      <numFmt numFmtId="2" formatCode="0.00"/>
      <protection locked="1" hidden="1"/>
    </dxf>
    <dxf>
      <numFmt numFmtId="2" formatCode="0.00"/>
      <protection locked="1" hidden="1"/>
    </dxf>
    <dxf>
      <numFmt numFmtId="2" formatCode="0.00"/>
      <protection locked="1" hidden="1"/>
    </dxf>
    <dxf>
      <numFmt numFmtId="2" formatCode="0.00"/>
      <protection locked="1" hidden="1"/>
    </dxf>
    <dxf>
      <numFmt numFmtId="19" formatCode="m/d/yyyy"/>
      <protection locked="1" hidden="1"/>
    </dxf>
    <dxf>
      <border diagonalUp="0" diagonalDown="0">
        <left style="medium">
          <color indexed="64"/>
        </left>
        <right style="medium">
          <color indexed="64"/>
        </right>
        <top style="medium">
          <color indexed="64"/>
        </top>
        <bottom style="medium">
          <color indexed="64"/>
        </bottom>
      </border>
    </dxf>
    <dxf>
      <protection locked="1" hidden="1"/>
    </dxf>
    <dxf>
      <border outline="0">
        <bottom style="medium">
          <color indexed="64"/>
        </bottom>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border>
      <protection locked="1" hidden="1"/>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'NCDOT Data Entry '!$B$4</c:f>
              <c:strCache>
                <c:ptCount val="1"/>
                <c:pt idx="0">
                  <c:v>MB-STE-0170</c:v>
                </c:pt>
              </c:strCache>
            </c:strRef>
          </c:tx>
          <c:spPr>
            <a:ln w="28575" cap="rnd">
              <a:solidFill>
                <a:schemeClr val="accent1"/>
              </a:solidFill>
              <a:round/>
            </a:ln>
            <a:effectLst/>
          </c:spPr>
          <c:marker>
            <c:symbol val="none"/>
          </c:marker>
          <c:cat>
            <c:strRef>
              <c:f>'NCDOT Data Entry '!$A$5:$A$202</c:f>
              <c:strCache>
                <c:ptCount val="170"/>
                <c:pt idx="0">
                  <c:v>1/1/2011</c:v>
                </c:pt>
                <c:pt idx="1">
                  <c:v>2/1/2011</c:v>
                </c:pt>
                <c:pt idx="2">
                  <c:v>3/1/2011</c:v>
                </c:pt>
                <c:pt idx="3">
                  <c:v>4/1/2011</c:v>
                </c:pt>
                <c:pt idx="4">
                  <c:v>5/1/2011</c:v>
                </c:pt>
                <c:pt idx="5">
                  <c:v>6/1/2011</c:v>
                </c:pt>
                <c:pt idx="6">
                  <c:v>7/1/2011</c:v>
                </c:pt>
                <c:pt idx="7">
                  <c:v>8/1/2011</c:v>
                </c:pt>
                <c:pt idx="8">
                  <c:v>9/1/2011</c:v>
                </c:pt>
                <c:pt idx="9">
                  <c:v>10/1/2011</c:v>
                </c:pt>
                <c:pt idx="10">
                  <c:v>11/1/2011</c:v>
                </c:pt>
                <c:pt idx="11">
                  <c:v>12/1/2011</c:v>
                </c:pt>
                <c:pt idx="12">
                  <c:v>1/1/2012</c:v>
                </c:pt>
                <c:pt idx="13">
                  <c:v>2/1/2012</c:v>
                </c:pt>
                <c:pt idx="14">
                  <c:v>3/1/2012</c:v>
                </c:pt>
                <c:pt idx="15">
                  <c:v>4/1/2012</c:v>
                </c:pt>
                <c:pt idx="16">
                  <c:v>5/1/2012</c:v>
                </c:pt>
                <c:pt idx="17">
                  <c:v>6/1/2012</c:v>
                </c:pt>
                <c:pt idx="18">
                  <c:v>7/1/2012</c:v>
                </c:pt>
                <c:pt idx="19">
                  <c:v>8/1/2012</c:v>
                </c:pt>
                <c:pt idx="20">
                  <c:v>9/1/2012</c:v>
                </c:pt>
                <c:pt idx="21">
                  <c:v>10/1/2012</c:v>
                </c:pt>
                <c:pt idx="22">
                  <c:v>11/1/2012</c:v>
                </c:pt>
                <c:pt idx="23">
                  <c:v>12/1/2012</c:v>
                </c:pt>
                <c:pt idx="24">
                  <c:v>1/1/2013</c:v>
                </c:pt>
                <c:pt idx="25">
                  <c:v>2/1/2013</c:v>
                </c:pt>
                <c:pt idx="26">
                  <c:v>3/1/2013</c:v>
                </c:pt>
                <c:pt idx="27">
                  <c:v>4/1/2013</c:v>
                </c:pt>
                <c:pt idx="28">
                  <c:v>5/1/2013</c:v>
                </c:pt>
                <c:pt idx="29">
                  <c:v>6/1/2013</c:v>
                </c:pt>
                <c:pt idx="30">
                  <c:v>7/1/2013</c:v>
                </c:pt>
                <c:pt idx="31">
                  <c:v>8/1/2013</c:v>
                </c:pt>
                <c:pt idx="32">
                  <c:v>9/1/2013</c:v>
                </c:pt>
                <c:pt idx="33">
                  <c:v>10/1/2013</c:v>
                </c:pt>
                <c:pt idx="34">
                  <c:v>11/1/2013</c:v>
                </c:pt>
                <c:pt idx="35">
                  <c:v>12/1/2013</c:v>
                </c:pt>
                <c:pt idx="36">
                  <c:v>1/1/2014</c:v>
                </c:pt>
                <c:pt idx="37">
                  <c:v>2/1/2014</c:v>
                </c:pt>
                <c:pt idx="38">
                  <c:v>3/1/2014</c:v>
                </c:pt>
                <c:pt idx="39">
                  <c:v>4/1/2014</c:v>
                </c:pt>
                <c:pt idx="40">
                  <c:v>5/1/2014</c:v>
                </c:pt>
                <c:pt idx="41">
                  <c:v>6/1/2014</c:v>
                </c:pt>
                <c:pt idx="42">
                  <c:v>7/1/2014</c:v>
                </c:pt>
                <c:pt idx="43">
                  <c:v>8/1/2014</c:v>
                </c:pt>
                <c:pt idx="44">
                  <c:v>9/1/2014</c:v>
                </c:pt>
                <c:pt idx="45">
                  <c:v>10/1/2014</c:v>
                </c:pt>
                <c:pt idx="46">
                  <c:v>11/1/2014</c:v>
                </c:pt>
                <c:pt idx="47">
                  <c:v>12/1/2014</c:v>
                </c:pt>
                <c:pt idx="48">
                  <c:v>1/1/2015</c:v>
                </c:pt>
                <c:pt idx="49">
                  <c:v>2/1/115</c:v>
                </c:pt>
                <c:pt idx="50">
                  <c:v>3/1/2015</c:v>
                </c:pt>
                <c:pt idx="51">
                  <c:v>4/1/2015</c:v>
                </c:pt>
                <c:pt idx="52">
                  <c:v>5/1/2015</c:v>
                </c:pt>
                <c:pt idx="53">
                  <c:v>6/1/2015</c:v>
                </c:pt>
                <c:pt idx="54">
                  <c:v>7/1/2015</c:v>
                </c:pt>
                <c:pt idx="55">
                  <c:v>8/1/2015</c:v>
                </c:pt>
                <c:pt idx="56">
                  <c:v>9/1/2015</c:v>
                </c:pt>
                <c:pt idx="57">
                  <c:v>10/1/2015</c:v>
                </c:pt>
                <c:pt idx="58">
                  <c:v>11/1/2015</c:v>
                </c:pt>
                <c:pt idx="59">
                  <c:v>12/1/2015</c:v>
                </c:pt>
                <c:pt idx="60">
                  <c:v>1/1/2016</c:v>
                </c:pt>
                <c:pt idx="61">
                  <c:v>2/1/2016</c:v>
                </c:pt>
                <c:pt idx="62">
                  <c:v>3/1/2016</c:v>
                </c:pt>
                <c:pt idx="63">
                  <c:v>4/1/2016</c:v>
                </c:pt>
                <c:pt idx="64">
                  <c:v>5/1/2016</c:v>
                </c:pt>
                <c:pt idx="65">
                  <c:v>6/1/2016</c:v>
                </c:pt>
                <c:pt idx="66">
                  <c:v>7/1/2016</c:v>
                </c:pt>
                <c:pt idx="67">
                  <c:v>8/1/2016</c:v>
                </c:pt>
                <c:pt idx="68">
                  <c:v>9/1/2016</c:v>
                </c:pt>
                <c:pt idx="69">
                  <c:v>10/1/2016</c:v>
                </c:pt>
                <c:pt idx="70">
                  <c:v>11/1/2016</c:v>
                </c:pt>
                <c:pt idx="71">
                  <c:v>12/1/2016</c:v>
                </c:pt>
                <c:pt idx="72">
                  <c:v>1/1/2017</c:v>
                </c:pt>
                <c:pt idx="73">
                  <c:v>2/1/2017</c:v>
                </c:pt>
                <c:pt idx="74">
                  <c:v>3/1/2017</c:v>
                </c:pt>
                <c:pt idx="75">
                  <c:v>4/1/2017</c:v>
                </c:pt>
                <c:pt idx="76">
                  <c:v>5/1/2017</c:v>
                </c:pt>
                <c:pt idx="77">
                  <c:v>6/1/2017</c:v>
                </c:pt>
                <c:pt idx="78">
                  <c:v>7/1/2017</c:v>
                </c:pt>
                <c:pt idx="79">
                  <c:v>8/1/2017</c:v>
                </c:pt>
                <c:pt idx="80">
                  <c:v>9/1/2017</c:v>
                </c:pt>
                <c:pt idx="81">
                  <c:v>10/1/2017</c:v>
                </c:pt>
                <c:pt idx="82">
                  <c:v>11/1/2017</c:v>
                </c:pt>
                <c:pt idx="83">
                  <c:v>12/1/2017</c:v>
                </c:pt>
                <c:pt idx="84">
                  <c:v>1/1/2018</c:v>
                </c:pt>
                <c:pt idx="85">
                  <c:v>2/1/2018</c:v>
                </c:pt>
                <c:pt idx="86">
                  <c:v>3/1/2018</c:v>
                </c:pt>
                <c:pt idx="87">
                  <c:v>4/1/2018</c:v>
                </c:pt>
                <c:pt idx="88">
                  <c:v>5/1/2018</c:v>
                </c:pt>
                <c:pt idx="89">
                  <c:v>6/1/2018</c:v>
                </c:pt>
                <c:pt idx="90">
                  <c:v>7/1/2018</c:v>
                </c:pt>
                <c:pt idx="91">
                  <c:v>8/1/2018</c:v>
                </c:pt>
                <c:pt idx="92">
                  <c:v>9/1/2018</c:v>
                </c:pt>
                <c:pt idx="93">
                  <c:v>10/1/2018</c:v>
                </c:pt>
                <c:pt idx="94">
                  <c:v>11/1/2018</c:v>
                </c:pt>
                <c:pt idx="95">
                  <c:v>12/1/2018</c:v>
                </c:pt>
                <c:pt idx="96">
                  <c:v>1/1/2019</c:v>
                </c:pt>
                <c:pt idx="97">
                  <c:v>2/1/2019</c:v>
                </c:pt>
                <c:pt idx="98">
                  <c:v>3/1/2019</c:v>
                </c:pt>
                <c:pt idx="99">
                  <c:v>4/1/2019</c:v>
                </c:pt>
                <c:pt idx="100">
                  <c:v>5/1/2019</c:v>
                </c:pt>
                <c:pt idx="101">
                  <c:v>6/1/2019</c:v>
                </c:pt>
                <c:pt idx="102">
                  <c:v>7/1/2019</c:v>
                </c:pt>
                <c:pt idx="103">
                  <c:v>8/1/2019</c:v>
                </c:pt>
                <c:pt idx="104">
                  <c:v>9/1/2019</c:v>
                </c:pt>
                <c:pt idx="105">
                  <c:v>10/1/2019</c:v>
                </c:pt>
                <c:pt idx="106">
                  <c:v>11/1/2019</c:v>
                </c:pt>
                <c:pt idx="107">
                  <c:v>12/1/2019</c:v>
                </c:pt>
                <c:pt idx="108">
                  <c:v>1/1/2020</c:v>
                </c:pt>
                <c:pt idx="109">
                  <c:v>2/1/2020</c:v>
                </c:pt>
                <c:pt idx="110">
                  <c:v>3/1/2020</c:v>
                </c:pt>
                <c:pt idx="111">
                  <c:v>4/1/2020</c:v>
                </c:pt>
                <c:pt idx="112">
                  <c:v>5/1/2020</c:v>
                </c:pt>
                <c:pt idx="113">
                  <c:v>6/1/2020</c:v>
                </c:pt>
                <c:pt idx="114">
                  <c:v>7/1/2020</c:v>
                </c:pt>
                <c:pt idx="115">
                  <c:v>8/1/2020</c:v>
                </c:pt>
                <c:pt idx="116">
                  <c:v>9/1/2020</c:v>
                </c:pt>
                <c:pt idx="117">
                  <c:v>10/1/2020</c:v>
                </c:pt>
                <c:pt idx="118">
                  <c:v>11/1/2020</c:v>
                </c:pt>
                <c:pt idx="119">
                  <c:v>12/1/2020</c:v>
                </c:pt>
                <c:pt idx="120">
                  <c:v>1/1/2021</c:v>
                </c:pt>
                <c:pt idx="121">
                  <c:v>2/1/2021</c:v>
                </c:pt>
                <c:pt idx="122">
                  <c:v>3/1/2021</c:v>
                </c:pt>
                <c:pt idx="123">
                  <c:v>4/1/2021</c:v>
                </c:pt>
                <c:pt idx="124">
                  <c:v>5/1/2021</c:v>
                </c:pt>
                <c:pt idx="125">
                  <c:v>6/1/2021</c:v>
                </c:pt>
                <c:pt idx="126">
                  <c:v>7/1/2021</c:v>
                </c:pt>
                <c:pt idx="127">
                  <c:v>8/1/2021</c:v>
                </c:pt>
                <c:pt idx="128">
                  <c:v>9/1/2021</c:v>
                </c:pt>
                <c:pt idx="129">
                  <c:v>10/1/2021</c:v>
                </c:pt>
                <c:pt idx="130">
                  <c:v>11/1/2021</c:v>
                </c:pt>
                <c:pt idx="131">
                  <c:v>12/1/2021</c:v>
                </c:pt>
                <c:pt idx="132">
                  <c:v>1/1/2022</c:v>
                </c:pt>
                <c:pt idx="133">
                  <c:v>2/1/2022</c:v>
                </c:pt>
                <c:pt idx="134">
                  <c:v>3/1/2022</c:v>
                </c:pt>
                <c:pt idx="135">
                  <c:v>4/1/2022</c:v>
                </c:pt>
                <c:pt idx="136">
                  <c:v>5/1/2022</c:v>
                </c:pt>
                <c:pt idx="137">
                  <c:v>6/1/2022</c:v>
                </c:pt>
                <c:pt idx="138">
                  <c:v>7/1/2022</c:v>
                </c:pt>
                <c:pt idx="139">
                  <c:v>8/1/2022</c:v>
                </c:pt>
                <c:pt idx="140">
                  <c:v>9/1/2022</c:v>
                </c:pt>
                <c:pt idx="141">
                  <c:v>10/1/2022</c:v>
                </c:pt>
                <c:pt idx="142">
                  <c:v>11/1/2022</c:v>
                </c:pt>
                <c:pt idx="143">
                  <c:v>12/1/2022</c:v>
                </c:pt>
                <c:pt idx="144">
                  <c:v>1/1/2023</c:v>
                </c:pt>
                <c:pt idx="145">
                  <c:v>2/1/2023</c:v>
                </c:pt>
                <c:pt idx="146">
                  <c:v>3/1/2023</c:v>
                </c:pt>
                <c:pt idx="147">
                  <c:v>4/1/2023</c:v>
                </c:pt>
                <c:pt idx="148">
                  <c:v>5/1/2023</c:v>
                </c:pt>
                <c:pt idx="149">
                  <c:v>6/1/2023</c:v>
                </c:pt>
                <c:pt idx="150">
                  <c:v>7/1/2023</c:v>
                </c:pt>
                <c:pt idx="151">
                  <c:v>8/1/2023</c:v>
                </c:pt>
                <c:pt idx="152">
                  <c:v>9/1/2023</c:v>
                </c:pt>
                <c:pt idx="153">
                  <c:v>10/1/2023</c:v>
                </c:pt>
                <c:pt idx="154">
                  <c:v>11/1/2023</c:v>
                </c:pt>
                <c:pt idx="155">
                  <c:v>12/1/2023</c:v>
                </c:pt>
                <c:pt idx="156">
                  <c:v>1/1/2024</c:v>
                </c:pt>
                <c:pt idx="157">
                  <c:v>2/1/2024</c:v>
                </c:pt>
                <c:pt idx="158">
                  <c:v>3/1/2024</c:v>
                </c:pt>
                <c:pt idx="159">
                  <c:v>4/1/2024</c:v>
                </c:pt>
                <c:pt idx="160">
                  <c:v>5/1/2024</c:v>
                </c:pt>
                <c:pt idx="161">
                  <c:v>6/1/2024</c:v>
                </c:pt>
                <c:pt idx="162">
                  <c:v>7/1/2024</c:v>
                </c:pt>
                <c:pt idx="163">
                  <c:v>8/1/2024</c:v>
                </c:pt>
                <c:pt idx="164">
                  <c:v>9/1/2024</c:v>
                </c:pt>
                <c:pt idx="165">
                  <c:v>10/1/2024</c:v>
                </c:pt>
                <c:pt idx="166">
                  <c:v>11/1/2024</c:v>
                </c:pt>
                <c:pt idx="167">
                  <c:v>12/1/2024</c:v>
                </c:pt>
                <c:pt idx="168">
                  <c:v>1/1/2025</c:v>
                </c:pt>
                <c:pt idx="169">
                  <c:v>2/1/2025</c:v>
                </c:pt>
              </c:strCache>
            </c:strRef>
          </c:cat>
          <c:val>
            <c:numRef>
              <c:f>'NCDOT Data Entry '!$B$5:$B$202</c:f>
            </c:numRef>
          </c:val>
          <c:smooth val="0"/>
          <c:extLst>
            <c:ext xmlns:c16="http://schemas.microsoft.com/office/drawing/2014/chart" uri="{C3380CC4-5D6E-409C-BE32-E72D297353CC}">
              <c16:uniqueId val="{00000000-F7B7-4E8F-957D-BA23BF141B70}"/>
            </c:ext>
          </c:extLst>
        </c:ser>
        <c:ser>
          <c:idx val="1"/>
          <c:order val="1"/>
          <c:tx>
            <c:strRef>
              <c:f>'NCDOT Data Entry '!$C$4</c:f>
              <c:strCache>
                <c:ptCount val="1"/>
                <c:pt idx="0">
                  <c:v>MB-STE-0172</c:v>
                </c:pt>
              </c:strCache>
            </c:strRef>
          </c:tx>
          <c:spPr>
            <a:ln w="28575" cap="rnd">
              <a:solidFill>
                <a:schemeClr val="accent2"/>
              </a:solidFill>
              <a:round/>
            </a:ln>
            <a:effectLst/>
          </c:spPr>
          <c:marker>
            <c:symbol val="none"/>
          </c:marker>
          <c:cat>
            <c:strRef>
              <c:f>'NCDOT Data Entry '!$A$5:$A$202</c:f>
              <c:strCache>
                <c:ptCount val="170"/>
                <c:pt idx="0">
                  <c:v>1/1/2011</c:v>
                </c:pt>
                <c:pt idx="1">
                  <c:v>2/1/2011</c:v>
                </c:pt>
                <c:pt idx="2">
                  <c:v>3/1/2011</c:v>
                </c:pt>
                <c:pt idx="3">
                  <c:v>4/1/2011</c:v>
                </c:pt>
                <c:pt idx="4">
                  <c:v>5/1/2011</c:v>
                </c:pt>
                <c:pt idx="5">
                  <c:v>6/1/2011</c:v>
                </c:pt>
                <c:pt idx="6">
                  <c:v>7/1/2011</c:v>
                </c:pt>
                <c:pt idx="7">
                  <c:v>8/1/2011</c:v>
                </c:pt>
                <c:pt idx="8">
                  <c:v>9/1/2011</c:v>
                </c:pt>
                <c:pt idx="9">
                  <c:v>10/1/2011</c:v>
                </c:pt>
                <c:pt idx="10">
                  <c:v>11/1/2011</c:v>
                </c:pt>
                <c:pt idx="11">
                  <c:v>12/1/2011</c:v>
                </c:pt>
                <c:pt idx="12">
                  <c:v>1/1/2012</c:v>
                </c:pt>
                <c:pt idx="13">
                  <c:v>2/1/2012</c:v>
                </c:pt>
                <c:pt idx="14">
                  <c:v>3/1/2012</c:v>
                </c:pt>
                <c:pt idx="15">
                  <c:v>4/1/2012</c:v>
                </c:pt>
                <c:pt idx="16">
                  <c:v>5/1/2012</c:v>
                </c:pt>
                <c:pt idx="17">
                  <c:v>6/1/2012</c:v>
                </c:pt>
                <c:pt idx="18">
                  <c:v>7/1/2012</c:v>
                </c:pt>
                <c:pt idx="19">
                  <c:v>8/1/2012</c:v>
                </c:pt>
                <c:pt idx="20">
                  <c:v>9/1/2012</c:v>
                </c:pt>
                <c:pt idx="21">
                  <c:v>10/1/2012</c:v>
                </c:pt>
                <c:pt idx="22">
                  <c:v>11/1/2012</c:v>
                </c:pt>
                <c:pt idx="23">
                  <c:v>12/1/2012</c:v>
                </c:pt>
                <c:pt idx="24">
                  <c:v>1/1/2013</c:v>
                </c:pt>
                <c:pt idx="25">
                  <c:v>2/1/2013</c:v>
                </c:pt>
                <c:pt idx="26">
                  <c:v>3/1/2013</c:v>
                </c:pt>
                <c:pt idx="27">
                  <c:v>4/1/2013</c:v>
                </c:pt>
                <c:pt idx="28">
                  <c:v>5/1/2013</c:v>
                </c:pt>
                <c:pt idx="29">
                  <c:v>6/1/2013</c:v>
                </c:pt>
                <c:pt idx="30">
                  <c:v>7/1/2013</c:v>
                </c:pt>
                <c:pt idx="31">
                  <c:v>8/1/2013</c:v>
                </c:pt>
                <c:pt idx="32">
                  <c:v>9/1/2013</c:v>
                </c:pt>
                <c:pt idx="33">
                  <c:v>10/1/2013</c:v>
                </c:pt>
                <c:pt idx="34">
                  <c:v>11/1/2013</c:v>
                </c:pt>
                <c:pt idx="35">
                  <c:v>12/1/2013</c:v>
                </c:pt>
                <c:pt idx="36">
                  <c:v>1/1/2014</c:v>
                </c:pt>
                <c:pt idx="37">
                  <c:v>2/1/2014</c:v>
                </c:pt>
                <c:pt idx="38">
                  <c:v>3/1/2014</c:v>
                </c:pt>
                <c:pt idx="39">
                  <c:v>4/1/2014</c:v>
                </c:pt>
                <c:pt idx="40">
                  <c:v>5/1/2014</c:v>
                </c:pt>
                <c:pt idx="41">
                  <c:v>6/1/2014</c:v>
                </c:pt>
                <c:pt idx="42">
                  <c:v>7/1/2014</c:v>
                </c:pt>
                <c:pt idx="43">
                  <c:v>8/1/2014</c:v>
                </c:pt>
                <c:pt idx="44">
                  <c:v>9/1/2014</c:v>
                </c:pt>
                <c:pt idx="45">
                  <c:v>10/1/2014</c:v>
                </c:pt>
                <c:pt idx="46">
                  <c:v>11/1/2014</c:v>
                </c:pt>
                <c:pt idx="47">
                  <c:v>12/1/2014</c:v>
                </c:pt>
                <c:pt idx="48">
                  <c:v>1/1/2015</c:v>
                </c:pt>
                <c:pt idx="49">
                  <c:v>2/1/115</c:v>
                </c:pt>
                <c:pt idx="50">
                  <c:v>3/1/2015</c:v>
                </c:pt>
                <c:pt idx="51">
                  <c:v>4/1/2015</c:v>
                </c:pt>
                <c:pt idx="52">
                  <c:v>5/1/2015</c:v>
                </c:pt>
                <c:pt idx="53">
                  <c:v>6/1/2015</c:v>
                </c:pt>
                <c:pt idx="54">
                  <c:v>7/1/2015</c:v>
                </c:pt>
                <c:pt idx="55">
                  <c:v>8/1/2015</c:v>
                </c:pt>
                <c:pt idx="56">
                  <c:v>9/1/2015</c:v>
                </c:pt>
                <c:pt idx="57">
                  <c:v>10/1/2015</c:v>
                </c:pt>
                <c:pt idx="58">
                  <c:v>11/1/2015</c:v>
                </c:pt>
                <c:pt idx="59">
                  <c:v>12/1/2015</c:v>
                </c:pt>
                <c:pt idx="60">
                  <c:v>1/1/2016</c:v>
                </c:pt>
                <c:pt idx="61">
                  <c:v>2/1/2016</c:v>
                </c:pt>
                <c:pt idx="62">
                  <c:v>3/1/2016</c:v>
                </c:pt>
                <c:pt idx="63">
                  <c:v>4/1/2016</c:v>
                </c:pt>
                <c:pt idx="64">
                  <c:v>5/1/2016</c:v>
                </c:pt>
                <c:pt idx="65">
                  <c:v>6/1/2016</c:v>
                </c:pt>
                <c:pt idx="66">
                  <c:v>7/1/2016</c:v>
                </c:pt>
                <c:pt idx="67">
                  <c:v>8/1/2016</c:v>
                </c:pt>
                <c:pt idx="68">
                  <c:v>9/1/2016</c:v>
                </c:pt>
                <c:pt idx="69">
                  <c:v>10/1/2016</c:v>
                </c:pt>
                <c:pt idx="70">
                  <c:v>11/1/2016</c:v>
                </c:pt>
                <c:pt idx="71">
                  <c:v>12/1/2016</c:v>
                </c:pt>
                <c:pt idx="72">
                  <c:v>1/1/2017</c:v>
                </c:pt>
                <c:pt idx="73">
                  <c:v>2/1/2017</c:v>
                </c:pt>
                <c:pt idx="74">
                  <c:v>3/1/2017</c:v>
                </c:pt>
                <c:pt idx="75">
                  <c:v>4/1/2017</c:v>
                </c:pt>
                <c:pt idx="76">
                  <c:v>5/1/2017</c:v>
                </c:pt>
                <c:pt idx="77">
                  <c:v>6/1/2017</c:v>
                </c:pt>
                <c:pt idx="78">
                  <c:v>7/1/2017</c:v>
                </c:pt>
                <c:pt idx="79">
                  <c:v>8/1/2017</c:v>
                </c:pt>
                <c:pt idx="80">
                  <c:v>9/1/2017</c:v>
                </c:pt>
                <c:pt idx="81">
                  <c:v>10/1/2017</c:v>
                </c:pt>
                <c:pt idx="82">
                  <c:v>11/1/2017</c:v>
                </c:pt>
                <c:pt idx="83">
                  <c:v>12/1/2017</c:v>
                </c:pt>
                <c:pt idx="84">
                  <c:v>1/1/2018</c:v>
                </c:pt>
                <c:pt idx="85">
                  <c:v>2/1/2018</c:v>
                </c:pt>
                <c:pt idx="86">
                  <c:v>3/1/2018</c:v>
                </c:pt>
                <c:pt idx="87">
                  <c:v>4/1/2018</c:v>
                </c:pt>
                <c:pt idx="88">
                  <c:v>5/1/2018</c:v>
                </c:pt>
                <c:pt idx="89">
                  <c:v>6/1/2018</c:v>
                </c:pt>
                <c:pt idx="90">
                  <c:v>7/1/2018</c:v>
                </c:pt>
                <c:pt idx="91">
                  <c:v>8/1/2018</c:v>
                </c:pt>
                <c:pt idx="92">
                  <c:v>9/1/2018</c:v>
                </c:pt>
                <c:pt idx="93">
                  <c:v>10/1/2018</c:v>
                </c:pt>
                <c:pt idx="94">
                  <c:v>11/1/2018</c:v>
                </c:pt>
                <c:pt idx="95">
                  <c:v>12/1/2018</c:v>
                </c:pt>
                <c:pt idx="96">
                  <c:v>1/1/2019</c:v>
                </c:pt>
                <c:pt idx="97">
                  <c:v>2/1/2019</c:v>
                </c:pt>
                <c:pt idx="98">
                  <c:v>3/1/2019</c:v>
                </c:pt>
                <c:pt idx="99">
                  <c:v>4/1/2019</c:v>
                </c:pt>
                <c:pt idx="100">
                  <c:v>5/1/2019</c:v>
                </c:pt>
                <c:pt idx="101">
                  <c:v>6/1/2019</c:v>
                </c:pt>
                <c:pt idx="102">
                  <c:v>7/1/2019</c:v>
                </c:pt>
                <c:pt idx="103">
                  <c:v>8/1/2019</c:v>
                </c:pt>
                <c:pt idx="104">
                  <c:v>9/1/2019</c:v>
                </c:pt>
                <c:pt idx="105">
                  <c:v>10/1/2019</c:v>
                </c:pt>
                <c:pt idx="106">
                  <c:v>11/1/2019</c:v>
                </c:pt>
                <c:pt idx="107">
                  <c:v>12/1/2019</c:v>
                </c:pt>
                <c:pt idx="108">
                  <c:v>1/1/2020</c:v>
                </c:pt>
                <c:pt idx="109">
                  <c:v>2/1/2020</c:v>
                </c:pt>
                <c:pt idx="110">
                  <c:v>3/1/2020</c:v>
                </c:pt>
                <c:pt idx="111">
                  <c:v>4/1/2020</c:v>
                </c:pt>
                <c:pt idx="112">
                  <c:v>5/1/2020</c:v>
                </c:pt>
                <c:pt idx="113">
                  <c:v>6/1/2020</c:v>
                </c:pt>
                <c:pt idx="114">
                  <c:v>7/1/2020</c:v>
                </c:pt>
                <c:pt idx="115">
                  <c:v>8/1/2020</c:v>
                </c:pt>
                <c:pt idx="116">
                  <c:v>9/1/2020</c:v>
                </c:pt>
                <c:pt idx="117">
                  <c:v>10/1/2020</c:v>
                </c:pt>
                <c:pt idx="118">
                  <c:v>11/1/2020</c:v>
                </c:pt>
                <c:pt idx="119">
                  <c:v>12/1/2020</c:v>
                </c:pt>
                <c:pt idx="120">
                  <c:v>1/1/2021</c:v>
                </c:pt>
                <c:pt idx="121">
                  <c:v>2/1/2021</c:v>
                </c:pt>
                <c:pt idx="122">
                  <c:v>3/1/2021</c:v>
                </c:pt>
                <c:pt idx="123">
                  <c:v>4/1/2021</c:v>
                </c:pt>
                <c:pt idx="124">
                  <c:v>5/1/2021</c:v>
                </c:pt>
                <c:pt idx="125">
                  <c:v>6/1/2021</c:v>
                </c:pt>
                <c:pt idx="126">
                  <c:v>7/1/2021</c:v>
                </c:pt>
                <c:pt idx="127">
                  <c:v>8/1/2021</c:v>
                </c:pt>
                <c:pt idx="128">
                  <c:v>9/1/2021</c:v>
                </c:pt>
                <c:pt idx="129">
                  <c:v>10/1/2021</c:v>
                </c:pt>
                <c:pt idx="130">
                  <c:v>11/1/2021</c:v>
                </c:pt>
                <c:pt idx="131">
                  <c:v>12/1/2021</c:v>
                </c:pt>
                <c:pt idx="132">
                  <c:v>1/1/2022</c:v>
                </c:pt>
                <c:pt idx="133">
                  <c:v>2/1/2022</c:v>
                </c:pt>
                <c:pt idx="134">
                  <c:v>3/1/2022</c:v>
                </c:pt>
                <c:pt idx="135">
                  <c:v>4/1/2022</c:v>
                </c:pt>
                <c:pt idx="136">
                  <c:v>5/1/2022</c:v>
                </c:pt>
                <c:pt idx="137">
                  <c:v>6/1/2022</c:v>
                </c:pt>
                <c:pt idx="138">
                  <c:v>7/1/2022</c:v>
                </c:pt>
                <c:pt idx="139">
                  <c:v>8/1/2022</c:v>
                </c:pt>
                <c:pt idx="140">
                  <c:v>9/1/2022</c:v>
                </c:pt>
                <c:pt idx="141">
                  <c:v>10/1/2022</c:v>
                </c:pt>
                <c:pt idx="142">
                  <c:v>11/1/2022</c:v>
                </c:pt>
                <c:pt idx="143">
                  <c:v>12/1/2022</c:v>
                </c:pt>
                <c:pt idx="144">
                  <c:v>1/1/2023</c:v>
                </c:pt>
                <c:pt idx="145">
                  <c:v>2/1/2023</c:v>
                </c:pt>
                <c:pt idx="146">
                  <c:v>3/1/2023</c:v>
                </c:pt>
                <c:pt idx="147">
                  <c:v>4/1/2023</c:v>
                </c:pt>
                <c:pt idx="148">
                  <c:v>5/1/2023</c:v>
                </c:pt>
                <c:pt idx="149">
                  <c:v>6/1/2023</c:v>
                </c:pt>
                <c:pt idx="150">
                  <c:v>7/1/2023</c:v>
                </c:pt>
                <c:pt idx="151">
                  <c:v>8/1/2023</c:v>
                </c:pt>
                <c:pt idx="152">
                  <c:v>9/1/2023</c:v>
                </c:pt>
                <c:pt idx="153">
                  <c:v>10/1/2023</c:v>
                </c:pt>
                <c:pt idx="154">
                  <c:v>11/1/2023</c:v>
                </c:pt>
                <c:pt idx="155">
                  <c:v>12/1/2023</c:v>
                </c:pt>
                <c:pt idx="156">
                  <c:v>1/1/2024</c:v>
                </c:pt>
                <c:pt idx="157">
                  <c:v>2/1/2024</c:v>
                </c:pt>
                <c:pt idx="158">
                  <c:v>3/1/2024</c:v>
                </c:pt>
                <c:pt idx="159">
                  <c:v>4/1/2024</c:v>
                </c:pt>
                <c:pt idx="160">
                  <c:v>5/1/2024</c:v>
                </c:pt>
                <c:pt idx="161">
                  <c:v>6/1/2024</c:v>
                </c:pt>
                <c:pt idx="162">
                  <c:v>7/1/2024</c:v>
                </c:pt>
                <c:pt idx="163">
                  <c:v>8/1/2024</c:v>
                </c:pt>
                <c:pt idx="164">
                  <c:v>9/1/2024</c:v>
                </c:pt>
                <c:pt idx="165">
                  <c:v>10/1/2024</c:v>
                </c:pt>
                <c:pt idx="166">
                  <c:v>11/1/2024</c:v>
                </c:pt>
                <c:pt idx="167">
                  <c:v>12/1/2024</c:v>
                </c:pt>
                <c:pt idx="168">
                  <c:v>1/1/2025</c:v>
                </c:pt>
                <c:pt idx="169">
                  <c:v>2/1/2025</c:v>
                </c:pt>
              </c:strCache>
            </c:strRef>
          </c:cat>
          <c:val>
            <c:numRef>
              <c:f>'NCDOT Data Entry '!$C$5:$C$202</c:f>
            </c:numRef>
          </c:val>
          <c:smooth val="0"/>
          <c:extLst>
            <c:ext xmlns:c16="http://schemas.microsoft.com/office/drawing/2014/chart" uri="{C3380CC4-5D6E-409C-BE32-E72D297353CC}">
              <c16:uniqueId val="{00000001-F7B7-4E8F-957D-BA23BF141B70}"/>
            </c:ext>
          </c:extLst>
        </c:ser>
        <c:ser>
          <c:idx val="2"/>
          <c:order val="2"/>
          <c:tx>
            <c:strRef>
              <c:f>'NCDOT Data Entry '!$D$4</c:f>
              <c:strCache>
                <c:ptCount val="1"/>
                <c:pt idx="0">
                  <c:v>MB-STE-0200</c:v>
                </c:pt>
              </c:strCache>
            </c:strRef>
          </c:tx>
          <c:spPr>
            <a:ln w="28575" cap="rnd">
              <a:solidFill>
                <a:schemeClr val="accent3"/>
              </a:solidFill>
              <a:round/>
            </a:ln>
            <a:effectLst/>
          </c:spPr>
          <c:marker>
            <c:symbol val="none"/>
          </c:marker>
          <c:cat>
            <c:strRef>
              <c:f>'NCDOT Data Entry '!$A$5:$A$202</c:f>
              <c:strCache>
                <c:ptCount val="170"/>
                <c:pt idx="0">
                  <c:v>1/1/2011</c:v>
                </c:pt>
                <c:pt idx="1">
                  <c:v>2/1/2011</c:v>
                </c:pt>
                <c:pt idx="2">
                  <c:v>3/1/2011</c:v>
                </c:pt>
                <c:pt idx="3">
                  <c:v>4/1/2011</c:v>
                </c:pt>
                <c:pt idx="4">
                  <c:v>5/1/2011</c:v>
                </c:pt>
                <c:pt idx="5">
                  <c:v>6/1/2011</c:v>
                </c:pt>
                <c:pt idx="6">
                  <c:v>7/1/2011</c:v>
                </c:pt>
                <c:pt idx="7">
                  <c:v>8/1/2011</c:v>
                </c:pt>
                <c:pt idx="8">
                  <c:v>9/1/2011</c:v>
                </c:pt>
                <c:pt idx="9">
                  <c:v>10/1/2011</c:v>
                </c:pt>
                <c:pt idx="10">
                  <c:v>11/1/2011</c:v>
                </c:pt>
                <c:pt idx="11">
                  <c:v>12/1/2011</c:v>
                </c:pt>
                <c:pt idx="12">
                  <c:v>1/1/2012</c:v>
                </c:pt>
                <c:pt idx="13">
                  <c:v>2/1/2012</c:v>
                </c:pt>
                <c:pt idx="14">
                  <c:v>3/1/2012</c:v>
                </c:pt>
                <c:pt idx="15">
                  <c:v>4/1/2012</c:v>
                </c:pt>
                <c:pt idx="16">
                  <c:v>5/1/2012</c:v>
                </c:pt>
                <c:pt idx="17">
                  <c:v>6/1/2012</c:v>
                </c:pt>
                <c:pt idx="18">
                  <c:v>7/1/2012</c:v>
                </c:pt>
                <c:pt idx="19">
                  <c:v>8/1/2012</c:v>
                </c:pt>
                <c:pt idx="20">
                  <c:v>9/1/2012</c:v>
                </c:pt>
                <c:pt idx="21">
                  <c:v>10/1/2012</c:v>
                </c:pt>
                <c:pt idx="22">
                  <c:v>11/1/2012</c:v>
                </c:pt>
                <c:pt idx="23">
                  <c:v>12/1/2012</c:v>
                </c:pt>
                <c:pt idx="24">
                  <c:v>1/1/2013</c:v>
                </c:pt>
                <c:pt idx="25">
                  <c:v>2/1/2013</c:v>
                </c:pt>
                <c:pt idx="26">
                  <c:v>3/1/2013</c:v>
                </c:pt>
                <c:pt idx="27">
                  <c:v>4/1/2013</c:v>
                </c:pt>
                <c:pt idx="28">
                  <c:v>5/1/2013</c:v>
                </c:pt>
                <c:pt idx="29">
                  <c:v>6/1/2013</c:v>
                </c:pt>
                <c:pt idx="30">
                  <c:v>7/1/2013</c:v>
                </c:pt>
                <c:pt idx="31">
                  <c:v>8/1/2013</c:v>
                </c:pt>
                <c:pt idx="32">
                  <c:v>9/1/2013</c:v>
                </c:pt>
                <c:pt idx="33">
                  <c:v>10/1/2013</c:v>
                </c:pt>
                <c:pt idx="34">
                  <c:v>11/1/2013</c:v>
                </c:pt>
                <c:pt idx="35">
                  <c:v>12/1/2013</c:v>
                </c:pt>
                <c:pt idx="36">
                  <c:v>1/1/2014</c:v>
                </c:pt>
                <c:pt idx="37">
                  <c:v>2/1/2014</c:v>
                </c:pt>
                <c:pt idx="38">
                  <c:v>3/1/2014</c:v>
                </c:pt>
                <c:pt idx="39">
                  <c:v>4/1/2014</c:v>
                </c:pt>
                <c:pt idx="40">
                  <c:v>5/1/2014</c:v>
                </c:pt>
                <c:pt idx="41">
                  <c:v>6/1/2014</c:v>
                </c:pt>
                <c:pt idx="42">
                  <c:v>7/1/2014</c:v>
                </c:pt>
                <c:pt idx="43">
                  <c:v>8/1/2014</c:v>
                </c:pt>
                <c:pt idx="44">
                  <c:v>9/1/2014</c:v>
                </c:pt>
                <c:pt idx="45">
                  <c:v>10/1/2014</c:v>
                </c:pt>
                <c:pt idx="46">
                  <c:v>11/1/2014</c:v>
                </c:pt>
                <c:pt idx="47">
                  <c:v>12/1/2014</c:v>
                </c:pt>
                <c:pt idx="48">
                  <c:v>1/1/2015</c:v>
                </c:pt>
                <c:pt idx="49">
                  <c:v>2/1/115</c:v>
                </c:pt>
                <c:pt idx="50">
                  <c:v>3/1/2015</c:v>
                </c:pt>
                <c:pt idx="51">
                  <c:v>4/1/2015</c:v>
                </c:pt>
                <c:pt idx="52">
                  <c:v>5/1/2015</c:v>
                </c:pt>
                <c:pt idx="53">
                  <c:v>6/1/2015</c:v>
                </c:pt>
                <c:pt idx="54">
                  <c:v>7/1/2015</c:v>
                </c:pt>
                <c:pt idx="55">
                  <c:v>8/1/2015</c:v>
                </c:pt>
                <c:pt idx="56">
                  <c:v>9/1/2015</c:v>
                </c:pt>
                <c:pt idx="57">
                  <c:v>10/1/2015</c:v>
                </c:pt>
                <c:pt idx="58">
                  <c:v>11/1/2015</c:v>
                </c:pt>
                <c:pt idx="59">
                  <c:v>12/1/2015</c:v>
                </c:pt>
                <c:pt idx="60">
                  <c:v>1/1/2016</c:v>
                </c:pt>
                <c:pt idx="61">
                  <c:v>2/1/2016</c:v>
                </c:pt>
                <c:pt idx="62">
                  <c:v>3/1/2016</c:v>
                </c:pt>
                <c:pt idx="63">
                  <c:v>4/1/2016</c:v>
                </c:pt>
                <c:pt idx="64">
                  <c:v>5/1/2016</c:v>
                </c:pt>
                <c:pt idx="65">
                  <c:v>6/1/2016</c:v>
                </c:pt>
                <c:pt idx="66">
                  <c:v>7/1/2016</c:v>
                </c:pt>
                <c:pt idx="67">
                  <c:v>8/1/2016</c:v>
                </c:pt>
                <c:pt idx="68">
                  <c:v>9/1/2016</c:v>
                </c:pt>
                <c:pt idx="69">
                  <c:v>10/1/2016</c:v>
                </c:pt>
                <c:pt idx="70">
                  <c:v>11/1/2016</c:v>
                </c:pt>
                <c:pt idx="71">
                  <c:v>12/1/2016</c:v>
                </c:pt>
                <c:pt idx="72">
                  <c:v>1/1/2017</c:v>
                </c:pt>
                <c:pt idx="73">
                  <c:v>2/1/2017</c:v>
                </c:pt>
                <c:pt idx="74">
                  <c:v>3/1/2017</c:v>
                </c:pt>
                <c:pt idx="75">
                  <c:v>4/1/2017</c:v>
                </c:pt>
                <c:pt idx="76">
                  <c:v>5/1/2017</c:v>
                </c:pt>
                <c:pt idx="77">
                  <c:v>6/1/2017</c:v>
                </c:pt>
                <c:pt idx="78">
                  <c:v>7/1/2017</c:v>
                </c:pt>
                <c:pt idx="79">
                  <c:v>8/1/2017</c:v>
                </c:pt>
                <c:pt idx="80">
                  <c:v>9/1/2017</c:v>
                </c:pt>
                <c:pt idx="81">
                  <c:v>10/1/2017</c:v>
                </c:pt>
                <c:pt idx="82">
                  <c:v>11/1/2017</c:v>
                </c:pt>
                <c:pt idx="83">
                  <c:v>12/1/2017</c:v>
                </c:pt>
                <c:pt idx="84">
                  <c:v>1/1/2018</c:v>
                </c:pt>
                <c:pt idx="85">
                  <c:v>2/1/2018</c:v>
                </c:pt>
                <c:pt idx="86">
                  <c:v>3/1/2018</c:v>
                </c:pt>
                <c:pt idx="87">
                  <c:v>4/1/2018</c:v>
                </c:pt>
                <c:pt idx="88">
                  <c:v>5/1/2018</c:v>
                </c:pt>
                <c:pt idx="89">
                  <c:v>6/1/2018</c:v>
                </c:pt>
                <c:pt idx="90">
                  <c:v>7/1/2018</c:v>
                </c:pt>
                <c:pt idx="91">
                  <c:v>8/1/2018</c:v>
                </c:pt>
                <c:pt idx="92">
                  <c:v>9/1/2018</c:v>
                </c:pt>
                <c:pt idx="93">
                  <c:v>10/1/2018</c:v>
                </c:pt>
                <c:pt idx="94">
                  <c:v>11/1/2018</c:v>
                </c:pt>
                <c:pt idx="95">
                  <c:v>12/1/2018</c:v>
                </c:pt>
                <c:pt idx="96">
                  <c:v>1/1/2019</c:v>
                </c:pt>
                <c:pt idx="97">
                  <c:v>2/1/2019</c:v>
                </c:pt>
                <c:pt idx="98">
                  <c:v>3/1/2019</c:v>
                </c:pt>
                <c:pt idx="99">
                  <c:v>4/1/2019</c:v>
                </c:pt>
                <c:pt idx="100">
                  <c:v>5/1/2019</c:v>
                </c:pt>
                <c:pt idx="101">
                  <c:v>6/1/2019</c:v>
                </c:pt>
                <c:pt idx="102">
                  <c:v>7/1/2019</c:v>
                </c:pt>
                <c:pt idx="103">
                  <c:v>8/1/2019</c:v>
                </c:pt>
                <c:pt idx="104">
                  <c:v>9/1/2019</c:v>
                </c:pt>
                <c:pt idx="105">
                  <c:v>10/1/2019</c:v>
                </c:pt>
                <c:pt idx="106">
                  <c:v>11/1/2019</c:v>
                </c:pt>
                <c:pt idx="107">
                  <c:v>12/1/2019</c:v>
                </c:pt>
                <c:pt idx="108">
                  <c:v>1/1/2020</c:v>
                </c:pt>
                <c:pt idx="109">
                  <c:v>2/1/2020</c:v>
                </c:pt>
                <c:pt idx="110">
                  <c:v>3/1/2020</c:v>
                </c:pt>
                <c:pt idx="111">
                  <c:v>4/1/2020</c:v>
                </c:pt>
                <c:pt idx="112">
                  <c:v>5/1/2020</c:v>
                </c:pt>
                <c:pt idx="113">
                  <c:v>6/1/2020</c:v>
                </c:pt>
                <c:pt idx="114">
                  <c:v>7/1/2020</c:v>
                </c:pt>
                <c:pt idx="115">
                  <c:v>8/1/2020</c:v>
                </c:pt>
                <c:pt idx="116">
                  <c:v>9/1/2020</c:v>
                </c:pt>
                <c:pt idx="117">
                  <c:v>10/1/2020</c:v>
                </c:pt>
                <c:pt idx="118">
                  <c:v>11/1/2020</c:v>
                </c:pt>
                <c:pt idx="119">
                  <c:v>12/1/2020</c:v>
                </c:pt>
                <c:pt idx="120">
                  <c:v>1/1/2021</c:v>
                </c:pt>
                <c:pt idx="121">
                  <c:v>2/1/2021</c:v>
                </c:pt>
                <c:pt idx="122">
                  <c:v>3/1/2021</c:v>
                </c:pt>
                <c:pt idx="123">
                  <c:v>4/1/2021</c:v>
                </c:pt>
                <c:pt idx="124">
                  <c:v>5/1/2021</c:v>
                </c:pt>
                <c:pt idx="125">
                  <c:v>6/1/2021</c:v>
                </c:pt>
                <c:pt idx="126">
                  <c:v>7/1/2021</c:v>
                </c:pt>
                <c:pt idx="127">
                  <c:v>8/1/2021</c:v>
                </c:pt>
                <c:pt idx="128">
                  <c:v>9/1/2021</c:v>
                </c:pt>
                <c:pt idx="129">
                  <c:v>10/1/2021</c:v>
                </c:pt>
                <c:pt idx="130">
                  <c:v>11/1/2021</c:v>
                </c:pt>
                <c:pt idx="131">
                  <c:v>12/1/2021</c:v>
                </c:pt>
                <c:pt idx="132">
                  <c:v>1/1/2022</c:v>
                </c:pt>
                <c:pt idx="133">
                  <c:v>2/1/2022</c:v>
                </c:pt>
                <c:pt idx="134">
                  <c:v>3/1/2022</c:v>
                </c:pt>
                <c:pt idx="135">
                  <c:v>4/1/2022</c:v>
                </c:pt>
                <c:pt idx="136">
                  <c:v>5/1/2022</c:v>
                </c:pt>
                <c:pt idx="137">
                  <c:v>6/1/2022</c:v>
                </c:pt>
                <c:pt idx="138">
                  <c:v>7/1/2022</c:v>
                </c:pt>
                <c:pt idx="139">
                  <c:v>8/1/2022</c:v>
                </c:pt>
                <c:pt idx="140">
                  <c:v>9/1/2022</c:v>
                </c:pt>
                <c:pt idx="141">
                  <c:v>10/1/2022</c:v>
                </c:pt>
                <c:pt idx="142">
                  <c:v>11/1/2022</c:v>
                </c:pt>
                <c:pt idx="143">
                  <c:v>12/1/2022</c:v>
                </c:pt>
                <c:pt idx="144">
                  <c:v>1/1/2023</c:v>
                </c:pt>
                <c:pt idx="145">
                  <c:v>2/1/2023</c:v>
                </c:pt>
                <c:pt idx="146">
                  <c:v>3/1/2023</c:v>
                </c:pt>
                <c:pt idx="147">
                  <c:v>4/1/2023</c:v>
                </c:pt>
                <c:pt idx="148">
                  <c:v>5/1/2023</c:v>
                </c:pt>
                <c:pt idx="149">
                  <c:v>6/1/2023</c:v>
                </c:pt>
                <c:pt idx="150">
                  <c:v>7/1/2023</c:v>
                </c:pt>
                <c:pt idx="151">
                  <c:v>8/1/2023</c:v>
                </c:pt>
                <c:pt idx="152">
                  <c:v>9/1/2023</c:v>
                </c:pt>
                <c:pt idx="153">
                  <c:v>10/1/2023</c:v>
                </c:pt>
                <c:pt idx="154">
                  <c:v>11/1/2023</c:v>
                </c:pt>
                <c:pt idx="155">
                  <c:v>12/1/2023</c:v>
                </c:pt>
                <c:pt idx="156">
                  <c:v>1/1/2024</c:v>
                </c:pt>
                <c:pt idx="157">
                  <c:v>2/1/2024</c:v>
                </c:pt>
                <c:pt idx="158">
                  <c:v>3/1/2024</c:v>
                </c:pt>
                <c:pt idx="159">
                  <c:v>4/1/2024</c:v>
                </c:pt>
                <c:pt idx="160">
                  <c:v>5/1/2024</c:v>
                </c:pt>
                <c:pt idx="161">
                  <c:v>6/1/2024</c:v>
                </c:pt>
                <c:pt idx="162">
                  <c:v>7/1/2024</c:v>
                </c:pt>
                <c:pt idx="163">
                  <c:v>8/1/2024</c:v>
                </c:pt>
                <c:pt idx="164">
                  <c:v>9/1/2024</c:v>
                </c:pt>
                <c:pt idx="165">
                  <c:v>10/1/2024</c:v>
                </c:pt>
                <c:pt idx="166">
                  <c:v>11/1/2024</c:v>
                </c:pt>
                <c:pt idx="167">
                  <c:v>12/1/2024</c:v>
                </c:pt>
                <c:pt idx="168">
                  <c:v>1/1/2025</c:v>
                </c:pt>
                <c:pt idx="169">
                  <c:v>2/1/2025</c:v>
                </c:pt>
              </c:strCache>
            </c:strRef>
          </c:cat>
          <c:val>
            <c:numRef>
              <c:f>'NCDOT Data Entry '!$D$5:$D$202</c:f>
            </c:numRef>
          </c:val>
          <c:smooth val="0"/>
          <c:extLst>
            <c:ext xmlns:c16="http://schemas.microsoft.com/office/drawing/2014/chart" uri="{C3380CC4-5D6E-409C-BE32-E72D297353CC}">
              <c16:uniqueId val="{00000002-F7B7-4E8F-957D-BA23BF141B70}"/>
            </c:ext>
          </c:extLst>
        </c:ser>
        <c:ser>
          <c:idx val="3"/>
          <c:order val="3"/>
          <c:tx>
            <c:strRef>
              <c:f>'NCDOT Data Entry '!$E$4</c:f>
              <c:strCache>
                <c:ptCount val="1"/>
                <c:pt idx="0">
                  <c:v>MB-STE-0209</c:v>
                </c:pt>
              </c:strCache>
            </c:strRef>
          </c:tx>
          <c:spPr>
            <a:ln w="28575" cap="rnd">
              <a:solidFill>
                <a:schemeClr val="accent4"/>
              </a:solidFill>
              <a:round/>
            </a:ln>
            <a:effectLst/>
          </c:spPr>
          <c:marker>
            <c:symbol val="none"/>
          </c:marker>
          <c:cat>
            <c:strRef>
              <c:f>'NCDOT Data Entry '!$A$5:$A$202</c:f>
              <c:strCache>
                <c:ptCount val="170"/>
                <c:pt idx="0">
                  <c:v>1/1/2011</c:v>
                </c:pt>
                <c:pt idx="1">
                  <c:v>2/1/2011</c:v>
                </c:pt>
                <c:pt idx="2">
                  <c:v>3/1/2011</c:v>
                </c:pt>
                <c:pt idx="3">
                  <c:v>4/1/2011</c:v>
                </c:pt>
                <c:pt idx="4">
                  <c:v>5/1/2011</c:v>
                </c:pt>
                <c:pt idx="5">
                  <c:v>6/1/2011</c:v>
                </c:pt>
                <c:pt idx="6">
                  <c:v>7/1/2011</c:v>
                </c:pt>
                <c:pt idx="7">
                  <c:v>8/1/2011</c:v>
                </c:pt>
                <c:pt idx="8">
                  <c:v>9/1/2011</c:v>
                </c:pt>
                <c:pt idx="9">
                  <c:v>10/1/2011</c:v>
                </c:pt>
                <c:pt idx="10">
                  <c:v>11/1/2011</c:v>
                </c:pt>
                <c:pt idx="11">
                  <c:v>12/1/2011</c:v>
                </c:pt>
                <c:pt idx="12">
                  <c:v>1/1/2012</c:v>
                </c:pt>
                <c:pt idx="13">
                  <c:v>2/1/2012</c:v>
                </c:pt>
                <c:pt idx="14">
                  <c:v>3/1/2012</c:v>
                </c:pt>
                <c:pt idx="15">
                  <c:v>4/1/2012</c:v>
                </c:pt>
                <c:pt idx="16">
                  <c:v>5/1/2012</c:v>
                </c:pt>
                <c:pt idx="17">
                  <c:v>6/1/2012</c:v>
                </c:pt>
                <c:pt idx="18">
                  <c:v>7/1/2012</c:v>
                </c:pt>
                <c:pt idx="19">
                  <c:v>8/1/2012</c:v>
                </c:pt>
                <c:pt idx="20">
                  <c:v>9/1/2012</c:v>
                </c:pt>
                <c:pt idx="21">
                  <c:v>10/1/2012</c:v>
                </c:pt>
                <c:pt idx="22">
                  <c:v>11/1/2012</c:v>
                </c:pt>
                <c:pt idx="23">
                  <c:v>12/1/2012</c:v>
                </c:pt>
                <c:pt idx="24">
                  <c:v>1/1/2013</c:v>
                </c:pt>
                <c:pt idx="25">
                  <c:v>2/1/2013</c:v>
                </c:pt>
                <c:pt idx="26">
                  <c:v>3/1/2013</c:v>
                </c:pt>
                <c:pt idx="27">
                  <c:v>4/1/2013</c:v>
                </c:pt>
                <c:pt idx="28">
                  <c:v>5/1/2013</c:v>
                </c:pt>
                <c:pt idx="29">
                  <c:v>6/1/2013</c:v>
                </c:pt>
                <c:pt idx="30">
                  <c:v>7/1/2013</c:v>
                </c:pt>
                <c:pt idx="31">
                  <c:v>8/1/2013</c:v>
                </c:pt>
                <c:pt idx="32">
                  <c:v>9/1/2013</c:v>
                </c:pt>
                <c:pt idx="33">
                  <c:v>10/1/2013</c:v>
                </c:pt>
                <c:pt idx="34">
                  <c:v>11/1/2013</c:v>
                </c:pt>
                <c:pt idx="35">
                  <c:v>12/1/2013</c:v>
                </c:pt>
                <c:pt idx="36">
                  <c:v>1/1/2014</c:v>
                </c:pt>
                <c:pt idx="37">
                  <c:v>2/1/2014</c:v>
                </c:pt>
                <c:pt idx="38">
                  <c:v>3/1/2014</c:v>
                </c:pt>
                <c:pt idx="39">
                  <c:v>4/1/2014</c:v>
                </c:pt>
                <c:pt idx="40">
                  <c:v>5/1/2014</c:v>
                </c:pt>
                <c:pt idx="41">
                  <c:v>6/1/2014</c:v>
                </c:pt>
                <c:pt idx="42">
                  <c:v>7/1/2014</c:v>
                </c:pt>
                <c:pt idx="43">
                  <c:v>8/1/2014</c:v>
                </c:pt>
                <c:pt idx="44">
                  <c:v>9/1/2014</c:v>
                </c:pt>
                <c:pt idx="45">
                  <c:v>10/1/2014</c:v>
                </c:pt>
                <c:pt idx="46">
                  <c:v>11/1/2014</c:v>
                </c:pt>
                <c:pt idx="47">
                  <c:v>12/1/2014</c:v>
                </c:pt>
                <c:pt idx="48">
                  <c:v>1/1/2015</c:v>
                </c:pt>
                <c:pt idx="49">
                  <c:v>2/1/115</c:v>
                </c:pt>
                <c:pt idx="50">
                  <c:v>3/1/2015</c:v>
                </c:pt>
                <c:pt idx="51">
                  <c:v>4/1/2015</c:v>
                </c:pt>
                <c:pt idx="52">
                  <c:v>5/1/2015</c:v>
                </c:pt>
                <c:pt idx="53">
                  <c:v>6/1/2015</c:v>
                </c:pt>
                <c:pt idx="54">
                  <c:v>7/1/2015</c:v>
                </c:pt>
                <c:pt idx="55">
                  <c:v>8/1/2015</c:v>
                </c:pt>
                <c:pt idx="56">
                  <c:v>9/1/2015</c:v>
                </c:pt>
                <c:pt idx="57">
                  <c:v>10/1/2015</c:v>
                </c:pt>
                <c:pt idx="58">
                  <c:v>11/1/2015</c:v>
                </c:pt>
                <c:pt idx="59">
                  <c:v>12/1/2015</c:v>
                </c:pt>
                <c:pt idx="60">
                  <c:v>1/1/2016</c:v>
                </c:pt>
                <c:pt idx="61">
                  <c:v>2/1/2016</c:v>
                </c:pt>
                <c:pt idx="62">
                  <c:v>3/1/2016</c:v>
                </c:pt>
                <c:pt idx="63">
                  <c:v>4/1/2016</c:v>
                </c:pt>
                <c:pt idx="64">
                  <c:v>5/1/2016</c:v>
                </c:pt>
                <c:pt idx="65">
                  <c:v>6/1/2016</c:v>
                </c:pt>
                <c:pt idx="66">
                  <c:v>7/1/2016</c:v>
                </c:pt>
                <c:pt idx="67">
                  <c:v>8/1/2016</c:v>
                </c:pt>
                <c:pt idx="68">
                  <c:v>9/1/2016</c:v>
                </c:pt>
                <c:pt idx="69">
                  <c:v>10/1/2016</c:v>
                </c:pt>
                <c:pt idx="70">
                  <c:v>11/1/2016</c:v>
                </c:pt>
                <c:pt idx="71">
                  <c:v>12/1/2016</c:v>
                </c:pt>
                <c:pt idx="72">
                  <c:v>1/1/2017</c:v>
                </c:pt>
                <c:pt idx="73">
                  <c:v>2/1/2017</c:v>
                </c:pt>
                <c:pt idx="74">
                  <c:v>3/1/2017</c:v>
                </c:pt>
                <c:pt idx="75">
                  <c:v>4/1/2017</c:v>
                </c:pt>
                <c:pt idx="76">
                  <c:v>5/1/2017</c:v>
                </c:pt>
                <c:pt idx="77">
                  <c:v>6/1/2017</c:v>
                </c:pt>
                <c:pt idx="78">
                  <c:v>7/1/2017</c:v>
                </c:pt>
                <c:pt idx="79">
                  <c:v>8/1/2017</c:v>
                </c:pt>
                <c:pt idx="80">
                  <c:v>9/1/2017</c:v>
                </c:pt>
                <c:pt idx="81">
                  <c:v>10/1/2017</c:v>
                </c:pt>
                <c:pt idx="82">
                  <c:v>11/1/2017</c:v>
                </c:pt>
                <c:pt idx="83">
                  <c:v>12/1/2017</c:v>
                </c:pt>
                <c:pt idx="84">
                  <c:v>1/1/2018</c:v>
                </c:pt>
                <c:pt idx="85">
                  <c:v>2/1/2018</c:v>
                </c:pt>
                <c:pt idx="86">
                  <c:v>3/1/2018</c:v>
                </c:pt>
                <c:pt idx="87">
                  <c:v>4/1/2018</c:v>
                </c:pt>
                <c:pt idx="88">
                  <c:v>5/1/2018</c:v>
                </c:pt>
                <c:pt idx="89">
                  <c:v>6/1/2018</c:v>
                </c:pt>
                <c:pt idx="90">
                  <c:v>7/1/2018</c:v>
                </c:pt>
                <c:pt idx="91">
                  <c:v>8/1/2018</c:v>
                </c:pt>
                <c:pt idx="92">
                  <c:v>9/1/2018</c:v>
                </c:pt>
                <c:pt idx="93">
                  <c:v>10/1/2018</c:v>
                </c:pt>
                <c:pt idx="94">
                  <c:v>11/1/2018</c:v>
                </c:pt>
                <c:pt idx="95">
                  <c:v>12/1/2018</c:v>
                </c:pt>
                <c:pt idx="96">
                  <c:v>1/1/2019</c:v>
                </c:pt>
                <c:pt idx="97">
                  <c:v>2/1/2019</c:v>
                </c:pt>
                <c:pt idx="98">
                  <c:v>3/1/2019</c:v>
                </c:pt>
                <c:pt idx="99">
                  <c:v>4/1/2019</c:v>
                </c:pt>
                <c:pt idx="100">
                  <c:v>5/1/2019</c:v>
                </c:pt>
                <c:pt idx="101">
                  <c:v>6/1/2019</c:v>
                </c:pt>
                <c:pt idx="102">
                  <c:v>7/1/2019</c:v>
                </c:pt>
                <c:pt idx="103">
                  <c:v>8/1/2019</c:v>
                </c:pt>
                <c:pt idx="104">
                  <c:v>9/1/2019</c:v>
                </c:pt>
                <c:pt idx="105">
                  <c:v>10/1/2019</c:v>
                </c:pt>
                <c:pt idx="106">
                  <c:v>11/1/2019</c:v>
                </c:pt>
                <c:pt idx="107">
                  <c:v>12/1/2019</c:v>
                </c:pt>
                <c:pt idx="108">
                  <c:v>1/1/2020</c:v>
                </c:pt>
                <c:pt idx="109">
                  <c:v>2/1/2020</c:v>
                </c:pt>
                <c:pt idx="110">
                  <c:v>3/1/2020</c:v>
                </c:pt>
                <c:pt idx="111">
                  <c:v>4/1/2020</c:v>
                </c:pt>
                <c:pt idx="112">
                  <c:v>5/1/2020</c:v>
                </c:pt>
                <c:pt idx="113">
                  <c:v>6/1/2020</c:v>
                </c:pt>
                <c:pt idx="114">
                  <c:v>7/1/2020</c:v>
                </c:pt>
                <c:pt idx="115">
                  <c:v>8/1/2020</c:v>
                </c:pt>
                <c:pt idx="116">
                  <c:v>9/1/2020</c:v>
                </c:pt>
                <c:pt idx="117">
                  <c:v>10/1/2020</c:v>
                </c:pt>
                <c:pt idx="118">
                  <c:v>11/1/2020</c:v>
                </c:pt>
                <c:pt idx="119">
                  <c:v>12/1/2020</c:v>
                </c:pt>
                <c:pt idx="120">
                  <c:v>1/1/2021</c:v>
                </c:pt>
                <c:pt idx="121">
                  <c:v>2/1/2021</c:v>
                </c:pt>
                <c:pt idx="122">
                  <c:v>3/1/2021</c:v>
                </c:pt>
                <c:pt idx="123">
                  <c:v>4/1/2021</c:v>
                </c:pt>
                <c:pt idx="124">
                  <c:v>5/1/2021</c:v>
                </c:pt>
                <c:pt idx="125">
                  <c:v>6/1/2021</c:v>
                </c:pt>
                <c:pt idx="126">
                  <c:v>7/1/2021</c:v>
                </c:pt>
                <c:pt idx="127">
                  <c:v>8/1/2021</c:v>
                </c:pt>
                <c:pt idx="128">
                  <c:v>9/1/2021</c:v>
                </c:pt>
                <c:pt idx="129">
                  <c:v>10/1/2021</c:v>
                </c:pt>
                <c:pt idx="130">
                  <c:v>11/1/2021</c:v>
                </c:pt>
                <c:pt idx="131">
                  <c:v>12/1/2021</c:v>
                </c:pt>
                <c:pt idx="132">
                  <c:v>1/1/2022</c:v>
                </c:pt>
                <c:pt idx="133">
                  <c:v>2/1/2022</c:v>
                </c:pt>
                <c:pt idx="134">
                  <c:v>3/1/2022</c:v>
                </c:pt>
                <c:pt idx="135">
                  <c:v>4/1/2022</c:v>
                </c:pt>
                <c:pt idx="136">
                  <c:v>5/1/2022</c:v>
                </c:pt>
                <c:pt idx="137">
                  <c:v>6/1/2022</c:v>
                </c:pt>
                <c:pt idx="138">
                  <c:v>7/1/2022</c:v>
                </c:pt>
                <c:pt idx="139">
                  <c:v>8/1/2022</c:v>
                </c:pt>
                <c:pt idx="140">
                  <c:v>9/1/2022</c:v>
                </c:pt>
                <c:pt idx="141">
                  <c:v>10/1/2022</c:v>
                </c:pt>
                <c:pt idx="142">
                  <c:v>11/1/2022</c:v>
                </c:pt>
                <c:pt idx="143">
                  <c:v>12/1/2022</c:v>
                </c:pt>
                <c:pt idx="144">
                  <c:v>1/1/2023</c:v>
                </c:pt>
                <c:pt idx="145">
                  <c:v>2/1/2023</c:v>
                </c:pt>
                <c:pt idx="146">
                  <c:v>3/1/2023</c:v>
                </c:pt>
                <c:pt idx="147">
                  <c:v>4/1/2023</c:v>
                </c:pt>
                <c:pt idx="148">
                  <c:v>5/1/2023</c:v>
                </c:pt>
                <c:pt idx="149">
                  <c:v>6/1/2023</c:v>
                </c:pt>
                <c:pt idx="150">
                  <c:v>7/1/2023</c:v>
                </c:pt>
                <c:pt idx="151">
                  <c:v>8/1/2023</c:v>
                </c:pt>
                <c:pt idx="152">
                  <c:v>9/1/2023</c:v>
                </c:pt>
                <c:pt idx="153">
                  <c:v>10/1/2023</c:v>
                </c:pt>
                <c:pt idx="154">
                  <c:v>11/1/2023</c:v>
                </c:pt>
                <c:pt idx="155">
                  <c:v>12/1/2023</c:v>
                </c:pt>
                <c:pt idx="156">
                  <c:v>1/1/2024</c:v>
                </c:pt>
                <c:pt idx="157">
                  <c:v>2/1/2024</c:v>
                </c:pt>
                <c:pt idx="158">
                  <c:v>3/1/2024</c:v>
                </c:pt>
                <c:pt idx="159">
                  <c:v>4/1/2024</c:v>
                </c:pt>
                <c:pt idx="160">
                  <c:v>5/1/2024</c:v>
                </c:pt>
                <c:pt idx="161">
                  <c:v>6/1/2024</c:v>
                </c:pt>
                <c:pt idx="162">
                  <c:v>7/1/2024</c:v>
                </c:pt>
                <c:pt idx="163">
                  <c:v>8/1/2024</c:v>
                </c:pt>
                <c:pt idx="164">
                  <c:v>9/1/2024</c:v>
                </c:pt>
                <c:pt idx="165">
                  <c:v>10/1/2024</c:v>
                </c:pt>
                <c:pt idx="166">
                  <c:v>11/1/2024</c:v>
                </c:pt>
                <c:pt idx="167">
                  <c:v>12/1/2024</c:v>
                </c:pt>
                <c:pt idx="168">
                  <c:v>1/1/2025</c:v>
                </c:pt>
                <c:pt idx="169">
                  <c:v>2/1/2025</c:v>
                </c:pt>
              </c:strCache>
            </c:strRef>
          </c:cat>
          <c:val>
            <c:numRef>
              <c:f>'NCDOT Data Entry '!$E$5:$E$202</c:f>
            </c:numRef>
          </c:val>
          <c:smooth val="0"/>
          <c:extLst>
            <c:ext xmlns:c16="http://schemas.microsoft.com/office/drawing/2014/chart" uri="{C3380CC4-5D6E-409C-BE32-E72D297353CC}">
              <c16:uniqueId val="{00000003-F7B7-4E8F-957D-BA23BF141B70}"/>
            </c:ext>
          </c:extLst>
        </c:ser>
        <c:ser>
          <c:idx val="4"/>
          <c:order val="4"/>
          <c:tx>
            <c:strRef>
              <c:f>'NCDOT Data Entry '!$F$4</c:f>
              <c:strCache>
                <c:ptCount val="1"/>
                <c:pt idx="0">
                  <c:v>MB-STE-0184</c:v>
                </c:pt>
              </c:strCache>
            </c:strRef>
          </c:tx>
          <c:spPr>
            <a:ln w="28575" cap="rnd">
              <a:solidFill>
                <a:schemeClr val="accent5"/>
              </a:solidFill>
              <a:round/>
            </a:ln>
            <a:effectLst/>
          </c:spPr>
          <c:marker>
            <c:symbol val="none"/>
          </c:marker>
          <c:cat>
            <c:strRef>
              <c:f>'NCDOT Data Entry '!$A$5:$A$202</c:f>
              <c:strCache>
                <c:ptCount val="170"/>
                <c:pt idx="0">
                  <c:v>1/1/2011</c:v>
                </c:pt>
                <c:pt idx="1">
                  <c:v>2/1/2011</c:v>
                </c:pt>
                <c:pt idx="2">
                  <c:v>3/1/2011</c:v>
                </c:pt>
                <c:pt idx="3">
                  <c:v>4/1/2011</c:v>
                </c:pt>
                <c:pt idx="4">
                  <c:v>5/1/2011</c:v>
                </c:pt>
                <c:pt idx="5">
                  <c:v>6/1/2011</c:v>
                </c:pt>
                <c:pt idx="6">
                  <c:v>7/1/2011</c:v>
                </c:pt>
                <c:pt idx="7">
                  <c:v>8/1/2011</c:v>
                </c:pt>
                <c:pt idx="8">
                  <c:v>9/1/2011</c:v>
                </c:pt>
                <c:pt idx="9">
                  <c:v>10/1/2011</c:v>
                </c:pt>
                <c:pt idx="10">
                  <c:v>11/1/2011</c:v>
                </c:pt>
                <c:pt idx="11">
                  <c:v>12/1/2011</c:v>
                </c:pt>
                <c:pt idx="12">
                  <c:v>1/1/2012</c:v>
                </c:pt>
                <c:pt idx="13">
                  <c:v>2/1/2012</c:v>
                </c:pt>
                <c:pt idx="14">
                  <c:v>3/1/2012</c:v>
                </c:pt>
                <c:pt idx="15">
                  <c:v>4/1/2012</c:v>
                </c:pt>
                <c:pt idx="16">
                  <c:v>5/1/2012</c:v>
                </c:pt>
                <c:pt idx="17">
                  <c:v>6/1/2012</c:v>
                </c:pt>
                <c:pt idx="18">
                  <c:v>7/1/2012</c:v>
                </c:pt>
                <c:pt idx="19">
                  <c:v>8/1/2012</c:v>
                </c:pt>
                <c:pt idx="20">
                  <c:v>9/1/2012</c:v>
                </c:pt>
                <c:pt idx="21">
                  <c:v>10/1/2012</c:v>
                </c:pt>
                <c:pt idx="22">
                  <c:v>11/1/2012</c:v>
                </c:pt>
                <c:pt idx="23">
                  <c:v>12/1/2012</c:v>
                </c:pt>
                <c:pt idx="24">
                  <c:v>1/1/2013</c:v>
                </c:pt>
                <c:pt idx="25">
                  <c:v>2/1/2013</c:v>
                </c:pt>
                <c:pt idx="26">
                  <c:v>3/1/2013</c:v>
                </c:pt>
                <c:pt idx="27">
                  <c:v>4/1/2013</c:v>
                </c:pt>
                <c:pt idx="28">
                  <c:v>5/1/2013</c:v>
                </c:pt>
                <c:pt idx="29">
                  <c:v>6/1/2013</c:v>
                </c:pt>
                <c:pt idx="30">
                  <c:v>7/1/2013</c:v>
                </c:pt>
                <c:pt idx="31">
                  <c:v>8/1/2013</c:v>
                </c:pt>
                <c:pt idx="32">
                  <c:v>9/1/2013</c:v>
                </c:pt>
                <c:pt idx="33">
                  <c:v>10/1/2013</c:v>
                </c:pt>
                <c:pt idx="34">
                  <c:v>11/1/2013</c:v>
                </c:pt>
                <c:pt idx="35">
                  <c:v>12/1/2013</c:v>
                </c:pt>
                <c:pt idx="36">
                  <c:v>1/1/2014</c:v>
                </c:pt>
                <c:pt idx="37">
                  <c:v>2/1/2014</c:v>
                </c:pt>
                <c:pt idx="38">
                  <c:v>3/1/2014</c:v>
                </c:pt>
                <c:pt idx="39">
                  <c:v>4/1/2014</c:v>
                </c:pt>
                <c:pt idx="40">
                  <c:v>5/1/2014</c:v>
                </c:pt>
                <c:pt idx="41">
                  <c:v>6/1/2014</c:v>
                </c:pt>
                <c:pt idx="42">
                  <c:v>7/1/2014</c:v>
                </c:pt>
                <c:pt idx="43">
                  <c:v>8/1/2014</c:v>
                </c:pt>
                <c:pt idx="44">
                  <c:v>9/1/2014</c:v>
                </c:pt>
                <c:pt idx="45">
                  <c:v>10/1/2014</c:v>
                </c:pt>
                <c:pt idx="46">
                  <c:v>11/1/2014</c:v>
                </c:pt>
                <c:pt idx="47">
                  <c:v>12/1/2014</c:v>
                </c:pt>
                <c:pt idx="48">
                  <c:v>1/1/2015</c:v>
                </c:pt>
                <c:pt idx="49">
                  <c:v>2/1/115</c:v>
                </c:pt>
                <c:pt idx="50">
                  <c:v>3/1/2015</c:v>
                </c:pt>
                <c:pt idx="51">
                  <c:v>4/1/2015</c:v>
                </c:pt>
                <c:pt idx="52">
                  <c:v>5/1/2015</c:v>
                </c:pt>
                <c:pt idx="53">
                  <c:v>6/1/2015</c:v>
                </c:pt>
                <c:pt idx="54">
                  <c:v>7/1/2015</c:v>
                </c:pt>
                <c:pt idx="55">
                  <c:v>8/1/2015</c:v>
                </c:pt>
                <c:pt idx="56">
                  <c:v>9/1/2015</c:v>
                </c:pt>
                <c:pt idx="57">
                  <c:v>10/1/2015</c:v>
                </c:pt>
                <c:pt idx="58">
                  <c:v>11/1/2015</c:v>
                </c:pt>
                <c:pt idx="59">
                  <c:v>12/1/2015</c:v>
                </c:pt>
                <c:pt idx="60">
                  <c:v>1/1/2016</c:v>
                </c:pt>
                <c:pt idx="61">
                  <c:v>2/1/2016</c:v>
                </c:pt>
                <c:pt idx="62">
                  <c:v>3/1/2016</c:v>
                </c:pt>
                <c:pt idx="63">
                  <c:v>4/1/2016</c:v>
                </c:pt>
                <c:pt idx="64">
                  <c:v>5/1/2016</c:v>
                </c:pt>
                <c:pt idx="65">
                  <c:v>6/1/2016</c:v>
                </c:pt>
                <c:pt idx="66">
                  <c:v>7/1/2016</c:v>
                </c:pt>
                <c:pt idx="67">
                  <c:v>8/1/2016</c:v>
                </c:pt>
                <c:pt idx="68">
                  <c:v>9/1/2016</c:v>
                </c:pt>
                <c:pt idx="69">
                  <c:v>10/1/2016</c:v>
                </c:pt>
                <c:pt idx="70">
                  <c:v>11/1/2016</c:v>
                </c:pt>
                <c:pt idx="71">
                  <c:v>12/1/2016</c:v>
                </c:pt>
                <c:pt idx="72">
                  <c:v>1/1/2017</c:v>
                </c:pt>
                <c:pt idx="73">
                  <c:v>2/1/2017</c:v>
                </c:pt>
                <c:pt idx="74">
                  <c:v>3/1/2017</c:v>
                </c:pt>
                <c:pt idx="75">
                  <c:v>4/1/2017</c:v>
                </c:pt>
                <c:pt idx="76">
                  <c:v>5/1/2017</c:v>
                </c:pt>
                <c:pt idx="77">
                  <c:v>6/1/2017</c:v>
                </c:pt>
                <c:pt idx="78">
                  <c:v>7/1/2017</c:v>
                </c:pt>
                <c:pt idx="79">
                  <c:v>8/1/2017</c:v>
                </c:pt>
                <c:pt idx="80">
                  <c:v>9/1/2017</c:v>
                </c:pt>
                <c:pt idx="81">
                  <c:v>10/1/2017</c:v>
                </c:pt>
                <c:pt idx="82">
                  <c:v>11/1/2017</c:v>
                </c:pt>
                <c:pt idx="83">
                  <c:v>12/1/2017</c:v>
                </c:pt>
                <c:pt idx="84">
                  <c:v>1/1/2018</c:v>
                </c:pt>
                <c:pt idx="85">
                  <c:v>2/1/2018</c:v>
                </c:pt>
                <c:pt idx="86">
                  <c:v>3/1/2018</c:v>
                </c:pt>
                <c:pt idx="87">
                  <c:v>4/1/2018</c:v>
                </c:pt>
                <c:pt idx="88">
                  <c:v>5/1/2018</c:v>
                </c:pt>
                <c:pt idx="89">
                  <c:v>6/1/2018</c:v>
                </c:pt>
                <c:pt idx="90">
                  <c:v>7/1/2018</c:v>
                </c:pt>
                <c:pt idx="91">
                  <c:v>8/1/2018</c:v>
                </c:pt>
                <c:pt idx="92">
                  <c:v>9/1/2018</c:v>
                </c:pt>
                <c:pt idx="93">
                  <c:v>10/1/2018</c:v>
                </c:pt>
                <c:pt idx="94">
                  <c:v>11/1/2018</c:v>
                </c:pt>
                <c:pt idx="95">
                  <c:v>12/1/2018</c:v>
                </c:pt>
                <c:pt idx="96">
                  <c:v>1/1/2019</c:v>
                </c:pt>
                <c:pt idx="97">
                  <c:v>2/1/2019</c:v>
                </c:pt>
                <c:pt idx="98">
                  <c:v>3/1/2019</c:v>
                </c:pt>
                <c:pt idx="99">
                  <c:v>4/1/2019</c:v>
                </c:pt>
                <c:pt idx="100">
                  <c:v>5/1/2019</c:v>
                </c:pt>
                <c:pt idx="101">
                  <c:v>6/1/2019</c:v>
                </c:pt>
                <c:pt idx="102">
                  <c:v>7/1/2019</c:v>
                </c:pt>
                <c:pt idx="103">
                  <c:v>8/1/2019</c:v>
                </c:pt>
                <c:pt idx="104">
                  <c:v>9/1/2019</c:v>
                </c:pt>
                <c:pt idx="105">
                  <c:v>10/1/2019</c:v>
                </c:pt>
                <c:pt idx="106">
                  <c:v>11/1/2019</c:v>
                </c:pt>
                <c:pt idx="107">
                  <c:v>12/1/2019</c:v>
                </c:pt>
                <c:pt idx="108">
                  <c:v>1/1/2020</c:v>
                </c:pt>
                <c:pt idx="109">
                  <c:v>2/1/2020</c:v>
                </c:pt>
                <c:pt idx="110">
                  <c:v>3/1/2020</c:v>
                </c:pt>
                <c:pt idx="111">
                  <c:v>4/1/2020</c:v>
                </c:pt>
                <c:pt idx="112">
                  <c:v>5/1/2020</c:v>
                </c:pt>
                <c:pt idx="113">
                  <c:v>6/1/2020</c:v>
                </c:pt>
                <c:pt idx="114">
                  <c:v>7/1/2020</c:v>
                </c:pt>
                <c:pt idx="115">
                  <c:v>8/1/2020</c:v>
                </c:pt>
                <c:pt idx="116">
                  <c:v>9/1/2020</c:v>
                </c:pt>
                <c:pt idx="117">
                  <c:v>10/1/2020</c:v>
                </c:pt>
                <c:pt idx="118">
                  <c:v>11/1/2020</c:v>
                </c:pt>
                <c:pt idx="119">
                  <c:v>12/1/2020</c:v>
                </c:pt>
                <c:pt idx="120">
                  <c:v>1/1/2021</c:v>
                </c:pt>
                <c:pt idx="121">
                  <c:v>2/1/2021</c:v>
                </c:pt>
                <c:pt idx="122">
                  <c:v>3/1/2021</c:v>
                </c:pt>
                <c:pt idx="123">
                  <c:v>4/1/2021</c:v>
                </c:pt>
                <c:pt idx="124">
                  <c:v>5/1/2021</c:v>
                </c:pt>
                <c:pt idx="125">
                  <c:v>6/1/2021</c:v>
                </c:pt>
                <c:pt idx="126">
                  <c:v>7/1/2021</c:v>
                </c:pt>
                <c:pt idx="127">
                  <c:v>8/1/2021</c:v>
                </c:pt>
                <c:pt idx="128">
                  <c:v>9/1/2021</c:v>
                </c:pt>
                <c:pt idx="129">
                  <c:v>10/1/2021</c:v>
                </c:pt>
                <c:pt idx="130">
                  <c:v>11/1/2021</c:v>
                </c:pt>
                <c:pt idx="131">
                  <c:v>12/1/2021</c:v>
                </c:pt>
                <c:pt idx="132">
                  <c:v>1/1/2022</c:v>
                </c:pt>
                <c:pt idx="133">
                  <c:v>2/1/2022</c:v>
                </c:pt>
                <c:pt idx="134">
                  <c:v>3/1/2022</c:v>
                </c:pt>
                <c:pt idx="135">
                  <c:v>4/1/2022</c:v>
                </c:pt>
                <c:pt idx="136">
                  <c:v>5/1/2022</c:v>
                </c:pt>
                <c:pt idx="137">
                  <c:v>6/1/2022</c:v>
                </c:pt>
                <c:pt idx="138">
                  <c:v>7/1/2022</c:v>
                </c:pt>
                <c:pt idx="139">
                  <c:v>8/1/2022</c:v>
                </c:pt>
                <c:pt idx="140">
                  <c:v>9/1/2022</c:v>
                </c:pt>
                <c:pt idx="141">
                  <c:v>10/1/2022</c:v>
                </c:pt>
                <c:pt idx="142">
                  <c:v>11/1/2022</c:v>
                </c:pt>
                <c:pt idx="143">
                  <c:v>12/1/2022</c:v>
                </c:pt>
                <c:pt idx="144">
                  <c:v>1/1/2023</c:v>
                </c:pt>
                <c:pt idx="145">
                  <c:v>2/1/2023</c:v>
                </c:pt>
                <c:pt idx="146">
                  <c:v>3/1/2023</c:v>
                </c:pt>
                <c:pt idx="147">
                  <c:v>4/1/2023</c:v>
                </c:pt>
                <c:pt idx="148">
                  <c:v>5/1/2023</c:v>
                </c:pt>
                <c:pt idx="149">
                  <c:v>6/1/2023</c:v>
                </c:pt>
                <c:pt idx="150">
                  <c:v>7/1/2023</c:v>
                </c:pt>
                <c:pt idx="151">
                  <c:v>8/1/2023</c:v>
                </c:pt>
                <c:pt idx="152">
                  <c:v>9/1/2023</c:v>
                </c:pt>
                <c:pt idx="153">
                  <c:v>10/1/2023</c:v>
                </c:pt>
                <c:pt idx="154">
                  <c:v>11/1/2023</c:v>
                </c:pt>
                <c:pt idx="155">
                  <c:v>12/1/2023</c:v>
                </c:pt>
                <c:pt idx="156">
                  <c:v>1/1/2024</c:v>
                </c:pt>
                <c:pt idx="157">
                  <c:v>2/1/2024</c:v>
                </c:pt>
                <c:pt idx="158">
                  <c:v>3/1/2024</c:v>
                </c:pt>
                <c:pt idx="159">
                  <c:v>4/1/2024</c:v>
                </c:pt>
                <c:pt idx="160">
                  <c:v>5/1/2024</c:v>
                </c:pt>
                <c:pt idx="161">
                  <c:v>6/1/2024</c:v>
                </c:pt>
                <c:pt idx="162">
                  <c:v>7/1/2024</c:v>
                </c:pt>
                <c:pt idx="163">
                  <c:v>8/1/2024</c:v>
                </c:pt>
                <c:pt idx="164">
                  <c:v>9/1/2024</c:v>
                </c:pt>
                <c:pt idx="165">
                  <c:v>10/1/2024</c:v>
                </c:pt>
                <c:pt idx="166">
                  <c:v>11/1/2024</c:v>
                </c:pt>
                <c:pt idx="167">
                  <c:v>12/1/2024</c:v>
                </c:pt>
                <c:pt idx="168">
                  <c:v>1/1/2025</c:v>
                </c:pt>
                <c:pt idx="169">
                  <c:v>2/1/2025</c:v>
                </c:pt>
              </c:strCache>
            </c:strRef>
          </c:cat>
          <c:val>
            <c:numRef>
              <c:f>'NCDOT Data Entry '!$F$5:$F$202</c:f>
            </c:numRef>
          </c:val>
          <c:smooth val="0"/>
          <c:extLst>
            <c:ext xmlns:c16="http://schemas.microsoft.com/office/drawing/2014/chart" uri="{C3380CC4-5D6E-409C-BE32-E72D297353CC}">
              <c16:uniqueId val="{00000004-F7B7-4E8F-957D-BA23BF141B70}"/>
            </c:ext>
          </c:extLst>
        </c:ser>
        <c:ser>
          <c:idx val="5"/>
          <c:order val="5"/>
          <c:tx>
            <c:strRef>
              <c:f>'NCDOT Data Entry '!$G$4</c:f>
              <c:strCache>
                <c:ptCount val="1"/>
                <c:pt idx="0">
                  <c:v>MB-STE-0192</c:v>
                </c:pt>
              </c:strCache>
            </c:strRef>
          </c:tx>
          <c:spPr>
            <a:ln w="28575" cap="rnd">
              <a:solidFill>
                <a:schemeClr val="accent6"/>
              </a:solidFill>
              <a:round/>
            </a:ln>
            <a:effectLst/>
          </c:spPr>
          <c:marker>
            <c:symbol val="none"/>
          </c:marker>
          <c:cat>
            <c:strRef>
              <c:f>'NCDOT Data Entry '!$A$5:$A$202</c:f>
              <c:strCache>
                <c:ptCount val="170"/>
                <c:pt idx="0">
                  <c:v>1/1/2011</c:v>
                </c:pt>
                <c:pt idx="1">
                  <c:v>2/1/2011</c:v>
                </c:pt>
                <c:pt idx="2">
                  <c:v>3/1/2011</c:v>
                </c:pt>
                <c:pt idx="3">
                  <c:v>4/1/2011</c:v>
                </c:pt>
                <c:pt idx="4">
                  <c:v>5/1/2011</c:v>
                </c:pt>
                <c:pt idx="5">
                  <c:v>6/1/2011</c:v>
                </c:pt>
                <c:pt idx="6">
                  <c:v>7/1/2011</c:v>
                </c:pt>
                <c:pt idx="7">
                  <c:v>8/1/2011</c:v>
                </c:pt>
                <c:pt idx="8">
                  <c:v>9/1/2011</c:v>
                </c:pt>
                <c:pt idx="9">
                  <c:v>10/1/2011</c:v>
                </c:pt>
                <c:pt idx="10">
                  <c:v>11/1/2011</c:v>
                </c:pt>
                <c:pt idx="11">
                  <c:v>12/1/2011</c:v>
                </c:pt>
                <c:pt idx="12">
                  <c:v>1/1/2012</c:v>
                </c:pt>
                <c:pt idx="13">
                  <c:v>2/1/2012</c:v>
                </c:pt>
                <c:pt idx="14">
                  <c:v>3/1/2012</c:v>
                </c:pt>
                <c:pt idx="15">
                  <c:v>4/1/2012</c:v>
                </c:pt>
                <c:pt idx="16">
                  <c:v>5/1/2012</c:v>
                </c:pt>
                <c:pt idx="17">
                  <c:v>6/1/2012</c:v>
                </c:pt>
                <c:pt idx="18">
                  <c:v>7/1/2012</c:v>
                </c:pt>
                <c:pt idx="19">
                  <c:v>8/1/2012</c:v>
                </c:pt>
                <c:pt idx="20">
                  <c:v>9/1/2012</c:v>
                </c:pt>
                <c:pt idx="21">
                  <c:v>10/1/2012</c:v>
                </c:pt>
                <c:pt idx="22">
                  <c:v>11/1/2012</c:v>
                </c:pt>
                <c:pt idx="23">
                  <c:v>12/1/2012</c:v>
                </c:pt>
                <c:pt idx="24">
                  <c:v>1/1/2013</c:v>
                </c:pt>
                <c:pt idx="25">
                  <c:v>2/1/2013</c:v>
                </c:pt>
                <c:pt idx="26">
                  <c:v>3/1/2013</c:v>
                </c:pt>
                <c:pt idx="27">
                  <c:v>4/1/2013</c:v>
                </c:pt>
                <c:pt idx="28">
                  <c:v>5/1/2013</c:v>
                </c:pt>
                <c:pt idx="29">
                  <c:v>6/1/2013</c:v>
                </c:pt>
                <c:pt idx="30">
                  <c:v>7/1/2013</c:v>
                </c:pt>
                <c:pt idx="31">
                  <c:v>8/1/2013</c:v>
                </c:pt>
                <c:pt idx="32">
                  <c:v>9/1/2013</c:v>
                </c:pt>
                <c:pt idx="33">
                  <c:v>10/1/2013</c:v>
                </c:pt>
                <c:pt idx="34">
                  <c:v>11/1/2013</c:v>
                </c:pt>
                <c:pt idx="35">
                  <c:v>12/1/2013</c:v>
                </c:pt>
                <c:pt idx="36">
                  <c:v>1/1/2014</c:v>
                </c:pt>
                <c:pt idx="37">
                  <c:v>2/1/2014</c:v>
                </c:pt>
                <c:pt idx="38">
                  <c:v>3/1/2014</c:v>
                </c:pt>
                <c:pt idx="39">
                  <c:v>4/1/2014</c:v>
                </c:pt>
                <c:pt idx="40">
                  <c:v>5/1/2014</c:v>
                </c:pt>
                <c:pt idx="41">
                  <c:v>6/1/2014</c:v>
                </c:pt>
                <c:pt idx="42">
                  <c:v>7/1/2014</c:v>
                </c:pt>
                <c:pt idx="43">
                  <c:v>8/1/2014</c:v>
                </c:pt>
                <c:pt idx="44">
                  <c:v>9/1/2014</c:v>
                </c:pt>
                <c:pt idx="45">
                  <c:v>10/1/2014</c:v>
                </c:pt>
                <c:pt idx="46">
                  <c:v>11/1/2014</c:v>
                </c:pt>
                <c:pt idx="47">
                  <c:v>12/1/2014</c:v>
                </c:pt>
                <c:pt idx="48">
                  <c:v>1/1/2015</c:v>
                </c:pt>
                <c:pt idx="49">
                  <c:v>2/1/115</c:v>
                </c:pt>
                <c:pt idx="50">
                  <c:v>3/1/2015</c:v>
                </c:pt>
                <c:pt idx="51">
                  <c:v>4/1/2015</c:v>
                </c:pt>
                <c:pt idx="52">
                  <c:v>5/1/2015</c:v>
                </c:pt>
                <c:pt idx="53">
                  <c:v>6/1/2015</c:v>
                </c:pt>
                <c:pt idx="54">
                  <c:v>7/1/2015</c:v>
                </c:pt>
                <c:pt idx="55">
                  <c:v>8/1/2015</c:v>
                </c:pt>
                <c:pt idx="56">
                  <c:v>9/1/2015</c:v>
                </c:pt>
                <c:pt idx="57">
                  <c:v>10/1/2015</c:v>
                </c:pt>
                <c:pt idx="58">
                  <c:v>11/1/2015</c:v>
                </c:pt>
                <c:pt idx="59">
                  <c:v>12/1/2015</c:v>
                </c:pt>
                <c:pt idx="60">
                  <c:v>1/1/2016</c:v>
                </c:pt>
                <c:pt idx="61">
                  <c:v>2/1/2016</c:v>
                </c:pt>
                <c:pt idx="62">
                  <c:v>3/1/2016</c:v>
                </c:pt>
                <c:pt idx="63">
                  <c:v>4/1/2016</c:v>
                </c:pt>
                <c:pt idx="64">
                  <c:v>5/1/2016</c:v>
                </c:pt>
                <c:pt idx="65">
                  <c:v>6/1/2016</c:v>
                </c:pt>
                <c:pt idx="66">
                  <c:v>7/1/2016</c:v>
                </c:pt>
                <c:pt idx="67">
                  <c:v>8/1/2016</c:v>
                </c:pt>
                <c:pt idx="68">
                  <c:v>9/1/2016</c:v>
                </c:pt>
                <c:pt idx="69">
                  <c:v>10/1/2016</c:v>
                </c:pt>
                <c:pt idx="70">
                  <c:v>11/1/2016</c:v>
                </c:pt>
                <c:pt idx="71">
                  <c:v>12/1/2016</c:v>
                </c:pt>
                <c:pt idx="72">
                  <c:v>1/1/2017</c:v>
                </c:pt>
                <c:pt idx="73">
                  <c:v>2/1/2017</c:v>
                </c:pt>
                <c:pt idx="74">
                  <c:v>3/1/2017</c:v>
                </c:pt>
                <c:pt idx="75">
                  <c:v>4/1/2017</c:v>
                </c:pt>
                <c:pt idx="76">
                  <c:v>5/1/2017</c:v>
                </c:pt>
                <c:pt idx="77">
                  <c:v>6/1/2017</c:v>
                </c:pt>
                <c:pt idx="78">
                  <c:v>7/1/2017</c:v>
                </c:pt>
                <c:pt idx="79">
                  <c:v>8/1/2017</c:v>
                </c:pt>
                <c:pt idx="80">
                  <c:v>9/1/2017</c:v>
                </c:pt>
                <c:pt idx="81">
                  <c:v>10/1/2017</c:v>
                </c:pt>
                <c:pt idx="82">
                  <c:v>11/1/2017</c:v>
                </c:pt>
                <c:pt idx="83">
                  <c:v>12/1/2017</c:v>
                </c:pt>
                <c:pt idx="84">
                  <c:v>1/1/2018</c:v>
                </c:pt>
                <c:pt idx="85">
                  <c:v>2/1/2018</c:v>
                </c:pt>
                <c:pt idx="86">
                  <c:v>3/1/2018</c:v>
                </c:pt>
                <c:pt idx="87">
                  <c:v>4/1/2018</c:v>
                </c:pt>
                <c:pt idx="88">
                  <c:v>5/1/2018</c:v>
                </c:pt>
                <c:pt idx="89">
                  <c:v>6/1/2018</c:v>
                </c:pt>
                <c:pt idx="90">
                  <c:v>7/1/2018</c:v>
                </c:pt>
                <c:pt idx="91">
                  <c:v>8/1/2018</c:v>
                </c:pt>
                <c:pt idx="92">
                  <c:v>9/1/2018</c:v>
                </c:pt>
                <c:pt idx="93">
                  <c:v>10/1/2018</c:v>
                </c:pt>
                <c:pt idx="94">
                  <c:v>11/1/2018</c:v>
                </c:pt>
                <c:pt idx="95">
                  <c:v>12/1/2018</c:v>
                </c:pt>
                <c:pt idx="96">
                  <c:v>1/1/2019</c:v>
                </c:pt>
                <c:pt idx="97">
                  <c:v>2/1/2019</c:v>
                </c:pt>
                <c:pt idx="98">
                  <c:v>3/1/2019</c:v>
                </c:pt>
                <c:pt idx="99">
                  <c:v>4/1/2019</c:v>
                </c:pt>
                <c:pt idx="100">
                  <c:v>5/1/2019</c:v>
                </c:pt>
                <c:pt idx="101">
                  <c:v>6/1/2019</c:v>
                </c:pt>
                <c:pt idx="102">
                  <c:v>7/1/2019</c:v>
                </c:pt>
                <c:pt idx="103">
                  <c:v>8/1/2019</c:v>
                </c:pt>
                <c:pt idx="104">
                  <c:v>9/1/2019</c:v>
                </c:pt>
                <c:pt idx="105">
                  <c:v>10/1/2019</c:v>
                </c:pt>
                <c:pt idx="106">
                  <c:v>11/1/2019</c:v>
                </c:pt>
                <c:pt idx="107">
                  <c:v>12/1/2019</c:v>
                </c:pt>
                <c:pt idx="108">
                  <c:v>1/1/2020</c:v>
                </c:pt>
                <c:pt idx="109">
                  <c:v>2/1/2020</c:v>
                </c:pt>
                <c:pt idx="110">
                  <c:v>3/1/2020</c:v>
                </c:pt>
                <c:pt idx="111">
                  <c:v>4/1/2020</c:v>
                </c:pt>
                <c:pt idx="112">
                  <c:v>5/1/2020</c:v>
                </c:pt>
                <c:pt idx="113">
                  <c:v>6/1/2020</c:v>
                </c:pt>
                <c:pt idx="114">
                  <c:v>7/1/2020</c:v>
                </c:pt>
                <c:pt idx="115">
                  <c:v>8/1/2020</c:v>
                </c:pt>
                <c:pt idx="116">
                  <c:v>9/1/2020</c:v>
                </c:pt>
                <c:pt idx="117">
                  <c:v>10/1/2020</c:v>
                </c:pt>
                <c:pt idx="118">
                  <c:v>11/1/2020</c:v>
                </c:pt>
                <c:pt idx="119">
                  <c:v>12/1/2020</c:v>
                </c:pt>
                <c:pt idx="120">
                  <c:v>1/1/2021</c:v>
                </c:pt>
                <c:pt idx="121">
                  <c:v>2/1/2021</c:v>
                </c:pt>
                <c:pt idx="122">
                  <c:v>3/1/2021</c:v>
                </c:pt>
                <c:pt idx="123">
                  <c:v>4/1/2021</c:v>
                </c:pt>
                <c:pt idx="124">
                  <c:v>5/1/2021</c:v>
                </c:pt>
                <c:pt idx="125">
                  <c:v>6/1/2021</c:v>
                </c:pt>
                <c:pt idx="126">
                  <c:v>7/1/2021</c:v>
                </c:pt>
                <c:pt idx="127">
                  <c:v>8/1/2021</c:v>
                </c:pt>
                <c:pt idx="128">
                  <c:v>9/1/2021</c:v>
                </c:pt>
                <c:pt idx="129">
                  <c:v>10/1/2021</c:v>
                </c:pt>
                <c:pt idx="130">
                  <c:v>11/1/2021</c:v>
                </c:pt>
                <c:pt idx="131">
                  <c:v>12/1/2021</c:v>
                </c:pt>
                <c:pt idx="132">
                  <c:v>1/1/2022</c:v>
                </c:pt>
                <c:pt idx="133">
                  <c:v>2/1/2022</c:v>
                </c:pt>
                <c:pt idx="134">
                  <c:v>3/1/2022</c:v>
                </c:pt>
                <c:pt idx="135">
                  <c:v>4/1/2022</c:v>
                </c:pt>
                <c:pt idx="136">
                  <c:v>5/1/2022</c:v>
                </c:pt>
                <c:pt idx="137">
                  <c:v>6/1/2022</c:v>
                </c:pt>
                <c:pt idx="138">
                  <c:v>7/1/2022</c:v>
                </c:pt>
                <c:pt idx="139">
                  <c:v>8/1/2022</c:v>
                </c:pt>
                <c:pt idx="140">
                  <c:v>9/1/2022</c:v>
                </c:pt>
                <c:pt idx="141">
                  <c:v>10/1/2022</c:v>
                </c:pt>
                <c:pt idx="142">
                  <c:v>11/1/2022</c:v>
                </c:pt>
                <c:pt idx="143">
                  <c:v>12/1/2022</c:v>
                </c:pt>
                <c:pt idx="144">
                  <c:v>1/1/2023</c:v>
                </c:pt>
                <c:pt idx="145">
                  <c:v>2/1/2023</c:v>
                </c:pt>
                <c:pt idx="146">
                  <c:v>3/1/2023</c:v>
                </c:pt>
                <c:pt idx="147">
                  <c:v>4/1/2023</c:v>
                </c:pt>
                <c:pt idx="148">
                  <c:v>5/1/2023</c:v>
                </c:pt>
                <c:pt idx="149">
                  <c:v>6/1/2023</c:v>
                </c:pt>
                <c:pt idx="150">
                  <c:v>7/1/2023</c:v>
                </c:pt>
                <c:pt idx="151">
                  <c:v>8/1/2023</c:v>
                </c:pt>
                <c:pt idx="152">
                  <c:v>9/1/2023</c:v>
                </c:pt>
                <c:pt idx="153">
                  <c:v>10/1/2023</c:v>
                </c:pt>
                <c:pt idx="154">
                  <c:v>11/1/2023</c:v>
                </c:pt>
                <c:pt idx="155">
                  <c:v>12/1/2023</c:v>
                </c:pt>
                <c:pt idx="156">
                  <c:v>1/1/2024</c:v>
                </c:pt>
                <c:pt idx="157">
                  <c:v>2/1/2024</c:v>
                </c:pt>
                <c:pt idx="158">
                  <c:v>3/1/2024</c:v>
                </c:pt>
                <c:pt idx="159">
                  <c:v>4/1/2024</c:v>
                </c:pt>
                <c:pt idx="160">
                  <c:v>5/1/2024</c:v>
                </c:pt>
                <c:pt idx="161">
                  <c:v>6/1/2024</c:v>
                </c:pt>
                <c:pt idx="162">
                  <c:v>7/1/2024</c:v>
                </c:pt>
                <c:pt idx="163">
                  <c:v>8/1/2024</c:v>
                </c:pt>
                <c:pt idx="164">
                  <c:v>9/1/2024</c:v>
                </c:pt>
                <c:pt idx="165">
                  <c:v>10/1/2024</c:v>
                </c:pt>
                <c:pt idx="166">
                  <c:v>11/1/2024</c:v>
                </c:pt>
                <c:pt idx="167">
                  <c:v>12/1/2024</c:v>
                </c:pt>
                <c:pt idx="168">
                  <c:v>1/1/2025</c:v>
                </c:pt>
                <c:pt idx="169">
                  <c:v>2/1/2025</c:v>
                </c:pt>
              </c:strCache>
            </c:strRef>
          </c:cat>
          <c:val>
            <c:numRef>
              <c:f>'NCDOT Data Entry '!$G$5:$G$202</c:f>
            </c:numRef>
          </c:val>
          <c:smooth val="0"/>
          <c:extLst>
            <c:ext xmlns:c16="http://schemas.microsoft.com/office/drawing/2014/chart" uri="{C3380CC4-5D6E-409C-BE32-E72D297353CC}">
              <c16:uniqueId val="{00000005-F7B7-4E8F-957D-BA23BF141B70}"/>
            </c:ext>
          </c:extLst>
        </c:ser>
        <c:ser>
          <c:idx val="6"/>
          <c:order val="6"/>
          <c:tx>
            <c:strRef>
              <c:f>'NCDOT Data Entry '!$H$4</c:f>
              <c:strCache>
                <c:ptCount val="1"/>
                <c:pt idx="0">
                  <c:v>MB-STE-0020</c:v>
                </c:pt>
              </c:strCache>
            </c:strRef>
          </c:tx>
          <c:spPr>
            <a:ln w="28575" cap="rnd">
              <a:solidFill>
                <a:schemeClr val="accent1">
                  <a:lumMod val="60000"/>
                </a:schemeClr>
              </a:solidFill>
              <a:round/>
            </a:ln>
            <a:effectLst/>
          </c:spPr>
          <c:marker>
            <c:symbol val="none"/>
          </c:marker>
          <c:cat>
            <c:strRef>
              <c:f>'NCDOT Data Entry '!$A$5:$A$202</c:f>
              <c:strCache>
                <c:ptCount val="170"/>
                <c:pt idx="0">
                  <c:v>1/1/2011</c:v>
                </c:pt>
                <c:pt idx="1">
                  <c:v>2/1/2011</c:v>
                </c:pt>
                <c:pt idx="2">
                  <c:v>3/1/2011</c:v>
                </c:pt>
                <c:pt idx="3">
                  <c:v>4/1/2011</c:v>
                </c:pt>
                <c:pt idx="4">
                  <c:v>5/1/2011</c:v>
                </c:pt>
                <c:pt idx="5">
                  <c:v>6/1/2011</c:v>
                </c:pt>
                <c:pt idx="6">
                  <c:v>7/1/2011</c:v>
                </c:pt>
                <c:pt idx="7">
                  <c:v>8/1/2011</c:v>
                </c:pt>
                <c:pt idx="8">
                  <c:v>9/1/2011</c:v>
                </c:pt>
                <c:pt idx="9">
                  <c:v>10/1/2011</c:v>
                </c:pt>
                <c:pt idx="10">
                  <c:v>11/1/2011</c:v>
                </c:pt>
                <c:pt idx="11">
                  <c:v>12/1/2011</c:v>
                </c:pt>
                <c:pt idx="12">
                  <c:v>1/1/2012</c:v>
                </c:pt>
                <c:pt idx="13">
                  <c:v>2/1/2012</c:v>
                </c:pt>
                <c:pt idx="14">
                  <c:v>3/1/2012</c:v>
                </c:pt>
                <c:pt idx="15">
                  <c:v>4/1/2012</c:v>
                </c:pt>
                <c:pt idx="16">
                  <c:v>5/1/2012</c:v>
                </c:pt>
                <c:pt idx="17">
                  <c:v>6/1/2012</c:v>
                </c:pt>
                <c:pt idx="18">
                  <c:v>7/1/2012</c:v>
                </c:pt>
                <c:pt idx="19">
                  <c:v>8/1/2012</c:v>
                </c:pt>
                <c:pt idx="20">
                  <c:v>9/1/2012</c:v>
                </c:pt>
                <c:pt idx="21">
                  <c:v>10/1/2012</c:v>
                </c:pt>
                <c:pt idx="22">
                  <c:v>11/1/2012</c:v>
                </c:pt>
                <c:pt idx="23">
                  <c:v>12/1/2012</c:v>
                </c:pt>
                <c:pt idx="24">
                  <c:v>1/1/2013</c:v>
                </c:pt>
                <c:pt idx="25">
                  <c:v>2/1/2013</c:v>
                </c:pt>
                <c:pt idx="26">
                  <c:v>3/1/2013</c:v>
                </c:pt>
                <c:pt idx="27">
                  <c:v>4/1/2013</c:v>
                </c:pt>
                <c:pt idx="28">
                  <c:v>5/1/2013</c:v>
                </c:pt>
                <c:pt idx="29">
                  <c:v>6/1/2013</c:v>
                </c:pt>
                <c:pt idx="30">
                  <c:v>7/1/2013</c:v>
                </c:pt>
                <c:pt idx="31">
                  <c:v>8/1/2013</c:v>
                </c:pt>
                <c:pt idx="32">
                  <c:v>9/1/2013</c:v>
                </c:pt>
                <c:pt idx="33">
                  <c:v>10/1/2013</c:v>
                </c:pt>
                <c:pt idx="34">
                  <c:v>11/1/2013</c:v>
                </c:pt>
                <c:pt idx="35">
                  <c:v>12/1/2013</c:v>
                </c:pt>
                <c:pt idx="36">
                  <c:v>1/1/2014</c:v>
                </c:pt>
                <c:pt idx="37">
                  <c:v>2/1/2014</c:v>
                </c:pt>
                <c:pt idx="38">
                  <c:v>3/1/2014</c:v>
                </c:pt>
                <c:pt idx="39">
                  <c:v>4/1/2014</c:v>
                </c:pt>
                <c:pt idx="40">
                  <c:v>5/1/2014</c:v>
                </c:pt>
                <c:pt idx="41">
                  <c:v>6/1/2014</c:v>
                </c:pt>
                <c:pt idx="42">
                  <c:v>7/1/2014</c:v>
                </c:pt>
                <c:pt idx="43">
                  <c:v>8/1/2014</c:v>
                </c:pt>
                <c:pt idx="44">
                  <c:v>9/1/2014</c:v>
                </c:pt>
                <c:pt idx="45">
                  <c:v>10/1/2014</c:v>
                </c:pt>
                <c:pt idx="46">
                  <c:v>11/1/2014</c:v>
                </c:pt>
                <c:pt idx="47">
                  <c:v>12/1/2014</c:v>
                </c:pt>
                <c:pt idx="48">
                  <c:v>1/1/2015</c:v>
                </c:pt>
                <c:pt idx="49">
                  <c:v>2/1/115</c:v>
                </c:pt>
                <c:pt idx="50">
                  <c:v>3/1/2015</c:v>
                </c:pt>
                <c:pt idx="51">
                  <c:v>4/1/2015</c:v>
                </c:pt>
                <c:pt idx="52">
                  <c:v>5/1/2015</c:v>
                </c:pt>
                <c:pt idx="53">
                  <c:v>6/1/2015</c:v>
                </c:pt>
                <c:pt idx="54">
                  <c:v>7/1/2015</c:v>
                </c:pt>
                <c:pt idx="55">
                  <c:v>8/1/2015</c:v>
                </c:pt>
                <c:pt idx="56">
                  <c:v>9/1/2015</c:v>
                </c:pt>
                <c:pt idx="57">
                  <c:v>10/1/2015</c:v>
                </c:pt>
                <c:pt idx="58">
                  <c:v>11/1/2015</c:v>
                </c:pt>
                <c:pt idx="59">
                  <c:v>12/1/2015</c:v>
                </c:pt>
                <c:pt idx="60">
                  <c:v>1/1/2016</c:v>
                </c:pt>
                <c:pt idx="61">
                  <c:v>2/1/2016</c:v>
                </c:pt>
                <c:pt idx="62">
                  <c:v>3/1/2016</c:v>
                </c:pt>
                <c:pt idx="63">
                  <c:v>4/1/2016</c:v>
                </c:pt>
                <c:pt idx="64">
                  <c:v>5/1/2016</c:v>
                </c:pt>
                <c:pt idx="65">
                  <c:v>6/1/2016</c:v>
                </c:pt>
                <c:pt idx="66">
                  <c:v>7/1/2016</c:v>
                </c:pt>
                <c:pt idx="67">
                  <c:v>8/1/2016</c:v>
                </c:pt>
                <c:pt idx="68">
                  <c:v>9/1/2016</c:v>
                </c:pt>
                <c:pt idx="69">
                  <c:v>10/1/2016</c:v>
                </c:pt>
                <c:pt idx="70">
                  <c:v>11/1/2016</c:v>
                </c:pt>
                <c:pt idx="71">
                  <c:v>12/1/2016</c:v>
                </c:pt>
                <c:pt idx="72">
                  <c:v>1/1/2017</c:v>
                </c:pt>
                <c:pt idx="73">
                  <c:v>2/1/2017</c:v>
                </c:pt>
                <c:pt idx="74">
                  <c:v>3/1/2017</c:v>
                </c:pt>
                <c:pt idx="75">
                  <c:v>4/1/2017</c:v>
                </c:pt>
                <c:pt idx="76">
                  <c:v>5/1/2017</c:v>
                </c:pt>
                <c:pt idx="77">
                  <c:v>6/1/2017</c:v>
                </c:pt>
                <c:pt idx="78">
                  <c:v>7/1/2017</c:v>
                </c:pt>
                <c:pt idx="79">
                  <c:v>8/1/2017</c:v>
                </c:pt>
                <c:pt idx="80">
                  <c:v>9/1/2017</c:v>
                </c:pt>
                <c:pt idx="81">
                  <c:v>10/1/2017</c:v>
                </c:pt>
                <c:pt idx="82">
                  <c:v>11/1/2017</c:v>
                </c:pt>
                <c:pt idx="83">
                  <c:v>12/1/2017</c:v>
                </c:pt>
                <c:pt idx="84">
                  <c:v>1/1/2018</c:v>
                </c:pt>
                <c:pt idx="85">
                  <c:v>2/1/2018</c:v>
                </c:pt>
                <c:pt idx="86">
                  <c:v>3/1/2018</c:v>
                </c:pt>
                <c:pt idx="87">
                  <c:v>4/1/2018</c:v>
                </c:pt>
                <c:pt idx="88">
                  <c:v>5/1/2018</c:v>
                </c:pt>
                <c:pt idx="89">
                  <c:v>6/1/2018</c:v>
                </c:pt>
                <c:pt idx="90">
                  <c:v>7/1/2018</c:v>
                </c:pt>
                <c:pt idx="91">
                  <c:v>8/1/2018</c:v>
                </c:pt>
                <c:pt idx="92">
                  <c:v>9/1/2018</c:v>
                </c:pt>
                <c:pt idx="93">
                  <c:v>10/1/2018</c:v>
                </c:pt>
                <c:pt idx="94">
                  <c:v>11/1/2018</c:v>
                </c:pt>
                <c:pt idx="95">
                  <c:v>12/1/2018</c:v>
                </c:pt>
                <c:pt idx="96">
                  <c:v>1/1/2019</c:v>
                </c:pt>
                <c:pt idx="97">
                  <c:v>2/1/2019</c:v>
                </c:pt>
                <c:pt idx="98">
                  <c:v>3/1/2019</c:v>
                </c:pt>
                <c:pt idx="99">
                  <c:v>4/1/2019</c:v>
                </c:pt>
                <c:pt idx="100">
                  <c:v>5/1/2019</c:v>
                </c:pt>
                <c:pt idx="101">
                  <c:v>6/1/2019</c:v>
                </c:pt>
                <c:pt idx="102">
                  <c:v>7/1/2019</c:v>
                </c:pt>
                <c:pt idx="103">
                  <c:v>8/1/2019</c:v>
                </c:pt>
                <c:pt idx="104">
                  <c:v>9/1/2019</c:v>
                </c:pt>
                <c:pt idx="105">
                  <c:v>10/1/2019</c:v>
                </c:pt>
                <c:pt idx="106">
                  <c:v>11/1/2019</c:v>
                </c:pt>
                <c:pt idx="107">
                  <c:v>12/1/2019</c:v>
                </c:pt>
                <c:pt idx="108">
                  <c:v>1/1/2020</c:v>
                </c:pt>
                <c:pt idx="109">
                  <c:v>2/1/2020</c:v>
                </c:pt>
                <c:pt idx="110">
                  <c:v>3/1/2020</c:v>
                </c:pt>
                <c:pt idx="111">
                  <c:v>4/1/2020</c:v>
                </c:pt>
                <c:pt idx="112">
                  <c:v>5/1/2020</c:v>
                </c:pt>
                <c:pt idx="113">
                  <c:v>6/1/2020</c:v>
                </c:pt>
                <c:pt idx="114">
                  <c:v>7/1/2020</c:v>
                </c:pt>
                <c:pt idx="115">
                  <c:v>8/1/2020</c:v>
                </c:pt>
                <c:pt idx="116">
                  <c:v>9/1/2020</c:v>
                </c:pt>
                <c:pt idx="117">
                  <c:v>10/1/2020</c:v>
                </c:pt>
                <c:pt idx="118">
                  <c:v>11/1/2020</c:v>
                </c:pt>
                <c:pt idx="119">
                  <c:v>12/1/2020</c:v>
                </c:pt>
                <c:pt idx="120">
                  <c:v>1/1/2021</c:v>
                </c:pt>
                <c:pt idx="121">
                  <c:v>2/1/2021</c:v>
                </c:pt>
                <c:pt idx="122">
                  <c:v>3/1/2021</c:v>
                </c:pt>
                <c:pt idx="123">
                  <c:v>4/1/2021</c:v>
                </c:pt>
                <c:pt idx="124">
                  <c:v>5/1/2021</c:v>
                </c:pt>
                <c:pt idx="125">
                  <c:v>6/1/2021</c:v>
                </c:pt>
                <c:pt idx="126">
                  <c:v>7/1/2021</c:v>
                </c:pt>
                <c:pt idx="127">
                  <c:v>8/1/2021</c:v>
                </c:pt>
                <c:pt idx="128">
                  <c:v>9/1/2021</c:v>
                </c:pt>
                <c:pt idx="129">
                  <c:v>10/1/2021</c:v>
                </c:pt>
                <c:pt idx="130">
                  <c:v>11/1/2021</c:v>
                </c:pt>
                <c:pt idx="131">
                  <c:v>12/1/2021</c:v>
                </c:pt>
                <c:pt idx="132">
                  <c:v>1/1/2022</c:v>
                </c:pt>
                <c:pt idx="133">
                  <c:v>2/1/2022</c:v>
                </c:pt>
                <c:pt idx="134">
                  <c:v>3/1/2022</c:v>
                </c:pt>
                <c:pt idx="135">
                  <c:v>4/1/2022</c:v>
                </c:pt>
                <c:pt idx="136">
                  <c:v>5/1/2022</c:v>
                </c:pt>
                <c:pt idx="137">
                  <c:v>6/1/2022</c:v>
                </c:pt>
                <c:pt idx="138">
                  <c:v>7/1/2022</c:v>
                </c:pt>
                <c:pt idx="139">
                  <c:v>8/1/2022</c:v>
                </c:pt>
                <c:pt idx="140">
                  <c:v>9/1/2022</c:v>
                </c:pt>
                <c:pt idx="141">
                  <c:v>10/1/2022</c:v>
                </c:pt>
                <c:pt idx="142">
                  <c:v>11/1/2022</c:v>
                </c:pt>
                <c:pt idx="143">
                  <c:v>12/1/2022</c:v>
                </c:pt>
                <c:pt idx="144">
                  <c:v>1/1/2023</c:v>
                </c:pt>
                <c:pt idx="145">
                  <c:v>2/1/2023</c:v>
                </c:pt>
                <c:pt idx="146">
                  <c:v>3/1/2023</c:v>
                </c:pt>
                <c:pt idx="147">
                  <c:v>4/1/2023</c:v>
                </c:pt>
                <c:pt idx="148">
                  <c:v>5/1/2023</c:v>
                </c:pt>
                <c:pt idx="149">
                  <c:v>6/1/2023</c:v>
                </c:pt>
                <c:pt idx="150">
                  <c:v>7/1/2023</c:v>
                </c:pt>
                <c:pt idx="151">
                  <c:v>8/1/2023</c:v>
                </c:pt>
                <c:pt idx="152">
                  <c:v>9/1/2023</c:v>
                </c:pt>
                <c:pt idx="153">
                  <c:v>10/1/2023</c:v>
                </c:pt>
                <c:pt idx="154">
                  <c:v>11/1/2023</c:v>
                </c:pt>
                <c:pt idx="155">
                  <c:v>12/1/2023</c:v>
                </c:pt>
                <c:pt idx="156">
                  <c:v>1/1/2024</c:v>
                </c:pt>
                <c:pt idx="157">
                  <c:v>2/1/2024</c:v>
                </c:pt>
                <c:pt idx="158">
                  <c:v>3/1/2024</c:v>
                </c:pt>
                <c:pt idx="159">
                  <c:v>4/1/2024</c:v>
                </c:pt>
                <c:pt idx="160">
                  <c:v>5/1/2024</c:v>
                </c:pt>
                <c:pt idx="161">
                  <c:v>6/1/2024</c:v>
                </c:pt>
                <c:pt idx="162">
                  <c:v>7/1/2024</c:v>
                </c:pt>
                <c:pt idx="163">
                  <c:v>8/1/2024</c:v>
                </c:pt>
                <c:pt idx="164">
                  <c:v>9/1/2024</c:v>
                </c:pt>
                <c:pt idx="165">
                  <c:v>10/1/2024</c:v>
                </c:pt>
                <c:pt idx="166">
                  <c:v>11/1/2024</c:v>
                </c:pt>
                <c:pt idx="167">
                  <c:v>12/1/2024</c:v>
                </c:pt>
                <c:pt idx="168">
                  <c:v>1/1/2025</c:v>
                </c:pt>
                <c:pt idx="169">
                  <c:v>2/1/2025</c:v>
                </c:pt>
              </c:strCache>
            </c:strRef>
          </c:cat>
          <c:val>
            <c:numRef>
              <c:f>'NCDOT Data Entry '!$H$5:$H$202</c:f>
            </c:numRef>
          </c:val>
          <c:smooth val="0"/>
          <c:extLst>
            <c:ext xmlns:c16="http://schemas.microsoft.com/office/drawing/2014/chart" uri="{C3380CC4-5D6E-409C-BE32-E72D297353CC}">
              <c16:uniqueId val="{00000006-F7B7-4E8F-957D-BA23BF141B70}"/>
            </c:ext>
          </c:extLst>
        </c:ser>
        <c:ser>
          <c:idx val="7"/>
          <c:order val="7"/>
          <c:tx>
            <c:v>Category 1</c:v>
          </c:tx>
          <c:spPr>
            <a:ln w="28575" cap="rnd">
              <a:solidFill>
                <a:schemeClr val="accent2">
                  <a:lumMod val="60000"/>
                </a:schemeClr>
              </a:solidFill>
              <a:round/>
            </a:ln>
            <a:effectLst/>
          </c:spPr>
          <c:marker>
            <c:symbol val="none"/>
          </c:marker>
          <c:cat>
            <c:strRef>
              <c:f>'NCDOT Data Entry '!$A$5:$A$202</c:f>
              <c:strCache>
                <c:ptCount val="170"/>
                <c:pt idx="0">
                  <c:v>1/1/2011</c:v>
                </c:pt>
                <c:pt idx="1">
                  <c:v>2/1/2011</c:v>
                </c:pt>
                <c:pt idx="2">
                  <c:v>3/1/2011</c:v>
                </c:pt>
                <c:pt idx="3">
                  <c:v>4/1/2011</c:v>
                </c:pt>
                <c:pt idx="4">
                  <c:v>5/1/2011</c:v>
                </c:pt>
                <c:pt idx="5">
                  <c:v>6/1/2011</c:v>
                </c:pt>
                <c:pt idx="6">
                  <c:v>7/1/2011</c:v>
                </c:pt>
                <c:pt idx="7">
                  <c:v>8/1/2011</c:v>
                </c:pt>
                <c:pt idx="8">
                  <c:v>9/1/2011</c:v>
                </c:pt>
                <c:pt idx="9">
                  <c:v>10/1/2011</c:v>
                </c:pt>
                <c:pt idx="10">
                  <c:v>11/1/2011</c:v>
                </c:pt>
                <c:pt idx="11">
                  <c:v>12/1/2011</c:v>
                </c:pt>
                <c:pt idx="12">
                  <c:v>1/1/2012</c:v>
                </c:pt>
                <c:pt idx="13">
                  <c:v>2/1/2012</c:v>
                </c:pt>
                <c:pt idx="14">
                  <c:v>3/1/2012</c:v>
                </c:pt>
                <c:pt idx="15">
                  <c:v>4/1/2012</c:v>
                </c:pt>
                <c:pt idx="16">
                  <c:v>5/1/2012</c:v>
                </c:pt>
                <c:pt idx="17">
                  <c:v>6/1/2012</c:v>
                </c:pt>
                <c:pt idx="18">
                  <c:v>7/1/2012</c:v>
                </c:pt>
                <c:pt idx="19">
                  <c:v>8/1/2012</c:v>
                </c:pt>
                <c:pt idx="20">
                  <c:v>9/1/2012</c:v>
                </c:pt>
                <c:pt idx="21">
                  <c:v>10/1/2012</c:v>
                </c:pt>
                <c:pt idx="22">
                  <c:v>11/1/2012</c:v>
                </c:pt>
                <c:pt idx="23">
                  <c:v>12/1/2012</c:v>
                </c:pt>
                <c:pt idx="24">
                  <c:v>1/1/2013</c:v>
                </c:pt>
                <c:pt idx="25">
                  <c:v>2/1/2013</c:v>
                </c:pt>
                <c:pt idx="26">
                  <c:v>3/1/2013</c:v>
                </c:pt>
                <c:pt idx="27">
                  <c:v>4/1/2013</c:v>
                </c:pt>
                <c:pt idx="28">
                  <c:v>5/1/2013</c:v>
                </c:pt>
                <c:pt idx="29">
                  <c:v>6/1/2013</c:v>
                </c:pt>
                <c:pt idx="30">
                  <c:v>7/1/2013</c:v>
                </c:pt>
                <c:pt idx="31">
                  <c:v>8/1/2013</c:v>
                </c:pt>
                <c:pt idx="32">
                  <c:v>9/1/2013</c:v>
                </c:pt>
                <c:pt idx="33">
                  <c:v>10/1/2013</c:v>
                </c:pt>
                <c:pt idx="34">
                  <c:v>11/1/2013</c:v>
                </c:pt>
                <c:pt idx="35">
                  <c:v>12/1/2013</c:v>
                </c:pt>
                <c:pt idx="36">
                  <c:v>1/1/2014</c:v>
                </c:pt>
                <c:pt idx="37">
                  <c:v>2/1/2014</c:v>
                </c:pt>
                <c:pt idx="38">
                  <c:v>3/1/2014</c:v>
                </c:pt>
                <c:pt idx="39">
                  <c:v>4/1/2014</c:v>
                </c:pt>
                <c:pt idx="40">
                  <c:v>5/1/2014</c:v>
                </c:pt>
                <c:pt idx="41">
                  <c:v>6/1/2014</c:v>
                </c:pt>
                <c:pt idx="42">
                  <c:v>7/1/2014</c:v>
                </c:pt>
                <c:pt idx="43">
                  <c:v>8/1/2014</c:v>
                </c:pt>
                <c:pt idx="44">
                  <c:v>9/1/2014</c:v>
                </c:pt>
                <c:pt idx="45">
                  <c:v>10/1/2014</c:v>
                </c:pt>
                <c:pt idx="46">
                  <c:v>11/1/2014</c:v>
                </c:pt>
                <c:pt idx="47">
                  <c:v>12/1/2014</c:v>
                </c:pt>
                <c:pt idx="48">
                  <c:v>1/1/2015</c:v>
                </c:pt>
                <c:pt idx="49">
                  <c:v>2/1/115</c:v>
                </c:pt>
                <c:pt idx="50">
                  <c:v>3/1/2015</c:v>
                </c:pt>
                <c:pt idx="51">
                  <c:v>4/1/2015</c:v>
                </c:pt>
                <c:pt idx="52">
                  <c:v>5/1/2015</c:v>
                </c:pt>
                <c:pt idx="53">
                  <c:v>6/1/2015</c:v>
                </c:pt>
                <c:pt idx="54">
                  <c:v>7/1/2015</c:v>
                </c:pt>
                <c:pt idx="55">
                  <c:v>8/1/2015</c:v>
                </c:pt>
                <c:pt idx="56">
                  <c:v>9/1/2015</c:v>
                </c:pt>
                <c:pt idx="57">
                  <c:v>10/1/2015</c:v>
                </c:pt>
                <c:pt idx="58">
                  <c:v>11/1/2015</c:v>
                </c:pt>
                <c:pt idx="59">
                  <c:v>12/1/2015</c:v>
                </c:pt>
                <c:pt idx="60">
                  <c:v>1/1/2016</c:v>
                </c:pt>
                <c:pt idx="61">
                  <c:v>2/1/2016</c:v>
                </c:pt>
                <c:pt idx="62">
                  <c:v>3/1/2016</c:v>
                </c:pt>
                <c:pt idx="63">
                  <c:v>4/1/2016</c:v>
                </c:pt>
                <c:pt idx="64">
                  <c:v>5/1/2016</c:v>
                </c:pt>
                <c:pt idx="65">
                  <c:v>6/1/2016</c:v>
                </c:pt>
                <c:pt idx="66">
                  <c:v>7/1/2016</c:v>
                </c:pt>
                <c:pt idx="67">
                  <c:v>8/1/2016</c:v>
                </c:pt>
                <c:pt idx="68">
                  <c:v>9/1/2016</c:v>
                </c:pt>
                <c:pt idx="69">
                  <c:v>10/1/2016</c:v>
                </c:pt>
                <c:pt idx="70">
                  <c:v>11/1/2016</c:v>
                </c:pt>
                <c:pt idx="71">
                  <c:v>12/1/2016</c:v>
                </c:pt>
                <c:pt idx="72">
                  <c:v>1/1/2017</c:v>
                </c:pt>
                <c:pt idx="73">
                  <c:v>2/1/2017</c:v>
                </c:pt>
                <c:pt idx="74">
                  <c:v>3/1/2017</c:v>
                </c:pt>
                <c:pt idx="75">
                  <c:v>4/1/2017</c:v>
                </c:pt>
                <c:pt idx="76">
                  <c:v>5/1/2017</c:v>
                </c:pt>
                <c:pt idx="77">
                  <c:v>6/1/2017</c:v>
                </c:pt>
                <c:pt idx="78">
                  <c:v>7/1/2017</c:v>
                </c:pt>
                <c:pt idx="79">
                  <c:v>8/1/2017</c:v>
                </c:pt>
                <c:pt idx="80">
                  <c:v>9/1/2017</c:v>
                </c:pt>
                <c:pt idx="81">
                  <c:v>10/1/2017</c:v>
                </c:pt>
                <c:pt idx="82">
                  <c:v>11/1/2017</c:v>
                </c:pt>
                <c:pt idx="83">
                  <c:v>12/1/2017</c:v>
                </c:pt>
                <c:pt idx="84">
                  <c:v>1/1/2018</c:v>
                </c:pt>
                <c:pt idx="85">
                  <c:v>2/1/2018</c:v>
                </c:pt>
                <c:pt idx="86">
                  <c:v>3/1/2018</c:v>
                </c:pt>
                <c:pt idx="87">
                  <c:v>4/1/2018</c:v>
                </c:pt>
                <c:pt idx="88">
                  <c:v>5/1/2018</c:v>
                </c:pt>
                <c:pt idx="89">
                  <c:v>6/1/2018</c:v>
                </c:pt>
                <c:pt idx="90">
                  <c:v>7/1/2018</c:v>
                </c:pt>
                <c:pt idx="91">
                  <c:v>8/1/2018</c:v>
                </c:pt>
                <c:pt idx="92">
                  <c:v>9/1/2018</c:v>
                </c:pt>
                <c:pt idx="93">
                  <c:v>10/1/2018</c:v>
                </c:pt>
                <c:pt idx="94">
                  <c:v>11/1/2018</c:v>
                </c:pt>
                <c:pt idx="95">
                  <c:v>12/1/2018</c:v>
                </c:pt>
                <c:pt idx="96">
                  <c:v>1/1/2019</c:v>
                </c:pt>
                <c:pt idx="97">
                  <c:v>2/1/2019</c:v>
                </c:pt>
                <c:pt idx="98">
                  <c:v>3/1/2019</c:v>
                </c:pt>
                <c:pt idx="99">
                  <c:v>4/1/2019</c:v>
                </c:pt>
                <c:pt idx="100">
                  <c:v>5/1/2019</c:v>
                </c:pt>
                <c:pt idx="101">
                  <c:v>6/1/2019</c:v>
                </c:pt>
                <c:pt idx="102">
                  <c:v>7/1/2019</c:v>
                </c:pt>
                <c:pt idx="103">
                  <c:v>8/1/2019</c:v>
                </c:pt>
                <c:pt idx="104">
                  <c:v>9/1/2019</c:v>
                </c:pt>
                <c:pt idx="105">
                  <c:v>10/1/2019</c:v>
                </c:pt>
                <c:pt idx="106">
                  <c:v>11/1/2019</c:v>
                </c:pt>
                <c:pt idx="107">
                  <c:v>12/1/2019</c:v>
                </c:pt>
                <c:pt idx="108">
                  <c:v>1/1/2020</c:v>
                </c:pt>
                <c:pt idx="109">
                  <c:v>2/1/2020</c:v>
                </c:pt>
                <c:pt idx="110">
                  <c:v>3/1/2020</c:v>
                </c:pt>
                <c:pt idx="111">
                  <c:v>4/1/2020</c:v>
                </c:pt>
                <c:pt idx="112">
                  <c:v>5/1/2020</c:v>
                </c:pt>
                <c:pt idx="113">
                  <c:v>6/1/2020</c:v>
                </c:pt>
                <c:pt idx="114">
                  <c:v>7/1/2020</c:v>
                </c:pt>
                <c:pt idx="115">
                  <c:v>8/1/2020</c:v>
                </c:pt>
                <c:pt idx="116">
                  <c:v>9/1/2020</c:v>
                </c:pt>
                <c:pt idx="117">
                  <c:v>10/1/2020</c:v>
                </c:pt>
                <c:pt idx="118">
                  <c:v>11/1/2020</c:v>
                </c:pt>
                <c:pt idx="119">
                  <c:v>12/1/2020</c:v>
                </c:pt>
                <c:pt idx="120">
                  <c:v>1/1/2021</c:v>
                </c:pt>
                <c:pt idx="121">
                  <c:v>2/1/2021</c:v>
                </c:pt>
                <c:pt idx="122">
                  <c:v>3/1/2021</c:v>
                </c:pt>
                <c:pt idx="123">
                  <c:v>4/1/2021</c:v>
                </c:pt>
                <c:pt idx="124">
                  <c:v>5/1/2021</c:v>
                </c:pt>
                <c:pt idx="125">
                  <c:v>6/1/2021</c:v>
                </c:pt>
                <c:pt idx="126">
                  <c:v>7/1/2021</c:v>
                </c:pt>
                <c:pt idx="127">
                  <c:v>8/1/2021</c:v>
                </c:pt>
                <c:pt idx="128">
                  <c:v>9/1/2021</c:v>
                </c:pt>
                <c:pt idx="129">
                  <c:v>10/1/2021</c:v>
                </c:pt>
                <c:pt idx="130">
                  <c:v>11/1/2021</c:v>
                </c:pt>
                <c:pt idx="131">
                  <c:v>12/1/2021</c:v>
                </c:pt>
                <c:pt idx="132">
                  <c:v>1/1/2022</c:v>
                </c:pt>
                <c:pt idx="133">
                  <c:v>2/1/2022</c:v>
                </c:pt>
                <c:pt idx="134">
                  <c:v>3/1/2022</c:v>
                </c:pt>
                <c:pt idx="135">
                  <c:v>4/1/2022</c:v>
                </c:pt>
                <c:pt idx="136">
                  <c:v>5/1/2022</c:v>
                </c:pt>
                <c:pt idx="137">
                  <c:v>6/1/2022</c:v>
                </c:pt>
                <c:pt idx="138">
                  <c:v>7/1/2022</c:v>
                </c:pt>
                <c:pt idx="139">
                  <c:v>8/1/2022</c:v>
                </c:pt>
                <c:pt idx="140">
                  <c:v>9/1/2022</c:v>
                </c:pt>
                <c:pt idx="141">
                  <c:v>10/1/2022</c:v>
                </c:pt>
                <c:pt idx="142">
                  <c:v>11/1/2022</c:v>
                </c:pt>
                <c:pt idx="143">
                  <c:v>12/1/2022</c:v>
                </c:pt>
                <c:pt idx="144">
                  <c:v>1/1/2023</c:v>
                </c:pt>
                <c:pt idx="145">
                  <c:v>2/1/2023</c:v>
                </c:pt>
                <c:pt idx="146">
                  <c:v>3/1/2023</c:v>
                </c:pt>
                <c:pt idx="147">
                  <c:v>4/1/2023</c:v>
                </c:pt>
                <c:pt idx="148">
                  <c:v>5/1/2023</c:v>
                </c:pt>
                <c:pt idx="149">
                  <c:v>6/1/2023</c:v>
                </c:pt>
                <c:pt idx="150">
                  <c:v>7/1/2023</c:v>
                </c:pt>
                <c:pt idx="151">
                  <c:v>8/1/2023</c:v>
                </c:pt>
                <c:pt idx="152">
                  <c:v>9/1/2023</c:v>
                </c:pt>
                <c:pt idx="153">
                  <c:v>10/1/2023</c:v>
                </c:pt>
                <c:pt idx="154">
                  <c:v>11/1/2023</c:v>
                </c:pt>
                <c:pt idx="155">
                  <c:v>12/1/2023</c:v>
                </c:pt>
                <c:pt idx="156">
                  <c:v>1/1/2024</c:v>
                </c:pt>
                <c:pt idx="157">
                  <c:v>2/1/2024</c:v>
                </c:pt>
                <c:pt idx="158">
                  <c:v>3/1/2024</c:v>
                </c:pt>
                <c:pt idx="159">
                  <c:v>4/1/2024</c:v>
                </c:pt>
                <c:pt idx="160">
                  <c:v>5/1/2024</c:v>
                </c:pt>
                <c:pt idx="161">
                  <c:v>6/1/2024</c:v>
                </c:pt>
                <c:pt idx="162">
                  <c:v>7/1/2024</c:v>
                </c:pt>
                <c:pt idx="163">
                  <c:v>8/1/2024</c:v>
                </c:pt>
                <c:pt idx="164">
                  <c:v>9/1/2024</c:v>
                </c:pt>
                <c:pt idx="165">
                  <c:v>10/1/2024</c:v>
                </c:pt>
                <c:pt idx="166">
                  <c:v>11/1/2024</c:v>
                </c:pt>
                <c:pt idx="167">
                  <c:v>12/1/2024</c:v>
                </c:pt>
                <c:pt idx="168">
                  <c:v>1/1/2025</c:v>
                </c:pt>
                <c:pt idx="169">
                  <c:v>2/1/2025</c:v>
                </c:pt>
              </c:strCache>
            </c:strRef>
          </c:cat>
          <c:val>
            <c:numRef>
              <c:f>'NCDOT Data Entry '!$I$5:$I$202</c:f>
              <c:numCache>
                <c:formatCode>0.00</c:formatCode>
                <c:ptCount val="198"/>
                <c:pt idx="0">
                  <c:v>35.75</c:v>
                </c:pt>
                <c:pt idx="1">
                  <c:v>39.25</c:v>
                </c:pt>
                <c:pt idx="2">
                  <c:v>39.25</c:v>
                </c:pt>
                <c:pt idx="3">
                  <c:v>38.39</c:v>
                </c:pt>
                <c:pt idx="4">
                  <c:v>37.58</c:v>
                </c:pt>
                <c:pt idx="5">
                  <c:v>37.25</c:v>
                </c:pt>
                <c:pt idx="6">
                  <c:v>37.9</c:v>
                </c:pt>
                <c:pt idx="7">
                  <c:v>37</c:v>
                </c:pt>
                <c:pt idx="8">
                  <c:v>37.64</c:v>
                </c:pt>
                <c:pt idx="9">
                  <c:v>39.36</c:v>
                </c:pt>
                <c:pt idx="10">
                  <c:v>39.200000000000003</c:v>
                </c:pt>
                <c:pt idx="11">
                  <c:v>38.75</c:v>
                </c:pt>
                <c:pt idx="12">
                  <c:v>38.75</c:v>
                </c:pt>
                <c:pt idx="13">
                  <c:v>38.32</c:v>
                </c:pt>
                <c:pt idx="14">
                  <c:v>38</c:v>
                </c:pt>
                <c:pt idx="15">
                  <c:v>38</c:v>
                </c:pt>
                <c:pt idx="16">
                  <c:v>37.270000000000003</c:v>
                </c:pt>
                <c:pt idx="17">
                  <c:v>35.86</c:v>
                </c:pt>
                <c:pt idx="18">
                  <c:v>34.979999999999997</c:v>
                </c:pt>
                <c:pt idx="19">
                  <c:v>34.5</c:v>
                </c:pt>
                <c:pt idx="20">
                  <c:v>34.07</c:v>
                </c:pt>
                <c:pt idx="21">
                  <c:v>32.93</c:v>
                </c:pt>
                <c:pt idx="22">
                  <c:v>32.5</c:v>
                </c:pt>
                <c:pt idx="23">
                  <c:v>33.83</c:v>
                </c:pt>
                <c:pt idx="24">
                  <c:v>34</c:v>
                </c:pt>
                <c:pt idx="25">
                  <c:v>34</c:v>
                </c:pt>
                <c:pt idx="26">
                  <c:v>33.81</c:v>
                </c:pt>
                <c:pt idx="27">
                  <c:v>34.32</c:v>
                </c:pt>
                <c:pt idx="28">
                  <c:v>32.770000000000003</c:v>
                </c:pt>
                <c:pt idx="29">
                  <c:v>32.29</c:v>
                </c:pt>
                <c:pt idx="30">
                  <c:v>32.25</c:v>
                </c:pt>
                <c:pt idx="31">
                  <c:v>32.25</c:v>
                </c:pt>
                <c:pt idx="32">
                  <c:v>32.25</c:v>
                </c:pt>
                <c:pt idx="33">
                  <c:v>32.32</c:v>
                </c:pt>
                <c:pt idx="34">
                  <c:v>32.5</c:v>
                </c:pt>
                <c:pt idx="35">
                  <c:v>32.950000000000003</c:v>
                </c:pt>
                <c:pt idx="36">
                  <c:v>34.049999999999997</c:v>
                </c:pt>
                <c:pt idx="37">
                  <c:v>34.5</c:v>
                </c:pt>
                <c:pt idx="38">
                  <c:v>34.5</c:v>
                </c:pt>
                <c:pt idx="39">
                  <c:v>34.5</c:v>
                </c:pt>
                <c:pt idx="40">
                  <c:v>34.5</c:v>
                </c:pt>
                <c:pt idx="41">
                  <c:v>34.07</c:v>
                </c:pt>
                <c:pt idx="42">
                  <c:v>33.700000000000003</c:v>
                </c:pt>
                <c:pt idx="43">
                  <c:v>32.549999999999997</c:v>
                </c:pt>
                <c:pt idx="44">
                  <c:v>33.15</c:v>
                </c:pt>
                <c:pt idx="45">
                  <c:v>33.75</c:v>
                </c:pt>
                <c:pt idx="46">
                  <c:v>33.54</c:v>
                </c:pt>
                <c:pt idx="47">
                  <c:v>33.5</c:v>
                </c:pt>
                <c:pt idx="48">
                  <c:v>32.54</c:v>
                </c:pt>
                <c:pt idx="49">
                  <c:v>30.86</c:v>
                </c:pt>
                <c:pt idx="50">
                  <c:v>30</c:v>
                </c:pt>
                <c:pt idx="51">
                  <c:v>30</c:v>
                </c:pt>
                <c:pt idx="52">
                  <c:v>29.15</c:v>
                </c:pt>
                <c:pt idx="53">
                  <c:v>29</c:v>
                </c:pt>
                <c:pt idx="54">
                  <c:v>29</c:v>
                </c:pt>
                <c:pt idx="55">
                  <c:v>28.57</c:v>
                </c:pt>
                <c:pt idx="56">
                  <c:v>27.26</c:v>
                </c:pt>
                <c:pt idx="57">
                  <c:v>26.23</c:v>
                </c:pt>
                <c:pt idx="58">
                  <c:v>25.32</c:v>
                </c:pt>
                <c:pt idx="59">
                  <c:v>24.52</c:v>
                </c:pt>
                <c:pt idx="60">
                  <c:v>24.5</c:v>
                </c:pt>
                <c:pt idx="61">
                  <c:v>23.83</c:v>
                </c:pt>
                <c:pt idx="62">
                  <c:v>23.5</c:v>
                </c:pt>
                <c:pt idx="63">
                  <c:v>25.64</c:v>
                </c:pt>
                <c:pt idx="64">
                  <c:v>27.69</c:v>
                </c:pt>
                <c:pt idx="65">
                  <c:v>27.73</c:v>
                </c:pt>
                <c:pt idx="66">
                  <c:v>26.98</c:v>
                </c:pt>
                <c:pt idx="67">
                  <c:v>26.5</c:v>
                </c:pt>
                <c:pt idx="68">
                  <c:v>25.2</c:v>
                </c:pt>
                <c:pt idx="69">
                  <c:v>24.07</c:v>
                </c:pt>
                <c:pt idx="70">
                  <c:v>25.12</c:v>
                </c:pt>
                <c:pt idx="71">
                  <c:v>26.4</c:v>
                </c:pt>
                <c:pt idx="72">
                  <c:v>27.5</c:v>
                </c:pt>
                <c:pt idx="73">
                  <c:v>27.26</c:v>
                </c:pt>
                <c:pt idx="74">
                  <c:v>27</c:v>
                </c:pt>
                <c:pt idx="75">
                  <c:v>26.9</c:v>
                </c:pt>
                <c:pt idx="76">
                  <c:v>26.53</c:v>
                </c:pt>
                <c:pt idx="77">
                  <c:v>26.5</c:v>
                </c:pt>
                <c:pt idx="78">
                  <c:v>26.5</c:v>
                </c:pt>
                <c:pt idx="79">
                  <c:v>26.94</c:v>
                </c:pt>
                <c:pt idx="80">
                  <c:v>28.93</c:v>
                </c:pt>
                <c:pt idx="81">
                  <c:v>29.13</c:v>
                </c:pt>
                <c:pt idx="82">
                  <c:v>27.69</c:v>
                </c:pt>
                <c:pt idx="83">
                  <c:v>27.85</c:v>
                </c:pt>
                <c:pt idx="84">
                  <c:v>30.5</c:v>
                </c:pt>
                <c:pt idx="85">
                  <c:v>31.82</c:v>
                </c:pt>
                <c:pt idx="86">
                  <c:v>33.229999999999997</c:v>
                </c:pt>
                <c:pt idx="87">
                  <c:v>34.93</c:v>
                </c:pt>
                <c:pt idx="88">
                  <c:v>35.5</c:v>
                </c:pt>
                <c:pt idx="89">
                  <c:v>35.5</c:v>
                </c:pt>
                <c:pt idx="90">
                  <c:v>35.5</c:v>
                </c:pt>
                <c:pt idx="91">
                  <c:v>35.5</c:v>
                </c:pt>
                <c:pt idx="92">
                  <c:v>35.5</c:v>
                </c:pt>
                <c:pt idx="93">
                  <c:v>35.5</c:v>
                </c:pt>
                <c:pt idx="94">
                  <c:v>35.5</c:v>
                </c:pt>
                <c:pt idx="95">
                  <c:v>35.5</c:v>
                </c:pt>
                <c:pt idx="96">
                  <c:v>35.5</c:v>
                </c:pt>
                <c:pt idx="97">
                  <c:v>35.32</c:v>
                </c:pt>
                <c:pt idx="98">
                  <c:v>35.75</c:v>
                </c:pt>
                <c:pt idx="99">
                  <c:v>35.5</c:v>
                </c:pt>
                <c:pt idx="100">
                  <c:v>34.61</c:v>
                </c:pt>
                <c:pt idx="101">
                  <c:v>33.53</c:v>
                </c:pt>
                <c:pt idx="102">
                  <c:v>32.200000000000003</c:v>
                </c:pt>
                <c:pt idx="103">
                  <c:v>32</c:v>
                </c:pt>
                <c:pt idx="104">
                  <c:v>31.89</c:v>
                </c:pt>
                <c:pt idx="105">
                  <c:v>30.42</c:v>
                </c:pt>
                <c:pt idx="106">
                  <c:v>29.96</c:v>
                </c:pt>
                <c:pt idx="107">
                  <c:v>29.86</c:v>
                </c:pt>
                <c:pt idx="108">
                  <c:v>30.86</c:v>
                </c:pt>
                <c:pt idx="109">
                  <c:v>31.5</c:v>
                </c:pt>
                <c:pt idx="110">
                  <c:v>31.05</c:v>
                </c:pt>
                <c:pt idx="111">
                  <c:v>29.82</c:v>
                </c:pt>
                <c:pt idx="112">
                  <c:v>29.21</c:v>
                </c:pt>
                <c:pt idx="113">
                  <c:v>28.78</c:v>
                </c:pt>
                <c:pt idx="114">
                  <c:v>28.31</c:v>
                </c:pt>
                <c:pt idx="115">
                  <c:v>28</c:v>
                </c:pt>
                <c:pt idx="116">
                  <c:v>29.21</c:v>
                </c:pt>
                <c:pt idx="117">
                  <c:v>29.75</c:v>
                </c:pt>
                <c:pt idx="118">
                  <c:v>29.78</c:v>
                </c:pt>
                <c:pt idx="119">
                  <c:v>33.85</c:v>
                </c:pt>
                <c:pt idx="120">
                  <c:v>39.19</c:v>
                </c:pt>
                <c:pt idx="121">
                  <c:v>39.75</c:v>
                </c:pt>
                <c:pt idx="122">
                  <c:v>41.35</c:v>
                </c:pt>
                <c:pt idx="123">
                  <c:v>41.75</c:v>
                </c:pt>
                <c:pt idx="124">
                  <c:v>43.13</c:v>
                </c:pt>
                <c:pt idx="125">
                  <c:v>46.5</c:v>
                </c:pt>
                <c:pt idx="126">
                  <c:v>48.75</c:v>
                </c:pt>
                <c:pt idx="127">
                  <c:v>49.19</c:v>
                </c:pt>
                <c:pt idx="128">
                  <c:v>49.25</c:v>
                </c:pt>
                <c:pt idx="129">
                  <c:v>49.25</c:v>
                </c:pt>
                <c:pt idx="130">
                  <c:v>50.38</c:v>
                </c:pt>
                <c:pt idx="131">
                  <c:v>51.5</c:v>
                </c:pt>
                <c:pt idx="132">
                  <c:v>51.5</c:v>
                </c:pt>
                <c:pt idx="133">
                  <c:v>51.5</c:v>
                </c:pt>
                <c:pt idx="134">
                  <c:v>55.4</c:v>
                </c:pt>
                <c:pt idx="135">
                  <c:v>56.5</c:v>
                </c:pt>
                <c:pt idx="136" formatCode="General">
                  <c:v>56.5</c:v>
                </c:pt>
                <c:pt idx="137" formatCode="General">
                  <c:v>56.3</c:v>
                </c:pt>
                <c:pt idx="138" formatCode="General">
                  <c:v>53.88</c:v>
                </c:pt>
                <c:pt idx="139" formatCode="General">
                  <c:v>51.1</c:v>
                </c:pt>
                <c:pt idx="140" formatCode="General">
                  <c:v>50</c:v>
                </c:pt>
                <c:pt idx="141" formatCode="General">
                  <c:v>49.5</c:v>
                </c:pt>
                <c:pt idx="142" formatCode="General">
                  <c:v>48.2</c:v>
                </c:pt>
                <c:pt idx="143" formatCode="General">
                  <c:v>47.31</c:v>
                </c:pt>
                <c:pt idx="144" formatCode="General">
                  <c:v>46.13</c:v>
                </c:pt>
                <c:pt idx="145" formatCode="General">
                  <c:v>45</c:v>
                </c:pt>
                <c:pt idx="146" formatCode="General">
                  <c:v>47.4</c:v>
                </c:pt>
                <c:pt idx="147" formatCode="General">
                  <c:v>48.25</c:v>
                </c:pt>
                <c:pt idx="148" formatCode="General">
                  <c:v>46.8</c:v>
                </c:pt>
                <c:pt idx="149" formatCode="General">
                  <c:v>45.5</c:v>
                </c:pt>
                <c:pt idx="150" formatCode="General">
                  <c:v>44.75</c:v>
                </c:pt>
                <c:pt idx="151" formatCode="General">
                  <c:v>43.2</c:v>
                </c:pt>
                <c:pt idx="152" formatCode="General">
                  <c:v>42.25</c:v>
                </c:pt>
                <c:pt idx="153" formatCode="General">
                  <c:v>41.63</c:v>
                </c:pt>
                <c:pt idx="154" formatCode="General">
                  <c:v>41.4</c:v>
                </c:pt>
                <c:pt idx="155" formatCode="General">
                  <c:v>42.13</c:v>
                </c:pt>
                <c:pt idx="156" formatCode="General">
                  <c:v>43.1</c:v>
                </c:pt>
                <c:pt idx="157" formatCode="General">
                  <c:v>42.56</c:v>
                </c:pt>
                <c:pt idx="158" formatCode="General">
                  <c:v>41.69</c:v>
                </c:pt>
                <c:pt idx="159" formatCode="General">
                  <c:v>41.25</c:v>
                </c:pt>
                <c:pt idx="160" formatCode="General">
                  <c:v>39.9</c:v>
                </c:pt>
                <c:pt idx="161" formatCode="General">
                  <c:v>38.5</c:v>
                </c:pt>
                <c:pt idx="162" formatCode="General">
                  <c:v>37.700000000000003</c:v>
                </c:pt>
                <c:pt idx="163" formatCode="General">
                  <c:v>37.5</c:v>
                </c:pt>
                <c:pt idx="164" formatCode="General">
                  <c:v>37</c:v>
                </c:pt>
                <c:pt idx="165" formatCode="General">
                  <c:v>35.700000000000003</c:v>
                </c:pt>
                <c:pt idx="166" formatCode="General">
                  <c:v>36</c:v>
                </c:pt>
                <c:pt idx="167" formatCode="General">
                  <c:v>35.630000000000003</c:v>
                </c:pt>
                <c:pt idx="168" formatCode="General">
                  <c:v>36</c:v>
                </c:pt>
                <c:pt idx="169" formatCode="General">
                  <c:v>38.5</c:v>
                </c:pt>
              </c:numCache>
            </c:numRef>
          </c:val>
          <c:smooth val="0"/>
          <c:extLst>
            <c:ext xmlns:c16="http://schemas.microsoft.com/office/drawing/2014/chart" uri="{C3380CC4-5D6E-409C-BE32-E72D297353CC}">
              <c16:uniqueId val="{00000007-F7B7-4E8F-957D-BA23BF141B70}"/>
            </c:ext>
          </c:extLst>
        </c:ser>
        <c:ser>
          <c:idx val="8"/>
          <c:order val="8"/>
          <c:tx>
            <c:strRef>
              <c:f>'NCDOT Data Entry '!$J$4</c:f>
              <c:strCache>
                <c:ptCount val="1"/>
                <c:pt idx="0">
                  <c:v>Category 2</c:v>
                </c:pt>
              </c:strCache>
            </c:strRef>
          </c:tx>
          <c:spPr>
            <a:ln w="28575" cap="rnd">
              <a:solidFill>
                <a:schemeClr val="accent3">
                  <a:lumMod val="60000"/>
                </a:schemeClr>
              </a:solidFill>
              <a:round/>
            </a:ln>
            <a:effectLst/>
          </c:spPr>
          <c:marker>
            <c:symbol val="none"/>
          </c:marker>
          <c:cat>
            <c:strRef>
              <c:f>'NCDOT Data Entry '!$A$5:$A$202</c:f>
              <c:strCache>
                <c:ptCount val="170"/>
                <c:pt idx="0">
                  <c:v>1/1/2011</c:v>
                </c:pt>
                <c:pt idx="1">
                  <c:v>2/1/2011</c:v>
                </c:pt>
                <c:pt idx="2">
                  <c:v>3/1/2011</c:v>
                </c:pt>
                <c:pt idx="3">
                  <c:v>4/1/2011</c:v>
                </c:pt>
                <c:pt idx="4">
                  <c:v>5/1/2011</c:v>
                </c:pt>
                <c:pt idx="5">
                  <c:v>6/1/2011</c:v>
                </c:pt>
                <c:pt idx="6">
                  <c:v>7/1/2011</c:v>
                </c:pt>
                <c:pt idx="7">
                  <c:v>8/1/2011</c:v>
                </c:pt>
                <c:pt idx="8">
                  <c:v>9/1/2011</c:v>
                </c:pt>
                <c:pt idx="9">
                  <c:v>10/1/2011</c:v>
                </c:pt>
                <c:pt idx="10">
                  <c:v>11/1/2011</c:v>
                </c:pt>
                <c:pt idx="11">
                  <c:v>12/1/2011</c:v>
                </c:pt>
                <c:pt idx="12">
                  <c:v>1/1/2012</c:v>
                </c:pt>
                <c:pt idx="13">
                  <c:v>2/1/2012</c:v>
                </c:pt>
                <c:pt idx="14">
                  <c:v>3/1/2012</c:v>
                </c:pt>
                <c:pt idx="15">
                  <c:v>4/1/2012</c:v>
                </c:pt>
                <c:pt idx="16">
                  <c:v>5/1/2012</c:v>
                </c:pt>
                <c:pt idx="17">
                  <c:v>6/1/2012</c:v>
                </c:pt>
                <c:pt idx="18">
                  <c:v>7/1/2012</c:v>
                </c:pt>
                <c:pt idx="19">
                  <c:v>8/1/2012</c:v>
                </c:pt>
                <c:pt idx="20">
                  <c:v>9/1/2012</c:v>
                </c:pt>
                <c:pt idx="21">
                  <c:v>10/1/2012</c:v>
                </c:pt>
                <c:pt idx="22">
                  <c:v>11/1/2012</c:v>
                </c:pt>
                <c:pt idx="23">
                  <c:v>12/1/2012</c:v>
                </c:pt>
                <c:pt idx="24">
                  <c:v>1/1/2013</c:v>
                </c:pt>
                <c:pt idx="25">
                  <c:v>2/1/2013</c:v>
                </c:pt>
                <c:pt idx="26">
                  <c:v>3/1/2013</c:v>
                </c:pt>
                <c:pt idx="27">
                  <c:v>4/1/2013</c:v>
                </c:pt>
                <c:pt idx="28">
                  <c:v>5/1/2013</c:v>
                </c:pt>
                <c:pt idx="29">
                  <c:v>6/1/2013</c:v>
                </c:pt>
                <c:pt idx="30">
                  <c:v>7/1/2013</c:v>
                </c:pt>
                <c:pt idx="31">
                  <c:v>8/1/2013</c:v>
                </c:pt>
                <c:pt idx="32">
                  <c:v>9/1/2013</c:v>
                </c:pt>
                <c:pt idx="33">
                  <c:v>10/1/2013</c:v>
                </c:pt>
                <c:pt idx="34">
                  <c:v>11/1/2013</c:v>
                </c:pt>
                <c:pt idx="35">
                  <c:v>12/1/2013</c:v>
                </c:pt>
                <c:pt idx="36">
                  <c:v>1/1/2014</c:v>
                </c:pt>
                <c:pt idx="37">
                  <c:v>2/1/2014</c:v>
                </c:pt>
                <c:pt idx="38">
                  <c:v>3/1/2014</c:v>
                </c:pt>
                <c:pt idx="39">
                  <c:v>4/1/2014</c:v>
                </c:pt>
                <c:pt idx="40">
                  <c:v>5/1/2014</c:v>
                </c:pt>
                <c:pt idx="41">
                  <c:v>6/1/2014</c:v>
                </c:pt>
                <c:pt idx="42">
                  <c:v>7/1/2014</c:v>
                </c:pt>
                <c:pt idx="43">
                  <c:v>8/1/2014</c:v>
                </c:pt>
                <c:pt idx="44">
                  <c:v>9/1/2014</c:v>
                </c:pt>
                <c:pt idx="45">
                  <c:v>10/1/2014</c:v>
                </c:pt>
                <c:pt idx="46">
                  <c:v>11/1/2014</c:v>
                </c:pt>
                <c:pt idx="47">
                  <c:v>12/1/2014</c:v>
                </c:pt>
                <c:pt idx="48">
                  <c:v>1/1/2015</c:v>
                </c:pt>
                <c:pt idx="49">
                  <c:v>2/1/115</c:v>
                </c:pt>
                <c:pt idx="50">
                  <c:v>3/1/2015</c:v>
                </c:pt>
                <c:pt idx="51">
                  <c:v>4/1/2015</c:v>
                </c:pt>
                <c:pt idx="52">
                  <c:v>5/1/2015</c:v>
                </c:pt>
                <c:pt idx="53">
                  <c:v>6/1/2015</c:v>
                </c:pt>
                <c:pt idx="54">
                  <c:v>7/1/2015</c:v>
                </c:pt>
                <c:pt idx="55">
                  <c:v>8/1/2015</c:v>
                </c:pt>
                <c:pt idx="56">
                  <c:v>9/1/2015</c:v>
                </c:pt>
                <c:pt idx="57">
                  <c:v>10/1/2015</c:v>
                </c:pt>
                <c:pt idx="58">
                  <c:v>11/1/2015</c:v>
                </c:pt>
                <c:pt idx="59">
                  <c:v>12/1/2015</c:v>
                </c:pt>
                <c:pt idx="60">
                  <c:v>1/1/2016</c:v>
                </c:pt>
                <c:pt idx="61">
                  <c:v>2/1/2016</c:v>
                </c:pt>
                <c:pt idx="62">
                  <c:v>3/1/2016</c:v>
                </c:pt>
                <c:pt idx="63">
                  <c:v>4/1/2016</c:v>
                </c:pt>
                <c:pt idx="64">
                  <c:v>5/1/2016</c:v>
                </c:pt>
                <c:pt idx="65">
                  <c:v>6/1/2016</c:v>
                </c:pt>
                <c:pt idx="66">
                  <c:v>7/1/2016</c:v>
                </c:pt>
                <c:pt idx="67">
                  <c:v>8/1/2016</c:v>
                </c:pt>
                <c:pt idx="68">
                  <c:v>9/1/2016</c:v>
                </c:pt>
                <c:pt idx="69">
                  <c:v>10/1/2016</c:v>
                </c:pt>
                <c:pt idx="70">
                  <c:v>11/1/2016</c:v>
                </c:pt>
                <c:pt idx="71">
                  <c:v>12/1/2016</c:v>
                </c:pt>
                <c:pt idx="72">
                  <c:v>1/1/2017</c:v>
                </c:pt>
                <c:pt idx="73">
                  <c:v>2/1/2017</c:v>
                </c:pt>
                <c:pt idx="74">
                  <c:v>3/1/2017</c:v>
                </c:pt>
                <c:pt idx="75">
                  <c:v>4/1/2017</c:v>
                </c:pt>
                <c:pt idx="76">
                  <c:v>5/1/2017</c:v>
                </c:pt>
                <c:pt idx="77">
                  <c:v>6/1/2017</c:v>
                </c:pt>
                <c:pt idx="78">
                  <c:v>7/1/2017</c:v>
                </c:pt>
                <c:pt idx="79">
                  <c:v>8/1/2017</c:v>
                </c:pt>
                <c:pt idx="80">
                  <c:v>9/1/2017</c:v>
                </c:pt>
                <c:pt idx="81">
                  <c:v>10/1/2017</c:v>
                </c:pt>
                <c:pt idx="82">
                  <c:v>11/1/2017</c:v>
                </c:pt>
                <c:pt idx="83">
                  <c:v>12/1/2017</c:v>
                </c:pt>
                <c:pt idx="84">
                  <c:v>1/1/2018</c:v>
                </c:pt>
                <c:pt idx="85">
                  <c:v>2/1/2018</c:v>
                </c:pt>
                <c:pt idx="86">
                  <c:v>3/1/2018</c:v>
                </c:pt>
                <c:pt idx="87">
                  <c:v>4/1/2018</c:v>
                </c:pt>
                <c:pt idx="88">
                  <c:v>5/1/2018</c:v>
                </c:pt>
                <c:pt idx="89">
                  <c:v>6/1/2018</c:v>
                </c:pt>
                <c:pt idx="90">
                  <c:v>7/1/2018</c:v>
                </c:pt>
                <c:pt idx="91">
                  <c:v>8/1/2018</c:v>
                </c:pt>
                <c:pt idx="92">
                  <c:v>9/1/2018</c:v>
                </c:pt>
                <c:pt idx="93">
                  <c:v>10/1/2018</c:v>
                </c:pt>
                <c:pt idx="94">
                  <c:v>11/1/2018</c:v>
                </c:pt>
                <c:pt idx="95">
                  <c:v>12/1/2018</c:v>
                </c:pt>
                <c:pt idx="96">
                  <c:v>1/1/2019</c:v>
                </c:pt>
                <c:pt idx="97">
                  <c:v>2/1/2019</c:v>
                </c:pt>
                <c:pt idx="98">
                  <c:v>3/1/2019</c:v>
                </c:pt>
                <c:pt idx="99">
                  <c:v>4/1/2019</c:v>
                </c:pt>
                <c:pt idx="100">
                  <c:v>5/1/2019</c:v>
                </c:pt>
                <c:pt idx="101">
                  <c:v>6/1/2019</c:v>
                </c:pt>
                <c:pt idx="102">
                  <c:v>7/1/2019</c:v>
                </c:pt>
                <c:pt idx="103">
                  <c:v>8/1/2019</c:v>
                </c:pt>
                <c:pt idx="104">
                  <c:v>9/1/2019</c:v>
                </c:pt>
                <c:pt idx="105">
                  <c:v>10/1/2019</c:v>
                </c:pt>
                <c:pt idx="106">
                  <c:v>11/1/2019</c:v>
                </c:pt>
                <c:pt idx="107">
                  <c:v>12/1/2019</c:v>
                </c:pt>
                <c:pt idx="108">
                  <c:v>1/1/2020</c:v>
                </c:pt>
                <c:pt idx="109">
                  <c:v>2/1/2020</c:v>
                </c:pt>
                <c:pt idx="110">
                  <c:v>3/1/2020</c:v>
                </c:pt>
                <c:pt idx="111">
                  <c:v>4/1/2020</c:v>
                </c:pt>
                <c:pt idx="112">
                  <c:v>5/1/2020</c:v>
                </c:pt>
                <c:pt idx="113">
                  <c:v>6/1/2020</c:v>
                </c:pt>
                <c:pt idx="114">
                  <c:v>7/1/2020</c:v>
                </c:pt>
                <c:pt idx="115">
                  <c:v>8/1/2020</c:v>
                </c:pt>
                <c:pt idx="116">
                  <c:v>9/1/2020</c:v>
                </c:pt>
                <c:pt idx="117">
                  <c:v>10/1/2020</c:v>
                </c:pt>
                <c:pt idx="118">
                  <c:v>11/1/2020</c:v>
                </c:pt>
                <c:pt idx="119">
                  <c:v>12/1/2020</c:v>
                </c:pt>
                <c:pt idx="120">
                  <c:v>1/1/2021</c:v>
                </c:pt>
                <c:pt idx="121">
                  <c:v>2/1/2021</c:v>
                </c:pt>
                <c:pt idx="122">
                  <c:v>3/1/2021</c:v>
                </c:pt>
                <c:pt idx="123">
                  <c:v>4/1/2021</c:v>
                </c:pt>
                <c:pt idx="124">
                  <c:v>5/1/2021</c:v>
                </c:pt>
                <c:pt idx="125">
                  <c:v>6/1/2021</c:v>
                </c:pt>
                <c:pt idx="126">
                  <c:v>7/1/2021</c:v>
                </c:pt>
                <c:pt idx="127">
                  <c:v>8/1/2021</c:v>
                </c:pt>
                <c:pt idx="128">
                  <c:v>9/1/2021</c:v>
                </c:pt>
                <c:pt idx="129">
                  <c:v>10/1/2021</c:v>
                </c:pt>
                <c:pt idx="130">
                  <c:v>11/1/2021</c:v>
                </c:pt>
                <c:pt idx="131">
                  <c:v>12/1/2021</c:v>
                </c:pt>
                <c:pt idx="132">
                  <c:v>1/1/2022</c:v>
                </c:pt>
                <c:pt idx="133">
                  <c:v>2/1/2022</c:v>
                </c:pt>
                <c:pt idx="134">
                  <c:v>3/1/2022</c:v>
                </c:pt>
                <c:pt idx="135">
                  <c:v>4/1/2022</c:v>
                </c:pt>
                <c:pt idx="136">
                  <c:v>5/1/2022</c:v>
                </c:pt>
                <c:pt idx="137">
                  <c:v>6/1/2022</c:v>
                </c:pt>
                <c:pt idx="138">
                  <c:v>7/1/2022</c:v>
                </c:pt>
                <c:pt idx="139">
                  <c:v>8/1/2022</c:v>
                </c:pt>
                <c:pt idx="140">
                  <c:v>9/1/2022</c:v>
                </c:pt>
                <c:pt idx="141">
                  <c:v>10/1/2022</c:v>
                </c:pt>
                <c:pt idx="142">
                  <c:v>11/1/2022</c:v>
                </c:pt>
                <c:pt idx="143">
                  <c:v>12/1/2022</c:v>
                </c:pt>
                <c:pt idx="144">
                  <c:v>1/1/2023</c:v>
                </c:pt>
                <c:pt idx="145">
                  <c:v>2/1/2023</c:v>
                </c:pt>
                <c:pt idx="146">
                  <c:v>3/1/2023</c:v>
                </c:pt>
                <c:pt idx="147">
                  <c:v>4/1/2023</c:v>
                </c:pt>
                <c:pt idx="148">
                  <c:v>5/1/2023</c:v>
                </c:pt>
                <c:pt idx="149">
                  <c:v>6/1/2023</c:v>
                </c:pt>
                <c:pt idx="150">
                  <c:v>7/1/2023</c:v>
                </c:pt>
                <c:pt idx="151">
                  <c:v>8/1/2023</c:v>
                </c:pt>
                <c:pt idx="152">
                  <c:v>9/1/2023</c:v>
                </c:pt>
                <c:pt idx="153">
                  <c:v>10/1/2023</c:v>
                </c:pt>
                <c:pt idx="154">
                  <c:v>11/1/2023</c:v>
                </c:pt>
                <c:pt idx="155">
                  <c:v>12/1/2023</c:v>
                </c:pt>
                <c:pt idx="156">
                  <c:v>1/1/2024</c:v>
                </c:pt>
                <c:pt idx="157">
                  <c:v>2/1/2024</c:v>
                </c:pt>
                <c:pt idx="158">
                  <c:v>3/1/2024</c:v>
                </c:pt>
                <c:pt idx="159">
                  <c:v>4/1/2024</c:v>
                </c:pt>
                <c:pt idx="160">
                  <c:v>5/1/2024</c:v>
                </c:pt>
                <c:pt idx="161">
                  <c:v>6/1/2024</c:v>
                </c:pt>
                <c:pt idx="162">
                  <c:v>7/1/2024</c:v>
                </c:pt>
                <c:pt idx="163">
                  <c:v>8/1/2024</c:v>
                </c:pt>
                <c:pt idx="164">
                  <c:v>9/1/2024</c:v>
                </c:pt>
                <c:pt idx="165">
                  <c:v>10/1/2024</c:v>
                </c:pt>
                <c:pt idx="166">
                  <c:v>11/1/2024</c:v>
                </c:pt>
                <c:pt idx="167">
                  <c:v>12/1/2024</c:v>
                </c:pt>
                <c:pt idx="168">
                  <c:v>1/1/2025</c:v>
                </c:pt>
                <c:pt idx="169">
                  <c:v>2/1/2025</c:v>
                </c:pt>
              </c:strCache>
            </c:strRef>
          </c:cat>
          <c:val>
            <c:numRef>
              <c:f>'NCDOT Data Entry '!$J$5:$J$202</c:f>
              <c:numCache>
                <c:formatCode>0.00</c:formatCode>
                <c:ptCount val="198"/>
                <c:pt idx="0">
                  <c:v>43.41</c:v>
                </c:pt>
                <c:pt idx="1">
                  <c:v>48.03</c:v>
                </c:pt>
                <c:pt idx="2">
                  <c:v>51.35</c:v>
                </c:pt>
                <c:pt idx="3">
                  <c:v>53.69</c:v>
                </c:pt>
                <c:pt idx="4">
                  <c:v>53.43</c:v>
                </c:pt>
                <c:pt idx="5">
                  <c:v>52.08</c:v>
                </c:pt>
                <c:pt idx="6">
                  <c:v>50.45</c:v>
                </c:pt>
                <c:pt idx="7">
                  <c:v>49.56</c:v>
                </c:pt>
                <c:pt idx="8">
                  <c:v>48.93</c:v>
                </c:pt>
                <c:pt idx="9">
                  <c:v>47.56</c:v>
                </c:pt>
                <c:pt idx="10">
                  <c:v>46.49</c:v>
                </c:pt>
                <c:pt idx="11">
                  <c:v>45.36</c:v>
                </c:pt>
                <c:pt idx="12">
                  <c:v>46.13</c:v>
                </c:pt>
                <c:pt idx="13">
                  <c:v>46.45</c:v>
                </c:pt>
                <c:pt idx="14">
                  <c:v>46.19</c:v>
                </c:pt>
                <c:pt idx="15">
                  <c:v>46.19</c:v>
                </c:pt>
                <c:pt idx="16">
                  <c:v>45.38</c:v>
                </c:pt>
                <c:pt idx="17">
                  <c:v>44.59</c:v>
                </c:pt>
                <c:pt idx="18">
                  <c:v>42.44</c:v>
                </c:pt>
                <c:pt idx="19">
                  <c:v>39.15</c:v>
                </c:pt>
                <c:pt idx="20">
                  <c:v>38.82</c:v>
                </c:pt>
                <c:pt idx="21">
                  <c:v>37.18</c:v>
                </c:pt>
                <c:pt idx="22">
                  <c:v>35.119999999999997</c:v>
                </c:pt>
                <c:pt idx="23">
                  <c:v>36.96</c:v>
                </c:pt>
                <c:pt idx="24">
                  <c:v>37.46</c:v>
                </c:pt>
                <c:pt idx="25">
                  <c:v>36.43</c:v>
                </c:pt>
                <c:pt idx="26">
                  <c:v>36.28</c:v>
                </c:pt>
                <c:pt idx="27">
                  <c:v>37.200000000000003</c:v>
                </c:pt>
                <c:pt idx="28">
                  <c:v>36.86</c:v>
                </c:pt>
                <c:pt idx="29">
                  <c:v>35.96</c:v>
                </c:pt>
                <c:pt idx="30">
                  <c:v>35.72</c:v>
                </c:pt>
                <c:pt idx="31">
                  <c:v>36.32</c:v>
                </c:pt>
                <c:pt idx="32">
                  <c:v>35.979999999999997</c:v>
                </c:pt>
                <c:pt idx="33">
                  <c:v>35.69</c:v>
                </c:pt>
                <c:pt idx="34">
                  <c:v>36.799999999999997</c:v>
                </c:pt>
                <c:pt idx="35">
                  <c:v>37.71</c:v>
                </c:pt>
                <c:pt idx="36">
                  <c:v>38.76</c:v>
                </c:pt>
                <c:pt idx="37">
                  <c:v>39.68</c:v>
                </c:pt>
                <c:pt idx="38">
                  <c:v>39.74</c:v>
                </c:pt>
                <c:pt idx="39">
                  <c:v>39.74</c:v>
                </c:pt>
                <c:pt idx="40">
                  <c:v>41.24</c:v>
                </c:pt>
                <c:pt idx="41">
                  <c:v>41.92</c:v>
                </c:pt>
                <c:pt idx="42">
                  <c:v>42.72</c:v>
                </c:pt>
                <c:pt idx="43">
                  <c:v>42.8</c:v>
                </c:pt>
                <c:pt idx="44">
                  <c:v>43.15</c:v>
                </c:pt>
                <c:pt idx="45">
                  <c:v>41.42</c:v>
                </c:pt>
                <c:pt idx="46">
                  <c:v>40.35</c:v>
                </c:pt>
                <c:pt idx="47">
                  <c:v>39.049999999999997</c:v>
                </c:pt>
                <c:pt idx="48">
                  <c:v>37.08</c:v>
                </c:pt>
                <c:pt idx="49">
                  <c:v>34.549999999999997</c:v>
                </c:pt>
                <c:pt idx="50">
                  <c:v>33.1</c:v>
                </c:pt>
                <c:pt idx="51">
                  <c:v>31.28</c:v>
                </c:pt>
                <c:pt idx="52">
                  <c:v>30.09</c:v>
                </c:pt>
                <c:pt idx="53">
                  <c:v>30.17</c:v>
                </c:pt>
                <c:pt idx="54">
                  <c:v>29.62</c:v>
                </c:pt>
                <c:pt idx="55">
                  <c:v>29.43</c:v>
                </c:pt>
                <c:pt idx="56">
                  <c:v>28.19</c:v>
                </c:pt>
                <c:pt idx="57">
                  <c:v>26.29</c:v>
                </c:pt>
                <c:pt idx="58">
                  <c:v>25.32</c:v>
                </c:pt>
                <c:pt idx="59">
                  <c:v>24.02</c:v>
                </c:pt>
                <c:pt idx="60">
                  <c:v>24.48</c:v>
                </c:pt>
                <c:pt idx="61">
                  <c:v>24.35</c:v>
                </c:pt>
                <c:pt idx="62">
                  <c:v>25.15</c:v>
                </c:pt>
                <c:pt idx="63">
                  <c:v>27.84</c:v>
                </c:pt>
                <c:pt idx="64">
                  <c:v>31.85</c:v>
                </c:pt>
                <c:pt idx="65">
                  <c:v>33.200000000000003</c:v>
                </c:pt>
                <c:pt idx="66">
                  <c:v>31.45</c:v>
                </c:pt>
                <c:pt idx="67">
                  <c:v>29.69</c:v>
                </c:pt>
                <c:pt idx="68">
                  <c:v>27.35</c:v>
                </c:pt>
                <c:pt idx="69">
                  <c:v>24.81</c:v>
                </c:pt>
                <c:pt idx="70">
                  <c:v>25.59</c:v>
                </c:pt>
                <c:pt idx="71">
                  <c:v>29.45</c:v>
                </c:pt>
                <c:pt idx="72">
                  <c:v>31.51</c:v>
                </c:pt>
                <c:pt idx="73">
                  <c:v>34.270000000000003</c:v>
                </c:pt>
                <c:pt idx="74">
                  <c:v>35.729999999999997</c:v>
                </c:pt>
                <c:pt idx="75">
                  <c:v>36.270000000000003</c:v>
                </c:pt>
                <c:pt idx="76">
                  <c:v>35.950000000000003</c:v>
                </c:pt>
                <c:pt idx="77">
                  <c:v>35.299999999999997</c:v>
                </c:pt>
                <c:pt idx="78">
                  <c:v>35.4</c:v>
                </c:pt>
                <c:pt idx="79">
                  <c:v>34</c:v>
                </c:pt>
                <c:pt idx="80">
                  <c:v>34.07</c:v>
                </c:pt>
                <c:pt idx="81">
                  <c:v>31.82</c:v>
                </c:pt>
                <c:pt idx="82">
                  <c:v>31.27</c:v>
                </c:pt>
                <c:pt idx="83">
                  <c:v>33.090000000000003</c:v>
                </c:pt>
                <c:pt idx="84">
                  <c:v>34.99</c:v>
                </c:pt>
                <c:pt idx="85">
                  <c:v>39.01</c:v>
                </c:pt>
                <c:pt idx="86">
                  <c:v>43.17</c:v>
                </c:pt>
                <c:pt idx="87">
                  <c:v>45.1</c:v>
                </c:pt>
                <c:pt idx="88">
                  <c:v>45</c:v>
                </c:pt>
                <c:pt idx="89">
                  <c:v>45.55</c:v>
                </c:pt>
                <c:pt idx="90">
                  <c:v>46.58</c:v>
                </c:pt>
                <c:pt idx="91">
                  <c:v>46.39</c:v>
                </c:pt>
                <c:pt idx="92">
                  <c:v>46.93</c:v>
                </c:pt>
                <c:pt idx="93">
                  <c:v>46.72</c:v>
                </c:pt>
                <c:pt idx="94">
                  <c:v>47.7</c:v>
                </c:pt>
                <c:pt idx="95">
                  <c:v>47.81</c:v>
                </c:pt>
                <c:pt idx="96">
                  <c:v>47.21</c:v>
                </c:pt>
                <c:pt idx="97">
                  <c:v>46.22</c:v>
                </c:pt>
                <c:pt idx="98">
                  <c:v>45.43</c:v>
                </c:pt>
                <c:pt idx="99">
                  <c:v>44.58</c:v>
                </c:pt>
                <c:pt idx="100">
                  <c:v>42.8</c:v>
                </c:pt>
                <c:pt idx="101">
                  <c:v>38.979999999999997</c:v>
                </c:pt>
                <c:pt idx="102">
                  <c:v>36.119999999999997</c:v>
                </c:pt>
                <c:pt idx="103">
                  <c:v>35.31</c:v>
                </c:pt>
                <c:pt idx="104">
                  <c:v>34.53</c:v>
                </c:pt>
                <c:pt idx="105">
                  <c:v>32.79</c:v>
                </c:pt>
                <c:pt idx="106">
                  <c:v>30.52</c:v>
                </c:pt>
                <c:pt idx="107">
                  <c:v>31.62</c:v>
                </c:pt>
                <c:pt idx="108">
                  <c:v>32.35</c:v>
                </c:pt>
                <c:pt idx="109">
                  <c:v>31.85</c:v>
                </c:pt>
                <c:pt idx="110">
                  <c:v>31.42</c:v>
                </c:pt>
                <c:pt idx="111">
                  <c:v>30.31</c:v>
                </c:pt>
                <c:pt idx="112">
                  <c:v>28.41</c:v>
                </c:pt>
                <c:pt idx="113">
                  <c:v>28.06</c:v>
                </c:pt>
                <c:pt idx="114">
                  <c:v>27.3</c:v>
                </c:pt>
                <c:pt idx="115">
                  <c:v>27.03</c:v>
                </c:pt>
                <c:pt idx="116">
                  <c:v>27.83</c:v>
                </c:pt>
                <c:pt idx="117">
                  <c:v>30.32</c:v>
                </c:pt>
                <c:pt idx="118">
                  <c:v>32.86</c:v>
                </c:pt>
                <c:pt idx="119">
                  <c:v>37.729999999999997</c:v>
                </c:pt>
                <c:pt idx="120">
                  <c:v>47.34</c:v>
                </c:pt>
                <c:pt idx="121">
                  <c:v>51.02</c:v>
                </c:pt>
                <c:pt idx="122">
                  <c:v>53.26</c:v>
                </c:pt>
                <c:pt idx="123">
                  <c:v>57.22</c:v>
                </c:pt>
                <c:pt idx="124">
                  <c:v>64.89</c:v>
                </c:pt>
                <c:pt idx="125">
                  <c:v>69.239999999999995</c:v>
                </c:pt>
                <c:pt idx="126">
                  <c:v>74.23</c:v>
                </c:pt>
                <c:pt idx="127">
                  <c:v>80.209999999999994</c:v>
                </c:pt>
                <c:pt idx="128">
                  <c:v>82.98</c:v>
                </c:pt>
                <c:pt idx="129">
                  <c:v>84.46</c:v>
                </c:pt>
                <c:pt idx="130">
                  <c:v>85.85</c:v>
                </c:pt>
                <c:pt idx="131">
                  <c:v>86.33</c:v>
                </c:pt>
                <c:pt idx="132">
                  <c:v>86.33</c:v>
                </c:pt>
                <c:pt idx="133">
                  <c:v>86.16</c:v>
                </c:pt>
                <c:pt idx="134">
                  <c:v>87.56</c:v>
                </c:pt>
                <c:pt idx="135">
                  <c:v>90.16</c:v>
                </c:pt>
                <c:pt idx="136" formatCode="General">
                  <c:v>90.37</c:v>
                </c:pt>
                <c:pt idx="137" formatCode="General">
                  <c:v>86.93</c:v>
                </c:pt>
                <c:pt idx="138" formatCode="General">
                  <c:v>85.49</c:v>
                </c:pt>
                <c:pt idx="139" formatCode="General">
                  <c:v>83.36</c:v>
                </c:pt>
                <c:pt idx="140" formatCode="General">
                  <c:v>81.03</c:v>
                </c:pt>
                <c:pt idx="141" formatCode="General">
                  <c:v>76.33</c:v>
                </c:pt>
                <c:pt idx="142" formatCode="General">
                  <c:v>75.42</c:v>
                </c:pt>
                <c:pt idx="143" formatCode="General">
                  <c:v>69.430000000000007</c:v>
                </c:pt>
                <c:pt idx="144" formatCode="General">
                  <c:v>68.790000000000006</c:v>
                </c:pt>
                <c:pt idx="145" formatCode="General">
                  <c:v>68.790000000000006</c:v>
                </c:pt>
                <c:pt idx="146" formatCode="General">
                  <c:v>72.89</c:v>
                </c:pt>
                <c:pt idx="147" formatCode="General">
                  <c:v>74.260000000000005</c:v>
                </c:pt>
                <c:pt idx="148" formatCode="General">
                  <c:v>74.94</c:v>
                </c:pt>
                <c:pt idx="149" formatCode="General">
                  <c:v>73.41</c:v>
                </c:pt>
                <c:pt idx="150" formatCode="General">
                  <c:v>72.38</c:v>
                </c:pt>
                <c:pt idx="151" formatCode="General">
                  <c:v>72.099999999999994</c:v>
                </c:pt>
                <c:pt idx="152" formatCode="General">
                  <c:v>71.45</c:v>
                </c:pt>
                <c:pt idx="153" formatCode="General">
                  <c:v>68.87</c:v>
                </c:pt>
                <c:pt idx="154" formatCode="General">
                  <c:v>65.180000000000007</c:v>
                </c:pt>
                <c:pt idx="155" formatCode="General">
                  <c:v>64.989999999999995</c:v>
                </c:pt>
                <c:pt idx="156" formatCode="General">
                  <c:v>64.73</c:v>
                </c:pt>
                <c:pt idx="157" formatCode="General">
                  <c:v>63.5</c:v>
                </c:pt>
                <c:pt idx="158" formatCode="General">
                  <c:v>60.21</c:v>
                </c:pt>
                <c:pt idx="159" formatCode="General">
                  <c:v>56.37</c:v>
                </c:pt>
                <c:pt idx="160" formatCode="General">
                  <c:v>54.41</c:v>
                </c:pt>
                <c:pt idx="161" formatCode="General">
                  <c:v>53.56</c:v>
                </c:pt>
                <c:pt idx="162" formatCode="General">
                  <c:v>51.52</c:v>
                </c:pt>
                <c:pt idx="163" formatCode="General">
                  <c:v>49.34</c:v>
                </c:pt>
                <c:pt idx="164" formatCode="General">
                  <c:v>46.68</c:v>
                </c:pt>
                <c:pt idx="165" formatCode="General">
                  <c:v>44.54</c:v>
                </c:pt>
                <c:pt idx="166" formatCode="General">
                  <c:v>43.44</c:v>
                </c:pt>
                <c:pt idx="167" formatCode="General">
                  <c:v>43.18</c:v>
                </c:pt>
                <c:pt idx="168" formatCode="General">
                  <c:v>43.23</c:v>
                </c:pt>
                <c:pt idx="169" formatCode="General">
                  <c:v>47.5</c:v>
                </c:pt>
              </c:numCache>
            </c:numRef>
          </c:val>
          <c:smooth val="0"/>
          <c:extLst>
            <c:ext xmlns:c16="http://schemas.microsoft.com/office/drawing/2014/chart" uri="{C3380CC4-5D6E-409C-BE32-E72D297353CC}">
              <c16:uniqueId val="{00000008-F7B7-4E8F-957D-BA23BF141B70}"/>
            </c:ext>
          </c:extLst>
        </c:ser>
        <c:ser>
          <c:idx val="9"/>
          <c:order val="9"/>
          <c:tx>
            <c:strRef>
              <c:f>'NCDOT Data Entry '!$K$4</c:f>
              <c:strCache>
                <c:ptCount val="1"/>
                <c:pt idx="0">
                  <c:v>Category 3</c:v>
                </c:pt>
              </c:strCache>
            </c:strRef>
          </c:tx>
          <c:spPr>
            <a:ln w="28575" cap="rnd">
              <a:solidFill>
                <a:schemeClr val="accent4">
                  <a:lumMod val="60000"/>
                </a:schemeClr>
              </a:solidFill>
              <a:round/>
            </a:ln>
            <a:effectLst/>
          </c:spPr>
          <c:marker>
            <c:symbol val="none"/>
          </c:marker>
          <c:cat>
            <c:strRef>
              <c:f>'NCDOT Data Entry '!$A$5:$A$202</c:f>
              <c:strCache>
                <c:ptCount val="170"/>
                <c:pt idx="0">
                  <c:v>1/1/2011</c:v>
                </c:pt>
                <c:pt idx="1">
                  <c:v>2/1/2011</c:v>
                </c:pt>
                <c:pt idx="2">
                  <c:v>3/1/2011</c:v>
                </c:pt>
                <c:pt idx="3">
                  <c:v>4/1/2011</c:v>
                </c:pt>
                <c:pt idx="4">
                  <c:v>5/1/2011</c:v>
                </c:pt>
                <c:pt idx="5">
                  <c:v>6/1/2011</c:v>
                </c:pt>
                <c:pt idx="6">
                  <c:v>7/1/2011</c:v>
                </c:pt>
                <c:pt idx="7">
                  <c:v>8/1/2011</c:v>
                </c:pt>
                <c:pt idx="8">
                  <c:v>9/1/2011</c:v>
                </c:pt>
                <c:pt idx="9">
                  <c:v>10/1/2011</c:v>
                </c:pt>
                <c:pt idx="10">
                  <c:v>11/1/2011</c:v>
                </c:pt>
                <c:pt idx="11">
                  <c:v>12/1/2011</c:v>
                </c:pt>
                <c:pt idx="12">
                  <c:v>1/1/2012</c:v>
                </c:pt>
                <c:pt idx="13">
                  <c:v>2/1/2012</c:v>
                </c:pt>
                <c:pt idx="14">
                  <c:v>3/1/2012</c:v>
                </c:pt>
                <c:pt idx="15">
                  <c:v>4/1/2012</c:v>
                </c:pt>
                <c:pt idx="16">
                  <c:v>5/1/2012</c:v>
                </c:pt>
                <c:pt idx="17">
                  <c:v>6/1/2012</c:v>
                </c:pt>
                <c:pt idx="18">
                  <c:v>7/1/2012</c:v>
                </c:pt>
                <c:pt idx="19">
                  <c:v>8/1/2012</c:v>
                </c:pt>
                <c:pt idx="20">
                  <c:v>9/1/2012</c:v>
                </c:pt>
                <c:pt idx="21">
                  <c:v>10/1/2012</c:v>
                </c:pt>
                <c:pt idx="22">
                  <c:v>11/1/2012</c:v>
                </c:pt>
                <c:pt idx="23">
                  <c:v>12/1/2012</c:v>
                </c:pt>
                <c:pt idx="24">
                  <c:v>1/1/2013</c:v>
                </c:pt>
                <c:pt idx="25">
                  <c:v>2/1/2013</c:v>
                </c:pt>
                <c:pt idx="26">
                  <c:v>3/1/2013</c:v>
                </c:pt>
                <c:pt idx="27">
                  <c:v>4/1/2013</c:v>
                </c:pt>
                <c:pt idx="28">
                  <c:v>5/1/2013</c:v>
                </c:pt>
                <c:pt idx="29">
                  <c:v>6/1/2013</c:v>
                </c:pt>
                <c:pt idx="30">
                  <c:v>7/1/2013</c:v>
                </c:pt>
                <c:pt idx="31">
                  <c:v>8/1/2013</c:v>
                </c:pt>
                <c:pt idx="32">
                  <c:v>9/1/2013</c:v>
                </c:pt>
                <c:pt idx="33">
                  <c:v>10/1/2013</c:v>
                </c:pt>
                <c:pt idx="34">
                  <c:v>11/1/2013</c:v>
                </c:pt>
                <c:pt idx="35">
                  <c:v>12/1/2013</c:v>
                </c:pt>
                <c:pt idx="36">
                  <c:v>1/1/2014</c:v>
                </c:pt>
                <c:pt idx="37">
                  <c:v>2/1/2014</c:v>
                </c:pt>
                <c:pt idx="38">
                  <c:v>3/1/2014</c:v>
                </c:pt>
                <c:pt idx="39">
                  <c:v>4/1/2014</c:v>
                </c:pt>
                <c:pt idx="40">
                  <c:v>5/1/2014</c:v>
                </c:pt>
                <c:pt idx="41">
                  <c:v>6/1/2014</c:v>
                </c:pt>
                <c:pt idx="42">
                  <c:v>7/1/2014</c:v>
                </c:pt>
                <c:pt idx="43">
                  <c:v>8/1/2014</c:v>
                </c:pt>
                <c:pt idx="44">
                  <c:v>9/1/2014</c:v>
                </c:pt>
                <c:pt idx="45">
                  <c:v>10/1/2014</c:v>
                </c:pt>
                <c:pt idx="46">
                  <c:v>11/1/2014</c:v>
                </c:pt>
                <c:pt idx="47">
                  <c:v>12/1/2014</c:v>
                </c:pt>
                <c:pt idx="48">
                  <c:v>1/1/2015</c:v>
                </c:pt>
                <c:pt idx="49">
                  <c:v>2/1/115</c:v>
                </c:pt>
                <c:pt idx="50">
                  <c:v>3/1/2015</c:v>
                </c:pt>
                <c:pt idx="51">
                  <c:v>4/1/2015</c:v>
                </c:pt>
                <c:pt idx="52">
                  <c:v>5/1/2015</c:v>
                </c:pt>
                <c:pt idx="53">
                  <c:v>6/1/2015</c:v>
                </c:pt>
                <c:pt idx="54">
                  <c:v>7/1/2015</c:v>
                </c:pt>
                <c:pt idx="55">
                  <c:v>8/1/2015</c:v>
                </c:pt>
                <c:pt idx="56">
                  <c:v>9/1/2015</c:v>
                </c:pt>
                <c:pt idx="57">
                  <c:v>10/1/2015</c:v>
                </c:pt>
                <c:pt idx="58">
                  <c:v>11/1/2015</c:v>
                </c:pt>
                <c:pt idx="59">
                  <c:v>12/1/2015</c:v>
                </c:pt>
                <c:pt idx="60">
                  <c:v>1/1/2016</c:v>
                </c:pt>
                <c:pt idx="61">
                  <c:v>2/1/2016</c:v>
                </c:pt>
                <c:pt idx="62">
                  <c:v>3/1/2016</c:v>
                </c:pt>
                <c:pt idx="63">
                  <c:v>4/1/2016</c:v>
                </c:pt>
                <c:pt idx="64">
                  <c:v>5/1/2016</c:v>
                </c:pt>
                <c:pt idx="65">
                  <c:v>6/1/2016</c:v>
                </c:pt>
                <c:pt idx="66">
                  <c:v>7/1/2016</c:v>
                </c:pt>
                <c:pt idx="67">
                  <c:v>8/1/2016</c:v>
                </c:pt>
                <c:pt idx="68">
                  <c:v>9/1/2016</c:v>
                </c:pt>
                <c:pt idx="69">
                  <c:v>10/1/2016</c:v>
                </c:pt>
                <c:pt idx="70">
                  <c:v>11/1/2016</c:v>
                </c:pt>
                <c:pt idx="71">
                  <c:v>12/1/2016</c:v>
                </c:pt>
                <c:pt idx="72">
                  <c:v>1/1/2017</c:v>
                </c:pt>
                <c:pt idx="73">
                  <c:v>2/1/2017</c:v>
                </c:pt>
                <c:pt idx="74">
                  <c:v>3/1/2017</c:v>
                </c:pt>
                <c:pt idx="75">
                  <c:v>4/1/2017</c:v>
                </c:pt>
                <c:pt idx="76">
                  <c:v>5/1/2017</c:v>
                </c:pt>
                <c:pt idx="77">
                  <c:v>6/1/2017</c:v>
                </c:pt>
                <c:pt idx="78">
                  <c:v>7/1/2017</c:v>
                </c:pt>
                <c:pt idx="79">
                  <c:v>8/1/2017</c:v>
                </c:pt>
                <c:pt idx="80">
                  <c:v>9/1/2017</c:v>
                </c:pt>
                <c:pt idx="81">
                  <c:v>10/1/2017</c:v>
                </c:pt>
                <c:pt idx="82">
                  <c:v>11/1/2017</c:v>
                </c:pt>
                <c:pt idx="83">
                  <c:v>12/1/2017</c:v>
                </c:pt>
                <c:pt idx="84">
                  <c:v>1/1/2018</c:v>
                </c:pt>
                <c:pt idx="85">
                  <c:v>2/1/2018</c:v>
                </c:pt>
                <c:pt idx="86">
                  <c:v>3/1/2018</c:v>
                </c:pt>
                <c:pt idx="87">
                  <c:v>4/1/2018</c:v>
                </c:pt>
                <c:pt idx="88">
                  <c:v>5/1/2018</c:v>
                </c:pt>
                <c:pt idx="89">
                  <c:v>6/1/2018</c:v>
                </c:pt>
                <c:pt idx="90">
                  <c:v>7/1/2018</c:v>
                </c:pt>
                <c:pt idx="91">
                  <c:v>8/1/2018</c:v>
                </c:pt>
                <c:pt idx="92">
                  <c:v>9/1/2018</c:v>
                </c:pt>
                <c:pt idx="93">
                  <c:v>10/1/2018</c:v>
                </c:pt>
                <c:pt idx="94">
                  <c:v>11/1/2018</c:v>
                </c:pt>
                <c:pt idx="95">
                  <c:v>12/1/2018</c:v>
                </c:pt>
                <c:pt idx="96">
                  <c:v>1/1/2019</c:v>
                </c:pt>
                <c:pt idx="97">
                  <c:v>2/1/2019</c:v>
                </c:pt>
                <c:pt idx="98">
                  <c:v>3/1/2019</c:v>
                </c:pt>
                <c:pt idx="99">
                  <c:v>4/1/2019</c:v>
                </c:pt>
                <c:pt idx="100">
                  <c:v>5/1/2019</c:v>
                </c:pt>
                <c:pt idx="101">
                  <c:v>6/1/2019</c:v>
                </c:pt>
                <c:pt idx="102">
                  <c:v>7/1/2019</c:v>
                </c:pt>
                <c:pt idx="103">
                  <c:v>8/1/2019</c:v>
                </c:pt>
                <c:pt idx="104">
                  <c:v>9/1/2019</c:v>
                </c:pt>
                <c:pt idx="105">
                  <c:v>10/1/2019</c:v>
                </c:pt>
                <c:pt idx="106">
                  <c:v>11/1/2019</c:v>
                </c:pt>
                <c:pt idx="107">
                  <c:v>12/1/2019</c:v>
                </c:pt>
                <c:pt idx="108">
                  <c:v>1/1/2020</c:v>
                </c:pt>
                <c:pt idx="109">
                  <c:v>2/1/2020</c:v>
                </c:pt>
                <c:pt idx="110">
                  <c:v>3/1/2020</c:v>
                </c:pt>
                <c:pt idx="111">
                  <c:v>4/1/2020</c:v>
                </c:pt>
                <c:pt idx="112">
                  <c:v>5/1/2020</c:v>
                </c:pt>
                <c:pt idx="113">
                  <c:v>6/1/2020</c:v>
                </c:pt>
                <c:pt idx="114">
                  <c:v>7/1/2020</c:v>
                </c:pt>
                <c:pt idx="115">
                  <c:v>8/1/2020</c:v>
                </c:pt>
                <c:pt idx="116">
                  <c:v>9/1/2020</c:v>
                </c:pt>
                <c:pt idx="117">
                  <c:v>10/1/2020</c:v>
                </c:pt>
                <c:pt idx="118">
                  <c:v>11/1/2020</c:v>
                </c:pt>
                <c:pt idx="119">
                  <c:v>12/1/2020</c:v>
                </c:pt>
                <c:pt idx="120">
                  <c:v>1/1/2021</c:v>
                </c:pt>
                <c:pt idx="121">
                  <c:v>2/1/2021</c:v>
                </c:pt>
                <c:pt idx="122">
                  <c:v>3/1/2021</c:v>
                </c:pt>
                <c:pt idx="123">
                  <c:v>4/1/2021</c:v>
                </c:pt>
                <c:pt idx="124">
                  <c:v>5/1/2021</c:v>
                </c:pt>
                <c:pt idx="125">
                  <c:v>6/1/2021</c:v>
                </c:pt>
                <c:pt idx="126">
                  <c:v>7/1/2021</c:v>
                </c:pt>
                <c:pt idx="127">
                  <c:v>8/1/2021</c:v>
                </c:pt>
                <c:pt idx="128">
                  <c:v>9/1/2021</c:v>
                </c:pt>
                <c:pt idx="129">
                  <c:v>10/1/2021</c:v>
                </c:pt>
                <c:pt idx="130">
                  <c:v>11/1/2021</c:v>
                </c:pt>
                <c:pt idx="131">
                  <c:v>12/1/2021</c:v>
                </c:pt>
                <c:pt idx="132">
                  <c:v>1/1/2022</c:v>
                </c:pt>
                <c:pt idx="133">
                  <c:v>2/1/2022</c:v>
                </c:pt>
                <c:pt idx="134">
                  <c:v>3/1/2022</c:v>
                </c:pt>
                <c:pt idx="135">
                  <c:v>4/1/2022</c:v>
                </c:pt>
                <c:pt idx="136">
                  <c:v>5/1/2022</c:v>
                </c:pt>
                <c:pt idx="137">
                  <c:v>6/1/2022</c:v>
                </c:pt>
                <c:pt idx="138">
                  <c:v>7/1/2022</c:v>
                </c:pt>
                <c:pt idx="139">
                  <c:v>8/1/2022</c:v>
                </c:pt>
                <c:pt idx="140">
                  <c:v>9/1/2022</c:v>
                </c:pt>
                <c:pt idx="141">
                  <c:v>10/1/2022</c:v>
                </c:pt>
                <c:pt idx="142">
                  <c:v>11/1/2022</c:v>
                </c:pt>
                <c:pt idx="143">
                  <c:v>12/1/2022</c:v>
                </c:pt>
                <c:pt idx="144">
                  <c:v>1/1/2023</c:v>
                </c:pt>
                <c:pt idx="145">
                  <c:v>2/1/2023</c:v>
                </c:pt>
                <c:pt idx="146">
                  <c:v>3/1/2023</c:v>
                </c:pt>
                <c:pt idx="147">
                  <c:v>4/1/2023</c:v>
                </c:pt>
                <c:pt idx="148">
                  <c:v>5/1/2023</c:v>
                </c:pt>
                <c:pt idx="149">
                  <c:v>6/1/2023</c:v>
                </c:pt>
                <c:pt idx="150">
                  <c:v>7/1/2023</c:v>
                </c:pt>
                <c:pt idx="151">
                  <c:v>8/1/2023</c:v>
                </c:pt>
                <c:pt idx="152">
                  <c:v>9/1/2023</c:v>
                </c:pt>
                <c:pt idx="153">
                  <c:v>10/1/2023</c:v>
                </c:pt>
                <c:pt idx="154">
                  <c:v>11/1/2023</c:v>
                </c:pt>
                <c:pt idx="155">
                  <c:v>12/1/2023</c:v>
                </c:pt>
                <c:pt idx="156">
                  <c:v>1/1/2024</c:v>
                </c:pt>
                <c:pt idx="157">
                  <c:v>2/1/2024</c:v>
                </c:pt>
                <c:pt idx="158">
                  <c:v>3/1/2024</c:v>
                </c:pt>
                <c:pt idx="159">
                  <c:v>4/1/2024</c:v>
                </c:pt>
                <c:pt idx="160">
                  <c:v>5/1/2024</c:v>
                </c:pt>
                <c:pt idx="161">
                  <c:v>6/1/2024</c:v>
                </c:pt>
                <c:pt idx="162">
                  <c:v>7/1/2024</c:v>
                </c:pt>
                <c:pt idx="163">
                  <c:v>8/1/2024</c:v>
                </c:pt>
                <c:pt idx="164">
                  <c:v>9/1/2024</c:v>
                </c:pt>
                <c:pt idx="165">
                  <c:v>10/1/2024</c:v>
                </c:pt>
                <c:pt idx="166">
                  <c:v>11/1/2024</c:v>
                </c:pt>
                <c:pt idx="167">
                  <c:v>12/1/2024</c:v>
                </c:pt>
                <c:pt idx="168">
                  <c:v>1/1/2025</c:v>
                </c:pt>
                <c:pt idx="169">
                  <c:v>2/1/2025</c:v>
                </c:pt>
              </c:strCache>
            </c:strRef>
          </c:cat>
          <c:val>
            <c:numRef>
              <c:f>'NCDOT Data Entry '!$K$5:$K$202</c:f>
              <c:numCache>
                <c:formatCode>0.00</c:formatCode>
                <c:ptCount val="198"/>
                <c:pt idx="0">
                  <c:v>40.340000000000003</c:v>
                </c:pt>
                <c:pt idx="1">
                  <c:v>44.12</c:v>
                </c:pt>
                <c:pt idx="2">
                  <c:v>44.43</c:v>
                </c:pt>
                <c:pt idx="3">
                  <c:v>44.34</c:v>
                </c:pt>
                <c:pt idx="4">
                  <c:v>44.26</c:v>
                </c:pt>
                <c:pt idx="5">
                  <c:v>41.12</c:v>
                </c:pt>
                <c:pt idx="6">
                  <c:v>41.59</c:v>
                </c:pt>
                <c:pt idx="7">
                  <c:v>41.5</c:v>
                </c:pt>
                <c:pt idx="8">
                  <c:v>41.56</c:v>
                </c:pt>
                <c:pt idx="9">
                  <c:v>41.74</c:v>
                </c:pt>
                <c:pt idx="10">
                  <c:v>41.14</c:v>
                </c:pt>
                <c:pt idx="11">
                  <c:v>41.2</c:v>
                </c:pt>
                <c:pt idx="12">
                  <c:v>42.29</c:v>
                </c:pt>
                <c:pt idx="13">
                  <c:v>42.1</c:v>
                </c:pt>
                <c:pt idx="14">
                  <c:v>41.6</c:v>
                </c:pt>
                <c:pt idx="15">
                  <c:v>41.6</c:v>
                </c:pt>
                <c:pt idx="16">
                  <c:v>41.53</c:v>
                </c:pt>
                <c:pt idx="17">
                  <c:v>40.49</c:v>
                </c:pt>
                <c:pt idx="18">
                  <c:v>39.24</c:v>
                </c:pt>
                <c:pt idx="19">
                  <c:v>38.880000000000003</c:v>
                </c:pt>
                <c:pt idx="20">
                  <c:v>38.67</c:v>
                </c:pt>
                <c:pt idx="21">
                  <c:v>37.25</c:v>
                </c:pt>
                <c:pt idx="22">
                  <c:v>36.880000000000003</c:v>
                </c:pt>
                <c:pt idx="23">
                  <c:v>38.36</c:v>
                </c:pt>
                <c:pt idx="24">
                  <c:v>38.44</c:v>
                </c:pt>
                <c:pt idx="25">
                  <c:v>37.83</c:v>
                </c:pt>
                <c:pt idx="26">
                  <c:v>37.81</c:v>
                </c:pt>
                <c:pt idx="27">
                  <c:v>38.549999999999997</c:v>
                </c:pt>
                <c:pt idx="28">
                  <c:v>37.479999999999997</c:v>
                </c:pt>
                <c:pt idx="29">
                  <c:v>36.25</c:v>
                </c:pt>
                <c:pt idx="30">
                  <c:v>35.950000000000003</c:v>
                </c:pt>
                <c:pt idx="31">
                  <c:v>35.18</c:v>
                </c:pt>
                <c:pt idx="32">
                  <c:v>35.18</c:v>
                </c:pt>
                <c:pt idx="33">
                  <c:v>35.24</c:v>
                </c:pt>
                <c:pt idx="34">
                  <c:v>35.340000000000003</c:v>
                </c:pt>
                <c:pt idx="35">
                  <c:v>35.47</c:v>
                </c:pt>
                <c:pt idx="36">
                  <c:v>36.89</c:v>
                </c:pt>
                <c:pt idx="37">
                  <c:v>37.9</c:v>
                </c:pt>
                <c:pt idx="38">
                  <c:v>39.39</c:v>
                </c:pt>
                <c:pt idx="39">
                  <c:v>40.35</c:v>
                </c:pt>
                <c:pt idx="40">
                  <c:v>40.130000000000003</c:v>
                </c:pt>
                <c:pt idx="41">
                  <c:v>39.86</c:v>
                </c:pt>
                <c:pt idx="42">
                  <c:v>39.979999999999997</c:v>
                </c:pt>
                <c:pt idx="43">
                  <c:v>40.159999999999997</c:v>
                </c:pt>
                <c:pt idx="44">
                  <c:v>40.22</c:v>
                </c:pt>
                <c:pt idx="45">
                  <c:v>40.28</c:v>
                </c:pt>
                <c:pt idx="46">
                  <c:v>40.25</c:v>
                </c:pt>
                <c:pt idx="47">
                  <c:v>39.479999999999997</c:v>
                </c:pt>
                <c:pt idx="48">
                  <c:v>38.35</c:v>
                </c:pt>
                <c:pt idx="49">
                  <c:v>37.9</c:v>
                </c:pt>
                <c:pt idx="50">
                  <c:v>35.4</c:v>
                </c:pt>
                <c:pt idx="51">
                  <c:v>35.4</c:v>
                </c:pt>
                <c:pt idx="52">
                  <c:v>35.32</c:v>
                </c:pt>
                <c:pt idx="53">
                  <c:v>35.299999999999997</c:v>
                </c:pt>
                <c:pt idx="54">
                  <c:v>35.299999999999997</c:v>
                </c:pt>
                <c:pt idx="55">
                  <c:v>35.26</c:v>
                </c:pt>
                <c:pt idx="56">
                  <c:v>34.909999999999997</c:v>
                </c:pt>
                <c:pt idx="57">
                  <c:v>34.119999999999997</c:v>
                </c:pt>
                <c:pt idx="58">
                  <c:v>34.03</c:v>
                </c:pt>
                <c:pt idx="59">
                  <c:v>33.950000000000003</c:v>
                </c:pt>
                <c:pt idx="60">
                  <c:v>33.950000000000003</c:v>
                </c:pt>
                <c:pt idx="61">
                  <c:v>33.880000000000003</c:v>
                </c:pt>
                <c:pt idx="62">
                  <c:v>33.619999999999997</c:v>
                </c:pt>
                <c:pt idx="63">
                  <c:v>33.25</c:v>
                </c:pt>
                <c:pt idx="64">
                  <c:v>34.4</c:v>
                </c:pt>
                <c:pt idx="65">
                  <c:v>34.950000000000003</c:v>
                </c:pt>
                <c:pt idx="66">
                  <c:v>34.869999999999997</c:v>
                </c:pt>
                <c:pt idx="67">
                  <c:v>34.83</c:v>
                </c:pt>
                <c:pt idx="68">
                  <c:v>34.42</c:v>
                </c:pt>
                <c:pt idx="69">
                  <c:v>31.66</c:v>
                </c:pt>
                <c:pt idx="70">
                  <c:v>31.96</c:v>
                </c:pt>
                <c:pt idx="71">
                  <c:v>33.24</c:v>
                </c:pt>
                <c:pt idx="72">
                  <c:v>34.69</c:v>
                </c:pt>
                <c:pt idx="73">
                  <c:v>34.9</c:v>
                </c:pt>
                <c:pt idx="74">
                  <c:v>34.880000000000003</c:v>
                </c:pt>
                <c:pt idx="75">
                  <c:v>34.869999999999997</c:v>
                </c:pt>
                <c:pt idx="76">
                  <c:v>34.83</c:v>
                </c:pt>
                <c:pt idx="77">
                  <c:v>34.83</c:v>
                </c:pt>
                <c:pt idx="78">
                  <c:v>34.83</c:v>
                </c:pt>
                <c:pt idx="79">
                  <c:v>34.869999999999997</c:v>
                </c:pt>
                <c:pt idx="80">
                  <c:v>34.71</c:v>
                </c:pt>
                <c:pt idx="81">
                  <c:v>31.49</c:v>
                </c:pt>
                <c:pt idx="82">
                  <c:v>31.34</c:v>
                </c:pt>
                <c:pt idx="83">
                  <c:v>31.54</c:v>
                </c:pt>
                <c:pt idx="84">
                  <c:v>33.909999999999997</c:v>
                </c:pt>
                <c:pt idx="85">
                  <c:v>35.58</c:v>
                </c:pt>
                <c:pt idx="86">
                  <c:v>37.700000000000003</c:v>
                </c:pt>
                <c:pt idx="87">
                  <c:v>39.94</c:v>
                </c:pt>
                <c:pt idx="88">
                  <c:v>41.35</c:v>
                </c:pt>
                <c:pt idx="89">
                  <c:v>41.48</c:v>
                </c:pt>
                <c:pt idx="90">
                  <c:v>42.7</c:v>
                </c:pt>
                <c:pt idx="91">
                  <c:v>42.7</c:v>
                </c:pt>
                <c:pt idx="92">
                  <c:v>42.7</c:v>
                </c:pt>
                <c:pt idx="93">
                  <c:v>42.36</c:v>
                </c:pt>
                <c:pt idx="94">
                  <c:v>41.13</c:v>
                </c:pt>
                <c:pt idx="95">
                  <c:v>41.13</c:v>
                </c:pt>
                <c:pt idx="96">
                  <c:v>41.13</c:v>
                </c:pt>
                <c:pt idx="97">
                  <c:v>41.18</c:v>
                </c:pt>
                <c:pt idx="98">
                  <c:v>42.5</c:v>
                </c:pt>
                <c:pt idx="99">
                  <c:v>42.48</c:v>
                </c:pt>
                <c:pt idx="100">
                  <c:v>42.22</c:v>
                </c:pt>
                <c:pt idx="101">
                  <c:v>40.21</c:v>
                </c:pt>
                <c:pt idx="102">
                  <c:v>37.65</c:v>
                </c:pt>
                <c:pt idx="103">
                  <c:v>37.380000000000003</c:v>
                </c:pt>
                <c:pt idx="104">
                  <c:v>34.71</c:v>
                </c:pt>
                <c:pt idx="105">
                  <c:v>33.380000000000003</c:v>
                </c:pt>
                <c:pt idx="106">
                  <c:v>32.47</c:v>
                </c:pt>
                <c:pt idx="107">
                  <c:v>33.619999999999997</c:v>
                </c:pt>
                <c:pt idx="108">
                  <c:v>34.92</c:v>
                </c:pt>
                <c:pt idx="109">
                  <c:v>36</c:v>
                </c:pt>
                <c:pt idx="110">
                  <c:v>35.96</c:v>
                </c:pt>
                <c:pt idx="111">
                  <c:v>35.78</c:v>
                </c:pt>
                <c:pt idx="112">
                  <c:v>34.65</c:v>
                </c:pt>
                <c:pt idx="113">
                  <c:v>34.6</c:v>
                </c:pt>
                <c:pt idx="114">
                  <c:v>34.56</c:v>
                </c:pt>
                <c:pt idx="115">
                  <c:v>34.53</c:v>
                </c:pt>
                <c:pt idx="116">
                  <c:v>34.65</c:v>
                </c:pt>
                <c:pt idx="117">
                  <c:v>34.700000000000003</c:v>
                </c:pt>
                <c:pt idx="118">
                  <c:v>34.83</c:v>
                </c:pt>
                <c:pt idx="119">
                  <c:v>37.89</c:v>
                </c:pt>
                <c:pt idx="120">
                  <c:v>46.67</c:v>
                </c:pt>
                <c:pt idx="121">
                  <c:v>46.73</c:v>
                </c:pt>
                <c:pt idx="122">
                  <c:v>49.14</c:v>
                </c:pt>
                <c:pt idx="123">
                  <c:v>51.43</c:v>
                </c:pt>
                <c:pt idx="124">
                  <c:v>58.31</c:v>
                </c:pt>
                <c:pt idx="125">
                  <c:v>58.65</c:v>
                </c:pt>
                <c:pt idx="126">
                  <c:v>61.58</c:v>
                </c:pt>
                <c:pt idx="127">
                  <c:v>63.87</c:v>
                </c:pt>
                <c:pt idx="128">
                  <c:v>66.13</c:v>
                </c:pt>
                <c:pt idx="129">
                  <c:v>66.13</c:v>
                </c:pt>
                <c:pt idx="130">
                  <c:v>68.489999999999995</c:v>
                </c:pt>
                <c:pt idx="131">
                  <c:v>68.599999999999994</c:v>
                </c:pt>
                <c:pt idx="132">
                  <c:v>68.599999999999994</c:v>
                </c:pt>
                <c:pt idx="133">
                  <c:v>68.599999999999994</c:v>
                </c:pt>
                <c:pt idx="134">
                  <c:v>71.69</c:v>
                </c:pt>
                <c:pt idx="135">
                  <c:v>74.5</c:v>
                </c:pt>
                <c:pt idx="136" formatCode="General">
                  <c:v>74.5</c:v>
                </c:pt>
                <c:pt idx="137" formatCode="General">
                  <c:v>74.48</c:v>
                </c:pt>
                <c:pt idx="138" formatCode="General">
                  <c:v>71.540000000000006</c:v>
                </c:pt>
                <c:pt idx="139" formatCode="General">
                  <c:v>71.260000000000005</c:v>
                </c:pt>
                <c:pt idx="140" formatCode="General">
                  <c:v>71.150000000000006</c:v>
                </c:pt>
                <c:pt idx="141" formatCode="General">
                  <c:v>68.400000000000006</c:v>
                </c:pt>
                <c:pt idx="142" formatCode="General">
                  <c:v>64.22</c:v>
                </c:pt>
                <c:pt idx="143" formatCode="General">
                  <c:v>64.13</c:v>
                </c:pt>
                <c:pt idx="144" formatCode="General">
                  <c:v>64.010000000000005</c:v>
                </c:pt>
                <c:pt idx="145" formatCode="General">
                  <c:v>63.9</c:v>
                </c:pt>
                <c:pt idx="146" formatCode="General">
                  <c:v>66.39</c:v>
                </c:pt>
                <c:pt idx="147" formatCode="General">
                  <c:v>66.48</c:v>
                </c:pt>
                <c:pt idx="148" formatCode="General">
                  <c:v>66.33</c:v>
                </c:pt>
                <c:pt idx="149" formatCode="General">
                  <c:v>66.2</c:v>
                </c:pt>
                <c:pt idx="150" formatCode="General">
                  <c:v>65.319999999999993</c:v>
                </c:pt>
                <c:pt idx="151" formatCode="General">
                  <c:v>62.6</c:v>
                </c:pt>
                <c:pt idx="152" formatCode="General">
                  <c:v>62.5</c:v>
                </c:pt>
                <c:pt idx="153" formatCode="General">
                  <c:v>62.44</c:v>
                </c:pt>
                <c:pt idx="154" formatCode="General">
                  <c:v>62.42</c:v>
                </c:pt>
                <c:pt idx="155" formatCode="General">
                  <c:v>62.49</c:v>
                </c:pt>
                <c:pt idx="156" formatCode="General">
                  <c:v>64.84</c:v>
                </c:pt>
                <c:pt idx="157" formatCode="General">
                  <c:v>64.78</c:v>
                </c:pt>
                <c:pt idx="158" formatCode="General">
                  <c:v>61.09</c:v>
                </c:pt>
                <c:pt idx="159" formatCode="General">
                  <c:v>61.05</c:v>
                </c:pt>
                <c:pt idx="160" formatCode="General">
                  <c:v>60.92</c:v>
                </c:pt>
                <c:pt idx="161" formatCode="General">
                  <c:v>60.78</c:v>
                </c:pt>
                <c:pt idx="162" formatCode="General">
                  <c:v>60.7</c:v>
                </c:pt>
                <c:pt idx="163" formatCode="General">
                  <c:v>60.68</c:v>
                </c:pt>
                <c:pt idx="164" formatCode="General">
                  <c:v>60.63</c:v>
                </c:pt>
                <c:pt idx="165" formatCode="General">
                  <c:v>60.5</c:v>
                </c:pt>
                <c:pt idx="166" formatCode="General">
                  <c:v>60.53</c:v>
                </c:pt>
                <c:pt idx="167" formatCode="General">
                  <c:v>60.49</c:v>
                </c:pt>
                <c:pt idx="168" formatCode="General">
                  <c:v>60.53</c:v>
                </c:pt>
                <c:pt idx="169" formatCode="General">
                  <c:v>60.78</c:v>
                </c:pt>
              </c:numCache>
            </c:numRef>
          </c:val>
          <c:smooth val="0"/>
          <c:extLst>
            <c:ext xmlns:c16="http://schemas.microsoft.com/office/drawing/2014/chart" uri="{C3380CC4-5D6E-409C-BE32-E72D297353CC}">
              <c16:uniqueId val="{00000009-F7B7-4E8F-957D-BA23BF141B70}"/>
            </c:ext>
          </c:extLst>
        </c:ser>
        <c:ser>
          <c:idx val="10"/>
          <c:order val="10"/>
          <c:tx>
            <c:strRef>
              <c:f>'NCDOT Data Entry '!$L$4</c:f>
              <c:strCache>
                <c:ptCount val="1"/>
                <c:pt idx="0">
                  <c:v>Category 4</c:v>
                </c:pt>
              </c:strCache>
            </c:strRef>
          </c:tx>
          <c:spPr>
            <a:ln w="28575" cap="rnd">
              <a:solidFill>
                <a:schemeClr val="accent5">
                  <a:lumMod val="60000"/>
                </a:schemeClr>
              </a:solidFill>
              <a:round/>
            </a:ln>
            <a:effectLst/>
          </c:spPr>
          <c:marker>
            <c:symbol val="none"/>
          </c:marker>
          <c:cat>
            <c:strRef>
              <c:f>'NCDOT Data Entry '!$A$5:$A$202</c:f>
              <c:strCache>
                <c:ptCount val="170"/>
                <c:pt idx="0">
                  <c:v>1/1/2011</c:v>
                </c:pt>
                <c:pt idx="1">
                  <c:v>2/1/2011</c:v>
                </c:pt>
                <c:pt idx="2">
                  <c:v>3/1/2011</c:v>
                </c:pt>
                <c:pt idx="3">
                  <c:v>4/1/2011</c:v>
                </c:pt>
                <c:pt idx="4">
                  <c:v>5/1/2011</c:v>
                </c:pt>
                <c:pt idx="5">
                  <c:v>6/1/2011</c:v>
                </c:pt>
                <c:pt idx="6">
                  <c:v>7/1/2011</c:v>
                </c:pt>
                <c:pt idx="7">
                  <c:v>8/1/2011</c:v>
                </c:pt>
                <c:pt idx="8">
                  <c:v>9/1/2011</c:v>
                </c:pt>
                <c:pt idx="9">
                  <c:v>10/1/2011</c:v>
                </c:pt>
                <c:pt idx="10">
                  <c:v>11/1/2011</c:v>
                </c:pt>
                <c:pt idx="11">
                  <c:v>12/1/2011</c:v>
                </c:pt>
                <c:pt idx="12">
                  <c:v>1/1/2012</c:v>
                </c:pt>
                <c:pt idx="13">
                  <c:v>2/1/2012</c:v>
                </c:pt>
                <c:pt idx="14">
                  <c:v>3/1/2012</c:v>
                </c:pt>
                <c:pt idx="15">
                  <c:v>4/1/2012</c:v>
                </c:pt>
                <c:pt idx="16">
                  <c:v>5/1/2012</c:v>
                </c:pt>
                <c:pt idx="17">
                  <c:v>6/1/2012</c:v>
                </c:pt>
                <c:pt idx="18">
                  <c:v>7/1/2012</c:v>
                </c:pt>
                <c:pt idx="19">
                  <c:v>8/1/2012</c:v>
                </c:pt>
                <c:pt idx="20">
                  <c:v>9/1/2012</c:v>
                </c:pt>
                <c:pt idx="21">
                  <c:v>10/1/2012</c:v>
                </c:pt>
                <c:pt idx="22">
                  <c:v>11/1/2012</c:v>
                </c:pt>
                <c:pt idx="23">
                  <c:v>12/1/2012</c:v>
                </c:pt>
                <c:pt idx="24">
                  <c:v>1/1/2013</c:v>
                </c:pt>
                <c:pt idx="25">
                  <c:v>2/1/2013</c:v>
                </c:pt>
                <c:pt idx="26">
                  <c:v>3/1/2013</c:v>
                </c:pt>
                <c:pt idx="27">
                  <c:v>4/1/2013</c:v>
                </c:pt>
                <c:pt idx="28">
                  <c:v>5/1/2013</c:v>
                </c:pt>
                <c:pt idx="29">
                  <c:v>6/1/2013</c:v>
                </c:pt>
                <c:pt idx="30">
                  <c:v>7/1/2013</c:v>
                </c:pt>
                <c:pt idx="31">
                  <c:v>8/1/2013</c:v>
                </c:pt>
                <c:pt idx="32">
                  <c:v>9/1/2013</c:v>
                </c:pt>
                <c:pt idx="33">
                  <c:v>10/1/2013</c:v>
                </c:pt>
                <c:pt idx="34">
                  <c:v>11/1/2013</c:v>
                </c:pt>
                <c:pt idx="35">
                  <c:v>12/1/2013</c:v>
                </c:pt>
                <c:pt idx="36">
                  <c:v>1/1/2014</c:v>
                </c:pt>
                <c:pt idx="37">
                  <c:v>2/1/2014</c:v>
                </c:pt>
                <c:pt idx="38">
                  <c:v>3/1/2014</c:v>
                </c:pt>
                <c:pt idx="39">
                  <c:v>4/1/2014</c:v>
                </c:pt>
                <c:pt idx="40">
                  <c:v>5/1/2014</c:v>
                </c:pt>
                <c:pt idx="41">
                  <c:v>6/1/2014</c:v>
                </c:pt>
                <c:pt idx="42">
                  <c:v>7/1/2014</c:v>
                </c:pt>
                <c:pt idx="43">
                  <c:v>8/1/2014</c:v>
                </c:pt>
                <c:pt idx="44">
                  <c:v>9/1/2014</c:v>
                </c:pt>
                <c:pt idx="45">
                  <c:v>10/1/2014</c:v>
                </c:pt>
                <c:pt idx="46">
                  <c:v>11/1/2014</c:v>
                </c:pt>
                <c:pt idx="47">
                  <c:v>12/1/2014</c:v>
                </c:pt>
                <c:pt idx="48">
                  <c:v>1/1/2015</c:v>
                </c:pt>
                <c:pt idx="49">
                  <c:v>2/1/115</c:v>
                </c:pt>
                <c:pt idx="50">
                  <c:v>3/1/2015</c:v>
                </c:pt>
                <c:pt idx="51">
                  <c:v>4/1/2015</c:v>
                </c:pt>
                <c:pt idx="52">
                  <c:v>5/1/2015</c:v>
                </c:pt>
                <c:pt idx="53">
                  <c:v>6/1/2015</c:v>
                </c:pt>
                <c:pt idx="54">
                  <c:v>7/1/2015</c:v>
                </c:pt>
                <c:pt idx="55">
                  <c:v>8/1/2015</c:v>
                </c:pt>
                <c:pt idx="56">
                  <c:v>9/1/2015</c:v>
                </c:pt>
                <c:pt idx="57">
                  <c:v>10/1/2015</c:v>
                </c:pt>
                <c:pt idx="58">
                  <c:v>11/1/2015</c:v>
                </c:pt>
                <c:pt idx="59">
                  <c:v>12/1/2015</c:v>
                </c:pt>
                <c:pt idx="60">
                  <c:v>1/1/2016</c:v>
                </c:pt>
                <c:pt idx="61">
                  <c:v>2/1/2016</c:v>
                </c:pt>
                <c:pt idx="62">
                  <c:v>3/1/2016</c:v>
                </c:pt>
                <c:pt idx="63">
                  <c:v>4/1/2016</c:v>
                </c:pt>
                <c:pt idx="64">
                  <c:v>5/1/2016</c:v>
                </c:pt>
                <c:pt idx="65">
                  <c:v>6/1/2016</c:v>
                </c:pt>
                <c:pt idx="66">
                  <c:v>7/1/2016</c:v>
                </c:pt>
                <c:pt idx="67">
                  <c:v>8/1/2016</c:v>
                </c:pt>
                <c:pt idx="68">
                  <c:v>9/1/2016</c:v>
                </c:pt>
                <c:pt idx="69">
                  <c:v>10/1/2016</c:v>
                </c:pt>
                <c:pt idx="70">
                  <c:v>11/1/2016</c:v>
                </c:pt>
                <c:pt idx="71">
                  <c:v>12/1/2016</c:v>
                </c:pt>
                <c:pt idx="72">
                  <c:v>1/1/2017</c:v>
                </c:pt>
                <c:pt idx="73">
                  <c:v>2/1/2017</c:v>
                </c:pt>
                <c:pt idx="74">
                  <c:v>3/1/2017</c:v>
                </c:pt>
                <c:pt idx="75">
                  <c:v>4/1/2017</c:v>
                </c:pt>
                <c:pt idx="76">
                  <c:v>5/1/2017</c:v>
                </c:pt>
                <c:pt idx="77">
                  <c:v>6/1/2017</c:v>
                </c:pt>
                <c:pt idx="78">
                  <c:v>7/1/2017</c:v>
                </c:pt>
                <c:pt idx="79">
                  <c:v>8/1/2017</c:v>
                </c:pt>
                <c:pt idx="80">
                  <c:v>9/1/2017</c:v>
                </c:pt>
                <c:pt idx="81">
                  <c:v>10/1/2017</c:v>
                </c:pt>
                <c:pt idx="82">
                  <c:v>11/1/2017</c:v>
                </c:pt>
                <c:pt idx="83">
                  <c:v>12/1/2017</c:v>
                </c:pt>
                <c:pt idx="84">
                  <c:v>1/1/2018</c:v>
                </c:pt>
                <c:pt idx="85">
                  <c:v>2/1/2018</c:v>
                </c:pt>
                <c:pt idx="86">
                  <c:v>3/1/2018</c:v>
                </c:pt>
                <c:pt idx="87">
                  <c:v>4/1/2018</c:v>
                </c:pt>
                <c:pt idx="88">
                  <c:v>5/1/2018</c:v>
                </c:pt>
                <c:pt idx="89">
                  <c:v>6/1/2018</c:v>
                </c:pt>
                <c:pt idx="90">
                  <c:v>7/1/2018</c:v>
                </c:pt>
                <c:pt idx="91">
                  <c:v>8/1/2018</c:v>
                </c:pt>
                <c:pt idx="92">
                  <c:v>9/1/2018</c:v>
                </c:pt>
                <c:pt idx="93">
                  <c:v>10/1/2018</c:v>
                </c:pt>
                <c:pt idx="94">
                  <c:v>11/1/2018</c:v>
                </c:pt>
                <c:pt idx="95">
                  <c:v>12/1/2018</c:v>
                </c:pt>
                <c:pt idx="96">
                  <c:v>1/1/2019</c:v>
                </c:pt>
                <c:pt idx="97">
                  <c:v>2/1/2019</c:v>
                </c:pt>
                <c:pt idx="98">
                  <c:v>3/1/2019</c:v>
                </c:pt>
                <c:pt idx="99">
                  <c:v>4/1/2019</c:v>
                </c:pt>
                <c:pt idx="100">
                  <c:v>5/1/2019</c:v>
                </c:pt>
                <c:pt idx="101">
                  <c:v>6/1/2019</c:v>
                </c:pt>
                <c:pt idx="102">
                  <c:v>7/1/2019</c:v>
                </c:pt>
                <c:pt idx="103">
                  <c:v>8/1/2019</c:v>
                </c:pt>
                <c:pt idx="104">
                  <c:v>9/1/2019</c:v>
                </c:pt>
                <c:pt idx="105">
                  <c:v>10/1/2019</c:v>
                </c:pt>
                <c:pt idx="106">
                  <c:v>11/1/2019</c:v>
                </c:pt>
                <c:pt idx="107">
                  <c:v>12/1/2019</c:v>
                </c:pt>
                <c:pt idx="108">
                  <c:v>1/1/2020</c:v>
                </c:pt>
                <c:pt idx="109">
                  <c:v>2/1/2020</c:v>
                </c:pt>
                <c:pt idx="110">
                  <c:v>3/1/2020</c:v>
                </c:pt>
                <c:pt idx="111">
                  <c:v>4/1/2020</c:v>
                </c:pt>
                <c:pt idx="112">
                  <c:v>5/1/2020</c:v>
                </c:pt>
                <c:pt idx="113">
                  <c:v>6/1/2020</c:v>
                </c:pt>
                <c:pt idx="114">
                  <c:v>7/1/2020</c:v>
                </c:pt>
                <c:pt idx="115">
                  <c:v>8/1/2020</c:v>
                </c:pt>
                <c:pt idx="116">
                  <c:v>9/1/2020</c:v>
                </c:pt>
                <c:pt idx="117">
                  <c:v>10/1/2020</c:v>
                </c:pt>
                <c:pt idx="118">
                  <c:v>11/1/2020</c:v>
                </c:pt>
                <c:pt idx="119">
                  <c:v>12/1/2020</c:v>
                </c:pt>
                <c:pt idx="120">
                  <c:v>1/1/2021</c:v>
                </c:pt>
                <c:pt idx="121">
                  <c:v>2/1/2021</c:v>
                </c:pt>
                <c:pt idx="122">
                  <c:v>3/1/2021</c:v>
                </c:pt>
                <c:pt idx="123">
                  <c:v>4/1/2021</c:v>
                </c:pt>
                <c:pt idx="124">
                  <c:v>5/1/2021</c:v>
                </c:pt>
                <c:pt idx="125">
                  <c:v>6/1/2021</c:v>
                </c:pt>
                <c:pt idx="126">
                  <c:v>7/1/2021</c:v>
                </c:pt>
                <c:pt idx="127">
                  <c:v>8/1/2021</c:v>
                </c:pt>
                <c:pt idx="128">
                  <c:v>9/1/2021</c:v>
                </c:pt>
                <c:pt idx="129">
                  <c:v>10/1/2021</c:v>
                </c:pt>
                <c:pt idx="130">
                  <c:v>11/1/2021</c:v>
                </c:pt>
                <c:pt idx="131">
                  <c:v>12/1/2021</c:v>
                </c:pt>
                <c:pt idx="132">
                  <c:v>1/1/2022</c:v>
                </c:pt>
                <c:pt idx="133">
                  <c:v>2/1/2022</c:v>
                </c:pt>
                <c:pt idx="134">
                  <c:v>3/1/2022</c:v>
                </c:pt>
                <c:pt idx="135">
                  <c:v>4/1/2022</c:v>
                </c:pt>
                <c:pt idx="136">
                  <c:v>5/1/2022</c:v>
                </c:pt>
                <c:pt idx="137">
                  <c:v>6/1/2022</c:v>
                </c:pt>
                <c:pt idx="138">
                  <c:v>7/1/2022</c:v>
                </c:pt>
                <c:pt idx="139">
                  <c:v>8/1/2022</c:v>
                </c:pt>
                <c:pt idx="140">
                  <c:v>9/1/2022</c:v>
                </c:pt>
                <c:pt idx="141">
                  <c:v>10/1/2022</c:v>
                </c:pt>
                <c:pt idx="142">
                  <c:v>11/1/2022</c:v>
                </c:pt>
                <c:pt idx="143">
                  <c:v>12/1/2022</c:v>
                </c:pt>
                <c:pt idx="144">
                  <c:v>1/1/2023</c:v>
                </c:pt>
                <c:pt idx="145">
                  <c:v>2/1/2023</c:v>
                </c:pt>
                <c:pt idx="146">
                  <c:v>3/1/2023</c:v>
                </c:pt>
                <c:pt idx="147">
                  <c:v>4/1/2023</c:v>
                </c:pt>
                <c:pt idx="148">
                  <c:v>5/1/2023</c:v>
                </c:pt>
                <c:pt idx="149">
                  <c:v>6/1/2023</c:v>
                </c:pt>
                <c:pt idx="150">
                  <c:v>7/1/2023</c:v>
                </c:pt>
                <c:pt idx="151">
                  <c:v>8/1/2023</c:v>
                </c:pt>
                <c:pt idx="152">
                  <c:v>9/1/2023</c:v>
                </c:pt>
                <c:pt idx="153">
                  <c:v>10/1/2023</c:v>
                </c:pt>
                <c:pt idx="154">
                  <c:v>11/1/2023</c:v>
                </c:pt>
                <c:pt idx="155">
                  <c:v>12/1/2023</c:v>
                </c:pt>
                <c:pt idx="156">
                  <c:v>1/1/2024</c:v>
                </c:pt>
                <c:pt idx="157">
                  <c:v>2/1/2024</c:v>
                </c:pt>
                <c:pt idx="158">
                  <c:v>3/1/2024</c:v>
                </c:pt>
                <c:pt idx="159">
                  <c:v>4/1/2024</c:v>
                </c:pt>
                <c:pt idx="160">
                  <c:v>5/1/2024</c:v>
                </c:pt>
                <c:pt idx="161">
                  <c:v>6/1/2024</c:v>
                </c:pt>
                <c:pt idx="162">
                  <c:v>7/1/2024</c:v>
                </c:pt>
                <c:pt idx="163">
                  <c:v>8/1/2024</c:v>
                </c:pt>
                <c:pt idx="164">
                  <c:v>9/1/2024</c:v>
                </c:pt>
                <c:pt idx="165">
                  <c:v>10/1/2024</c:v>
                </c:pt>
                <c:pt idx="166">
                  <c:v>11/1/2024</c:v>
                </c:pt>
                <c:pt idx="167">
                  <c:v>12/1/2024</c:v>
                </c:pt>
                <c:pt idx="168">
                  <c:v>1/1/2025</c:v>
                </c:pt>
                <c:pt idx="169">
                  <c:v>2/1/2025</c:v>
                </c:pt>
              </c:strCache>
            </c:strRef>
          </c:cat>
          <c:val>
            <c:numRef>
              <c:f>'NCDOT Data Entry '!$L$5:$L$202</c:f>
              <c:numCache>
                <c:formatCode>0.00</c:formatCode>
                <c:ptCount val="198"/>
                <c:pt idx="0">
                  <c:v>39.25</c:v>
                </c:pt>
                <c:pt idx="1">
                  <c:v>43.52</c:v>
                </c:pt>
                <c:pt idx="2">
                  <c:v>44.59</c:v>
                </c:pt>
                <c:pt idx="3">
                  <c:v>44.02</c:v>
                </c:pt>
                <c:pt idx="4">
                  <c:v>40.520000000000003</c:v>
                </c:pt>
                <c:pt idx="5">
                  <c:v>38.85</c:v>
                </c:pt>
                <c:pt idx="6">
                  <c:v>36.72</c:v>
                </c:pt>
                <c:pt idx="7">
                  <c:v>34.56</c:v>
                </c:pt>
                <c:pt idx="8">
                  <c:v>35.979999999999997</c:v>
                </c:pt>
                <c:pt idx="9">
                  <c:v>34.72</c:v>
                </c:pt>
                <c:pt idx="10">
                  <c:v>34.08</c:v>
                </c:pt>
                <c:pt idx="11">
                  <c:v>36.28</c:v>
                </c:pt>
                <c:pt idx="12">
                  <c:v>38.049999999999997</c:v>
                </c:pt>
                <c:pt idx="13">
                  <c:v>38.07</c:v>
                </c:pt>
                <c:pt idx="14">
                  <c:v>35.869999999999997</c:v>
                </c:pt>
                <c:pt idx="15">
                  <c:v>35.869999999999997</c:v>
                </c:pt>
                <c:pt idx="16">
                  <c:v>34.770000000000003</c:v>
                </c:pt>
                <c:pt idx="17">
                  <c:v>32.64</c:v>
                </c:pt>
                <c:pt idx="18">
                  <c:v>32.299999999999997</c:v>
                </c:pt>
                <c:pt idx="19">
                  <c:v>33.979999999999997</c:v>
                </c:pt>
                <c:pt idx="20">
                  <c:v>33.47</c:v>
                </c:pt>
                <c:pt idx="21">
                  <c:v>31</c:v>
                </c:pt>
                <c:pt idx="22">
                  <c:v>32.57</c:v>
                </c:pt>
                <c:pt idx="23">
                  <c:v>33.26</c:v>
                </c:pt>
                <c:pt idx="24">
                  <c:v>32.770000000000003</c:v>
                </c:pt>
                <c:pt idx="25">
                  <c:v>32.61</c:v>
                </c:pt>
                <c:pt idx="26">
                  <c:v>32.04</c:v>
                </c:pt>
                <c:pt idx="27">
                  <c:v>30.95</c:v>
                </c:pt>
                <c:pt idx="28">
                  <c:v>30.06</c:v>
                </c:pt>
                <c:pt idx="29">
                  <c:v>31.05</c:v>
                </c:pt>
                <c:pt idx="30">
                  <c:v>32.86</c:v>
                </c:pt>
                <c:pt idx="31">
                  <c:v>33.6</c:v>
                </c:pt>
                <c:pt idx="32">
                  <c:v>33.25</c:v>
                </c:pt>
                <c:pt idx="33">
                  <c:v>33.51</c:v>
                </c:pt>
                <c:pt idx="34">
                  <c:v>34.14</c:v>
                </c:pt>
                <c:pt idx="35">
                  <c:v>34.549999999999997</c:v>
                </c:pt>
                <c:pt idx="36">
                  <c:v>34.729999999999997</c:v>
                </c:pt>
                <c:pt idx="37">
                  <c:v>33.99</c:v>
                </c:pt>
                <c:pt idx="38">
                  <c:v>32.99</c:v>
                </c:pt>
                <c:pt idx="39">
                  <c:v>34.61</c:v>
                </c:pt>
                <c:pt idx="40">
                  <c:v>35.409999999999997</c:v>
                </c:pt>
                <c:pt idx="41">
                  <c:v>34.729999999999997</c:v>
                </c:pt>
                <c:pt idx="42">
                  <c:v>34.619999999999997</c:v>
                </c:pt>
                <c:pt idx="43">
                  <c:v>34.79</c:v>
                </c:pt>
                <c:pt idx="44">
                  <c:v>34.36</c:v>
                </c:pt>
                <c:pt idx="45">
                  <c:v>33.64</c:v>
                </c:pt>
                <c:pt idx="46">
                  <c:v>33.19</c:v>
                </c:pt>
                <c:pt idx="47">
                  <c:v>32.04</c:v>
                </c:pt>
                <c:pt idx="48">
                  <c:v>30.23</c:v>
                </c:pt>
                <c:pt idx="49">
                  <c:v>27.54</c:v>
                </c:pt>
                <c:pt idx="50">
                  <c:v>25.75</c:v>
                </c:pt>
                <c:pt idx="51">
                  <c:v>24.38</c:v>
                </c:pt>
                <c:pt idx="52">
                  <c:v>24.65</c:v>
                </c:pt>
                <c:pt idx="53">
                  <c:v>25.05</c:v>
                </c:pt>
                <c:pt idx="54">
                  <c:v>25.21</c:v>
                </c:pt>
                <c:pt idx="55">
                  <c:v>25.04</c:v>
                </c:pt>
                <c:pt idx="56">
                  <c:v>23.98</c:v>
                </c:pt>
                <c:pt idx="57">
                  <c:v>22.27</c:v>
                </c:pt>
                <c:pt idx="58">
                  <c:v>20.92</c:v>
                </c:pt>
                <c:pt idx="59">
                  <c:v>19.649999999999999</c:v>
                </c:pt>
                <c:pt idx="60">
                  <c:v>20.85</c:v>
                </c:pt>
                <c:pt idx="61">
                  <c:v>21.37</c:v>
                </c:pt>
                <c:pt idx="62">
                  <c:v>22.01</c:v>
                </c:pt>
                <c:pt idx="63">
                  <c:v>25.14</c:v>
                </c:pt>
                <c:pt idx="64">
                  <c:v>30.35</c:v>
                </c:pt>
                <c:pt idx="65">
                  <c:v>31.89</c:v>
                </c:pt>
                <c:pt idx="66">
                  <c:v>31.05</c:v>
                </c:pt>
                <c:pt idx="67">
                  <c:v>30.09</c:v>
                </c:pt>
                <c:pt idx="68">
                  <c:v>27.43</c:v>
                </c:pt>
                <c:pt idx="69">
                  <c:v>25.07</c:v>
                </c:pt>
                <c:pt idx="70">
                  <c:v>26.2</c:v>
                </c:pt>
                <c:pt idx="71">
                  <c:v>29.67</c:v>
                </c:pt>
                <c:pt idx="72">
                  <c:v>30.88</c:v>
                </c:pt>
                <c:pt idx="73">
                  <c:v>31.38</c:v>
                </c:pt>
                <c:pt idx="74">
                  <c:v>32.42</c:v>
                </c:pt>
                <c:pt idx="75">
                  <c:v>32.46</c:v>
                </c:pt>
                <c:pt idx="76">
                  <c:v>31.26</c:v>
                </c:pt>
                <c:pt idx="77">
                  <c:v>30</c:v>
                </c:pt>
                <c:pt idx="78">
                  <c:v>31.19</c:v>
                </c:pt>
                <c:pt idx="79">
                  <c:v>31.66</c:v>
                </c:pt>
                <c:pt idx="80">
                  <c:v>31.28</c:v>
                </c:pt>
                <c:pt idx="81">
                  <c:v>29.65</c:v>
                </c:pt>
                <c:pt idx="82">
                  <c:v>30.49</c:v>
                </c:pt>
                <c:pt idx="83">
                  <c:v>31.7</c:v>
                </c:pt>
                <c:pt idx="84">
                  <c:v>33.840000000000003</c:v>
                </c:pt>
                <c:pt idx="85">
                  <c:v>36.68</c:v>
                </c:pt>
                <c:pt idx="86">
                  <c:v>40.42</c:v>
                </c:pt>
                <c:pt idx="87">
                  <c:v>42.02</c:v>
                </c:pt>
                <c:pt idx="88">
                  <c:v>42.92</c:v>
                </c:pt>
                <c:pt idx="89">
                  <c:v>43.9</c:v>
                </c:pt>
                <c:pt idx="90">
                  <c:v>44.54</c:v>
                </c:pt>
                <c:pt idx="91">
                  <c:v>43.35</c:v>
                </c:pt>
                <c:pt idx="92">
                  <c:v>41.34</c:v>
                </c:pt>
                <c:pt idx="93">
                  <c:v>40.86</c:v>
                </c:pt>
                <c:pt idx="94">
                  <c:v>39.65</c:v>
                </c:pt>
                <c:pt idx="95">
                  <c:v>37.26</c:v>
                </c:pt>
                <c:pt idx="96">
                  <c:v>35.229999999999997</c:v>
                </c:pt>
                <c:pt idx="97">
                  <c:v>34.78</c:v>
                </c:pt>
                <c:pt idx="98">
                  <c:v>35.21</c:v>
                </c:pt>
                <c:pt idx="99">
                  <c:v>34.450000000000003</c:v>
                </c:pt>
                <c:pt idx="100">
                  <c:v>32.020000000000003</c:v>
                </c:pt>
                <c:pt idx="101">
                  <c:v>28.57</c:v>
                </c:pt>
                <c:pt idx="102">
                  <c:v>29</c:v>
                </c:pt>
                <c:pt idx="103">
                  <c:v>30.31</c:v>
                </c:pt>
                <c:pt idx="104">
                  <c:v>28.77</c:v>
                </c:pt>
                <c:pt idx="105">
                  <c:v>25.8</c:v>
                </c:pt>
                <c:pt idx="106">
                  <c:v>27.23</c:v>
                </c:pt>
                <c:pt idx="107">
                  <c:v>29.1</c:v>
                </c:pt>
                <c:pt idx="108">
                  <c:v>30.73</c:v>
                </c:pt>
                <c:pt idx="109">
                  <c:v>30.19</c:v>
                </c:pt>
                <c:pt idx="110">
                  <c:v>29.66</c:v>
                </c:pt>
                <c:pt idx="111">
                  <c:v>25.94</c:v>
                </c:pt>
                <c:pt idx="112">
                  <c:v>26.08</c:v>
                </c:pt>
                <c:pt idx="113">
                  <c:v>26.36</c:v>
                </c:pt>
                <c:pt idx="114">
                  <c:v>24.71</c:v>
                </c:pt>
                <c:pt idx="115">
                  <c:v>25.25</c:v>
                </c:pt>
                <c:pt idx="116">
                  <c:v>29.22</c:v>
                </c:pt>
                <c:pt idx="117">
                  <c:v>33.21</c:v>
                </c:pt>
                <c:pt idx="118">
                  <c:v>36.28</c:v>
                </c:pt>
                <c:pt idx="119">
                  <c:v>45.65</c:v>
                </c:pt>
                <c:pt idx="120">
                  <c:v>53.4</c:v>
                </c:pt>
                <c:pt idx="121">
                  <c:v>57.45</c:v>
                </c:pt>
                <c:pt idx="122">
                  <c:v>61.77</c:v>
                </c:pt>
                <c:pt idx="123">
                  <c:v>66.33</c:v>
                </c:pt>
                <c:pt idx="124">
                  <c:v>73.61</c:v>
                </c:pt>
                <c:pt idx="125">
                  <c:v>79.5</c:v>
                </c:pt>
                <c:pt idx="126">
                  <c:v>85.58</c:v>
                </c:pt>
                <c:pt idx="127">
                  <c:v>89.97</c:v>
                </c:pt>
                <c:pt idx="128">
                  <c:v>91.65</c:v>
                </c:pt>
                <c:pt idx="129">
                  <c:v>90.67</c:v>
                </c:pt>
                <c:pt idx="130">
                  <c:v>87.06</c:v>
                </c:pt>
                <c:pt idx="131">
                  <c:v>79.02</c:v>
                </c:pt>
                <c:pt idx="132">
                  <c:v>70.400000000000006</c:v>
                </c:pt>
                <c:pt idx="133">
                  <c:v>55.78</c:v>
                </c:pt>
                <c:pt idx="134">
                  <c:v>63.51</c:v>
                </c:pt>
                <c:pt idx="135">
                  <c:v>72.48</c:v>
                </c:pt>
                <c:pt idx="136">
                  <c:v>67.38</c:v>
                </c:pt>
                <c:pt idx="137">
                  <c:v>55.99</c:v>
                </c:pt>
                <c:pt idx="138">
                  <c:v>46.74</c:v>
                </c:pt>
                <c:pt idx="139">
                  <c:v>43.69</c:v>
                </c:pt>
                <c:pt idx="140">
                  <c:v>42.89</c:v>
                </c:pt>
                <c:pt idx="141">
                  <c:v>40</c:v>
                </c:pt>
                <c:pt idx="142">
                  <c:v>36.28</c:v>
                </c:pt>
                <c:pt idx="143">
                  <c:v>37.86</c:v>
                </c:pt>
                <c:pt idx="144">
                  <c:v>40.270000000000003</c:v>
                </c:pt>
                <c:pt idx="145">
                  <c:v>45.17</c:v>
                </c:pt>
                <c:pt idx="146">
                  <c:v>57.03</c:v>
                </c:pt>
                <c:pt idx="147">
                  <c:v>58.6</c:v>
                </c:pt>
                <c:pt idx="148">
                  <c:v>54.64</c:v>
                </c:pt>
                <c:pt idx="149">
                  <c:v>47.97</c:v>
                </c:pt>
                <c:pt idx="150">
                  <c:v>45.37</c:v>
                </c:pt>
                <c:pt idx="151">
                  <c:v>41.16</c:v>
                </c:pt>
                <c:pt idx="152">
                  <c:v>37.299999999999997</c:v>
                </c:pt>
                <c:pt idx="153">
                  <c:v>40.07</c:v>
                </c:pt>
                <c:pt idx="154">
                  <c:v>47.72</c:v>
                </c:pt>
                <c:pt idx="155">
                  <c:v>54.39</c:v>
                </c:pt>
                <c:pt idx="156">
                  <c:v>54.78</c:v>
                </c:pt>
                <c:pt idx="157">
                  <c:v>48.06</c:v>
                </c:pt>
                <c:pt idx="158">
                  <c:v>43.85</c:v>
                </c:pt>
                <c:pt idx="159">
                  <c:v>44.26</c:v>
                </c:pt>
                <c:pt idx="160">
                  <c:v>41.74</c:v>
                </c:pt>
                <c:pt idx="161">
                  <c:v>38.85</c:v>
                </c:pt>
                <c:pt idx="162">
                  <c:v>36.049999999999997</c:v>
                </c:pt>
                <c:pt idx="163">
                  <c:v>37.06</c:v>
                </c:pt>
                <c:pt idx="164">
                  <c:v>38.15</c:v>
                </c:pt>
                <c:pt idx="165">
                  <c:v>37</c:v>
                </c:pt>
                <c:pt idx="166">
                  <c:v>36.81</c:v>
                </c:pt>
                <c:pt idx="167">
                  <c:v>36.65</c:v>
                </c:pt>
                <c:pt idx="168">
                  <c:v>37.33</c:v>
                </c:pt>
                <c:pt idx="169">
                  <c:v>42.05</c:v>
                </c:pt>
              </c:numCache>
            </c:numRef>
          </c:val>
          <c:smooth val="0"/>
          <c:extLst>
            <c:ext xmlns:c16="http://schemas.microsoft.com/office/drawing/2014/chart" uri="{C3380CC4-5D6E-409C-BE32-E72D297353CC}">
              <c16:uniqueId val="{0000000A-F7B7-4E8F-957D-BA23BF141B70}"/>
            </c:ext>
          </c:extLst>
        </c:ser>
        <c:ser>
          <c:idx val="11"/>
          <c:order val="11"/>
          <c:tx>
            <c:strRef>
              <c:f>'NCDOT Data Entry '!$M$4</c:f>
              <c:strCache>
                <c:ptCount val="1"/>
                <c:pt idx="0">
                  <c:v>Category 5</c:v>
                </c:pt>
              </c:strCache>
            </c:strRef>
          </c:tx>
          <c:spPr>
            <a:ln w="28575" cap="rnd">
              <a:solidFill>
                <a:schemeClr val="accent6">
                  <a:lumMod val="60000"/>
                </a:schemeClr>
              </a:solidFill>
              <a:round/>
            </a:ln>
            <a:effectLst/>
          </c:spPr>
          <c:marker>
            <c:symbol val="none"/>
          </c:marker>
          <c:cat>
            <c:strRef>
              <c:f>'NCDOT Data Entry '!$A$5:$A$202</c:f>
              <c:strCache>
                <c:ptCount val="170"/>
                <c:pt idx="0">
                  <c:v>1/1/2011</c:v>
                </c:pt>
                <c:pt idx="1">
                  <c:v>2/1/2011</c:v>
                </c:pt>
                <c:pt idx="2">
                  <c:v>3/1/2011</c:v>
                </c:pt>
                <c:pt idx="3">
                  <c:v>4/1/2011</c:v>
                </c:pt>
                <c:pt idx="4">
                  <c:v>5/1/2011</c:v>
                </c:pt>
                <c:pt idx="5">
                  <c:v>6/1/2011</c:v>
                </c:pt>
                <c:pt idx="6">
                  <c:v>7/1/2011</c:v>
                </c:pt>
                <c:pt idx="7">
                  <c:v>8/1/2011</c:v>
                </c:pt>
                <c:pt idx="8">
                  <c:v>9/1/2011</c:v>
                </c:pt>
                <c:pt idx="9">
                  <c:v>10/1/2011</c:v>
                </c:pt>
                <c:pt idx="10">
                  <c:v>11/1/2011</c:v>
                </c:pt>
                <c:pt idx="11">
                  <c:v>12/1/2011</c:v>
                </c:pt>
                <c:pt idx="12">
                  <c:v>1/1/2012</c:v>
                </c:pt>
                <c:pt idx="13">
                  <c:v>2/1/2012</c:v>
                </c:pt>
                <c:pt idx="14">
                  <c:v>3/1/2012</c:v>
                </c:pt>
                <c:pt idx="15">
                  <c:v>4/1/2012</c:v>
                </c:pt>
                <c:pt idx="16">
                  <c:v>5/1/2012</c:v>
                </c:pt>
                <c:pt idx="17">
                  <c:v>6/1/2012</c:v>
                </c:pt>
                <c:pt idx="18">
                  <c:v>7/1/2012</c:v>
                </c:pt>
                <c:pt idx="19">
                  <c:v>8/1/2012</c:v>
                </c:pt>
                <c:pt idx="20">
                  <c:v>9/1/2012</c:v>
                </c:pt>
                <c:pt idx="21">
                  <c:v>10/1/2012</c:v>
                </c:pt>
                <c:pt idx="22">
                  <c:v>11/1/2012</c:v>
                </c:pt>
                <c:pt idx="23">
                  <c:v>12/1/2012</c:v>
                </c:pt>
                <c:pt idx="24">
                  <c:v>1/1/2013</c:v>
                </c:pt>
                <c:pt idx="25">
                  <c:v>2/1/2013</c:v>
                </c:pt>
                <c:pt idx="26">
                  <c:v>3/1/2013</c:v>
                </c:pt>
                <c:pt idx="27">
                  <c:v>4/1/2013</c:v>
                </c:pt>
                <c:pt idx="28">
                  <c:v>5/1/2013</c:v>
                </c:pt>
                <c:pt idx="29">
                  <c:v>6/1/2013</c:v>
                </c:pt>
                <c:pt idx="30">
                  <c:v>7/1/2013</c:v>
                </c:pt>
                <c:pt idx="31">
                  <c:v>8/1/2013</c:v>
                </c:pt>
                <c:pt idx="32">
                  <c:v>9/1/2013</c:v>
                </c:pt>
                <c:pt idx="33">
                  <c:v>10/1/2013</c:v>
                </c:pt>
                <c:pt idx="34">
                  <c:v>11/1/2013</c:v>
                </c:pt>
                <c:pt idx="35">
                  <c:v>12/1/2013</c:v>
                </c:pt>
                <c:pt idx="36">
                  <c:v>1/1/2014</c:v>
                </c:pt>
                <c:pt idx="37">
                  <c:v>2/1/2014</c:v>
                </c:pt>
                <c:pt idx="38">
                  <c:v>3/1/2014</c:v>
                </c:pt>
                <c:pt idx="39">
                  <c:v>4/1/2014</c:v>
                </c:pt>
                <c:pt idx="40">
                  <c:v>5/1/2014</c:v>
                </c:pt>
                <c:pt idx="41">
                  <c:v>6/1/2014</c:v>
                </c:pt>
                <c:pt idx="42">
                  <c:v>7/1/2014</c:v>
                </c:pt>
                <c:pt idx="43">
                  <c:v>8/1/2014</c:v>
                </c:pt>
                <c:pt idx="44">
                  <c:v>9/1/2014</c:v>
                </c:pt>
                <c:pt idx="45">
                  <c:v>10/1/2014</c:v>
                </c:pt>
                <c:pt idx="46">
                  <c:v>11/1/2014</c:v>
                </c:pt>
                <c:pt idx="47">
                  <c:v>12/1/2014</c:v>
                </c:pt>
                <c:pt idx="48">
                  <c:v>1/1/2015</c:v>
                </c:pt>
                <c:pt idx="49">
                  <c:v>2/1/115</c:v>
                </c:pt>
                <c:pt idx="50">
                  <c:v>3/1/2015</c:v>
                </c:pt>
                <c:pt idx="51">
                  <c:v>4/1/2015</c:v>
                </c:pt>
                <c:pt idx="52">
                  <c:v>5/1/2015</c:v>
                </c:pt>
                <c:pt idx="53">
                  <c:v>6/1/2015</c:v>
                </c:pt>
                <c:pt idx="54">
                  <c:v>7/1/2015</c:v>
                </c:pt>
                <c:pt idx="55">
                  <c:v>8/1/2015</c:v>
                </c:pt>
                <c:pt idx="56">
                  <c:v>9/1/2015</c:v>
                </c:pt>
                <c:pt idx="57">
                  <c:v>10/1/2015</c:v>
                </c:pt>
                <c:pt idx="58">
                  <c:v>11/1/2015</c:v>
                </c:pt>
                <c:pt idx="59">
                  <c:v>12/1/2015</c:v>
                </c:pt>
                <c:pt idx="60">
                  <c:v>1/1/2016</c:v>
                </c:pt>
                <c:pt idx="61">
                  <c:v>2/1/2016</c:v>
                </c:pt>
                <c:pt idx="62">
                  <c:v>3/1/2016</c:v>
                </c:pt>
                <c:pt idx="63">
                  <c:v>4/1/2016</c:v>
                </c:pt>
                <c:pt idx="64">
                  <c:v>5/1/2016</c:v>
                </c:pt>
                <c:pt idx="65">
                  <c:v>6/1/2016</c:v>
                </c:pt>
                <c:pt idx="66">
                  <c:v>7/1/2016</c:v>
                </c:pt>
                <c:pt idx="67">
                  <c:v>8/1/2016</c:v>
                </c:pt>
                <c:pt idx="68">
                  <c:v>9/1/2016</c:v>
                </c:pt>
                <c:pt idx="69">
                  <c:v>10/1/2016</c:v>
                </c:pt>
                <c:pt idx="70">
                  <c:v>11/1/2016</c:v>
                </c:pt>
                <c:pt idx="71">
                  <c:v>12/1/2016</c:v>
                </c:pt>
                <c:pt idx="72">
                  <c:v>1/1/2017</c:v>
                </c:pt>
                <c:pt idx="73">
                  <c:v>2/1/2017</c:v>
                </c:pt>
                <c:pt idx="74">
                  <c:v>3/1/2017</c:v>
                </c:pt>
                <c:pt idx="75">
                  <c:v>4/1/2017</c:v>
                </c:pt>
                <c:pt idx="76">
                  <c:v>5/1/2017</c:v>
                </c:pt>
                <c:pt idx="77">
                  <c:v>6/1/2017</c:v>
                </c:pt>
                <c:pt idx="78">
                  <c:v>7/1/2017</c:v>
                </c:pt>
                <c:pt idx="79">
                  <c:v>8/1/2017</c:v>
                </c:pt>
                <c:pt idx="80">
                  <c:v>9/1/2017</c:v>
                </c:pt>
                <c:pt idx="81">
                  <c:v>10/1/2017</c:v>
                </c:pt>
                <c:pt idx="82">
                  <c:v>11/1/2017</c:v>
                </c:pt>
                <c:pt idx="83">
                  <c:v>12/1/2017</c:v>
                </c:pt>
                <c:pt idx="84">
                  <c:v>1/1/2018</c:v>
                </c:pt>
                <c:pt idx="85">
                  <c:v>2/1/2018</c:v>
                </c:pt>
                <c:pt idx="86">
                  <c:v>3/1/2018</c:v>
                </c:pt>
                <c:pt idx="87">
                  <c:v>4/1/2018</c:v>
                </c:pt>
                <c:pt idx="88">
                  <c:v>5/1/2018</c:v>
                </c:pt>
                <c:pt idx="89">
                  <c:v>6/1/2018</c:v>
                </c:pt>
                <c:pt idx="90">
                  <c:v>7/1/2018</c:v>
                </c:pt>
                <c:pt idx="91">
                  <c:v>8/1/2018</c:v>
                </c:pt>
                <c:pt idx="92">
                  <c:v>9/1/2018</c:v>
                </c:pt>
                <c:pt idx="93">
                  <c:v>10/1/2018</c:v>
                </c:pt>
                <c:pt idx="94">
                  <c:v>11/1/2018</c:v>
                </c:pt>
                <c:pt idx="95">
                  <c:v>12/1/2018</c:v>
                </c:pt>
                <c:pt idx="96">
                  <c:v>1/1/2019</c:v>
                </c:pt>
                <c:pt idx="97">
                  <c:v>2/1/2019</c:v>
                </c:pt>
                <c:pt idx="98">
                  <c:v>3/1/2019</c:v>
                </c:pt>
                <c:pt idx="99">
                  <c:v>4/1/2019</c:v>
                </c:pt>
                <c:pt idx="100">
                  <c:v>5/1/2019</c:v>
                </c:pt>
                <c:pt idx="101">
                  <c:v>6/1/2019</c:v>
                </c:pt>
                <c:pt idx="102">
                  <c:v>7/1/2019</c:v>
                </c:pt>
                <c:pt idx="103">
                  <c:v>8/1/2019</c:v>
                </c:pt>
                <c:pt idx="104">
                  <c:v>9/1/2019</c:v>
                </c:pt>
                <c:pt idx="105">
                  <c:v>10/1/2019</c:v>
                </c:pt>
                <c:pt idx="106">
                  <c:v>11/1/2019</c:v>
                </c:pt>
                <c:pt idx="107">
                  <c:v>12/1/2019</c:v>
                </c:pt>
                <c:pt idx="108">
                  <c:v>1/1/2020</c:v>
                </c:pt>
                <c:pt idx="109">
                  <c:v>2/1/2020</c:v>
                </c:pt>
                <c:pt idx="110">
                  <c:v>3/1/2020</c:v>
                </c:pt>
                <c:pt idx="111">
                  <c:v>4/1/2020</c:v>
                </c:pt>
                <c:pt idx="112">
                  <c:v>5/1/2020</c:v>
                </c:pt>
                <c:pt idx="113">
                  <c:v>6/1/2020</c:v>
                </c:pt>
                <c:pt idx="114">
                  <c:v>7/1/2020</c:v>
                </c:pt>
                <c:pt idx="115">
                  <c:v>8/1/2020</c:v>
                </c:pt>
                <c:pt idx="116">
                  <c:v>9/1/2020</c:v>
                </c:pt>
                <c:pt idx="117">
                  <c:v>10/1/2020</c:v>
                </c:pt>
                <c:pt idx="118">
                  <c:v>11/1/2020</c:v>
                </c:pt>
                <c:pt idx="119">
                  <c:v>12/1/2020</c:v>
                </c:pt>
                <c:pt idx="120">
                  <c:v>1/1/2021</c:v>
                </c:pt>
                <c:pt idx="121">
                  <c:v>2/1/2021</c:v>
                </c:pt>
                <c:pt idx="122">
                  <c:v>3/1/2021</c:v>
                </c:pt>
                <c:pt idx="123">
                  <c:v>4/1/2021</c:v>
                </c:pt>
                <c:pt idx="124">
                  <c:v>5/1/2021</c:v>
                </c:pt>
                <c:pt idx="125">
                  <c:v>6/1/2021</c:v>
                </c:pt>
                <c:pt idx="126">
                  <c:v>7/1/2021</c:v>
                </c:pt>
                <c:pt idx="127">
                  <c:v>8/1/2021</c:v>
                </c:pt>
                <c:pt idx="128">
                  <c:v>9/1/2021</c:v>
                </c:pt>
                <c:pt idx="129">
                  <c:v>10/1/2021</c:v>
                </c:pt>
                <c:pt idx="130">
                  <c:v>11/1/2021</c:v>
                </c:pt>
                <c:pt idx="131">
                  <c:v>12/1/2021</c:v>
                </c:pt>
                <c:pt idx="132">
                  <c:v>1/1/2022</c:v>
                </c:pt>
                <c:pt idx="133">
                  <c:v>2/1/2022</c:v>
                </c:pt>
                <c:pt idx="134">
                  <c:v>3/1/2022</c:v>
                </c:pt>
                <c:pt idx="135">
                  <c:v>4/1/2022</c:v>
                </c:pt>
                <c:pt idx="136">
                  <c:v>5/1/2022</c:v>
                </c:pt>
                <c:pt idx="137">
                  <c:v>6/1/2022</c:v>
                </c:pt>
                <c:pt idx="138">
                  <c:v>7/1/2022</c:v>
                </c:pt>
                <c:pt idx="139">
                  <c:v>8/1/2022</c:v>
                </c:pt>
                <c:pt idx="140">
                  <c:v>9/1/2022</c:v>
                </c:pt>
                <c:pt idx="141">
                  <c:v>10/1/2022</c:v>
                </c:pt>
                <c:pt idx="142">
                  <c:v>11/1/2022</c:v>
                </c:pt>
                <c:pt idx="143">
                  <c:v>12/1/2022</c:v>
                </c:pt>
                <c:pt idx="144">
                  <c:v>1/1/2023</c:v>
                </c:pt>
                <c:pt idx="145">
                  <c:v>2/1/2023</c:v>
                </c:pt>
                <c:pt idx="146">
                  <c:v>3/1/2023</c:v>
                </c:pt>
                <c:pt idx="147">
                  <c:v>4/1/2023</c:v>
                </c:pt>
                <c:pt idx="148">
                  <c:v>5/1/2023</c:v>
                </c:pt>
                <c:pt idx="149">
                  <c:v>6/1/2023</c:v>
                </c:pt>
                <c:pt idx="150">
                  <c:v>7/1/2023</c:v>
                </c:pt>
                <c:pt idx="151">
                  <c:v>8/1/2023</c:v>
                </c:pt>
                <c:pt idx="152">
                  <c:v>9/1/2023</c:v>
                </c:pt>
                <c:pt idx="153">
                  <c:v>10/1/2023</c:v>
                </c:pt>
                <c:pt idx="154">
                  <c:v>11/1/2023</c:v>
                </c:pt>
                <c:pt idx="155">
                  <c:v>12/1/2023</c:v>
                </c:pt>
                <c:pt idx="156">
                  <c:v>1/1/2024</c:v>
                </c:pt>
                <c:pt idx="157">
                  <c:v>2/1/2024</c:v>
                </c:pt>
                <c:pt idx="158">
                  <c:v>3/1/2024</c:v>
                </c:pt>
                <c:pt idx="159">
                  <c:v>4/1/2024</c:v>
                </c:pt>
                <c:pt idx="160">
                  <c:v>5/1/2024</c:v>
                </c:pt>
                <c:pt idx="161">
                  <c:v>6/1/2024</c:v>
                </c:pt>
                <c:pt idx="162">
                  <c:v>7/1/2024</c:v>
                </c:pt>
                <c:pt idx="163">
                  <c:v>8/1/2024</c:v>
                </c:pt>
                <c:pt idx="164">
                  <c:v>9/1/2024</c:v>
                </c:pt>
                <c:pt idx="165">
                  <c:v>10/1/2024</c:v>
                </c:pt>
                <c:pt idx="166">
                  <c:v>11/1/2024</c:v>
                </c:pt>
                <c:pt idx="167">
                  <c:v>12/1/2024</c:v>
                </c:pt>
                <c:pt idx="168">
                  <c:v>1/1/2025</c:v>
                </c:pt>
                <c:pt idx="169">
                  <c:v>2/1/2025</c:v>
                </c:pt>
              </c:strCache>
            </c:strRef>
          </c:cat>
          <c:val>
            <c:numRef>
              <c:f>'NCDOT Data Entry '!$M$5:$M$202</c:f>
              <c:numCache>
                <c:formatCode>0.00</c:formatCode>
                <c:ptCount val="198"/>
                <c:pt idx="0">
                  <c:v>41.31</c:v>
                </c:pt>
                <c:pt idx="1">
                  <c:v>42.81</c:v>
                </c:pt>
                <c:pt idx="2">
                  <c:v>43</c:v>
                </c:pt>
                <c:pt idx="3">
                  <c:v>43.13</c:v>
                </c:pt>
                <c:pt idx="4">
                  <c:v>42.62</c:v>
                </c:pt>
                <c:pt idx="5">
                  <c:v>42.36</c:v>
                </c:pt>
                <c:pt idx="6">
                  <c:v>43.46</c:v>
                </c:pt>
                <c:pt idx="7">
                  <c:v>43.46</c:v>
                </c:pt>
                <c:pt idx="8">
                  <c:v>43.46</c:v>
                </c:pt>
                <c:pt idx="9">
                  <c:v>43.46</c:v>
                </c:pt>
                <c:pt idx="10">
                  <c:v>43.15</c:v>
                </c:pt>
                <c:pt idx="11">
                  <c:v>42.78</c:v>
                </c:pt>
                <c:pt idx="12">
                  <c:v>42.1</c:v>
                </c:pt>
                <c:pt idx="13">
                  <c:v>43.84</c:v>
                </c:pt>
                <c:pt idx="14">
                  <c:v>42.55</c:v>
                </c:pt>
                <c:pt idx="15">
                  <c:v>42.44</c:v>
                </c:pt>
                <c:pt idx="16">
                  <c:v>42.43</c:v>
                </c:pt>
                <c:pt idx="17">
                  <c:v>41.62</c:v>
                </c:pt>
                <c:pt idx="18">
                  <c:v>39.83</c:v>
                </c:pt>
                <c:pt idx="19">
                  <c:v>38.07</c:v>
                </c:pt>
                <c:pt idx="20">
                  <c:v>38.76</c:v>
                </c:pt>
                <c:pt idx="21">
                  <c:v>38.21</c:v>
                </c:pt>
                <c:pt idx="22">
                  <c:v>37.33</c:v>
                </c:pt>
                <c:pt idx="23">
                  <c:v>38.47</c:v>
                </c:pt>
                <c:pt idx="24">
                  <c:v>38.76</c:v>
                </c:pt>
                <c:pt idx="25">
                  <c:v>38.76</c:v>
                </c:pt>
                <c:pt idx="26">
                  <c:v>37.82</c:v>
                </c:pt>
                <c:pt idx="27">
                  <c:v>38.1</c:v>
                </c:pt>
                <c:pt idx="28">
                  <c:v>37.340000000000003</c:v>
                </c:pt>
                <c:pt idx="29">
                  <c:v>36.799999999999997</c:v>
                </c:pt>
                <c:pt idx="30">
                  <c:v>36.700000000000003</c:v>
                </c:pt>
                <c:pt idx="31">
                  <c:v>36.76</c:v>
                </c:pt>
                <c:pt idx="32">
                  <c:v>36.68</c:v>
                </c:pt>
                <c:pt idx="33">
                  <c:v>36.58</c:v>
                </c:pt>
                <c:pt idx="34">
                  <c:v>36.840000000000003</c:v>
                </c:pt>
                <c:pt idx="35">
                  <c:v>37.619999999999997</c:v>
                </c:pt>
                <c:pt idx="36">
                  <c:v>38.130000000000003</c:v>
                </c:pt>
                <c:pt idx="37">
                  <c:v>39.03</c:v>
                </c:pt>
                <c:pt idx="38">
                  <c:v>39.479999999999997</c:v>
                </c:pt>
                <c:pt idx="39">
                  <c:v>39.58</c:v>
                </c:pt>
                <c:pt idx="40">
                  <c:v>39.58</c:v>
                </c:pt>
                <c:pt idx="41">
                  <c:v>39.58</c:v>
                </c:pt>
                <c:pt idx="42">
                  <c:v>39.46</c:v>
                </c:pt>
                <c:pt idx="43">
                  <c:v>39.29</c:v>
                </c:pt>
                <c:pt idx="44">
                  <c:v>39.18</c:v>
                </c:pt>
                <c:pt idx="45">
                  <c:v>39.08</c:v>
                </c:pt>
                <c:pt idx="46">
                  <c:v>38.49</c:v>
                </c:pt>
                <c:pt idx="47">
                  <c:v>38.200000000000003</c:v>
                </c:pt>
                <c:pt idx="48">
                  <c:v>38.08</c:v>
                </c:pt>
                <c:pt idx="49">
                  <c:v>36.21</c:v>
                </c:pt>
                <c:pt idx="50">
                  <c:v>34.19</c:v>
                </c:pt>
                <c:pt idx="51">
                  <c:v>34.14</c:v>
                </c:pt>
                <c:pt idx="52">
                  <c:v>34.06</c:v>
                </c:pt>
                <c:pt idx="53">
                  <c:v>34.1</c:v>
                </c:pt>
                <c:pt idx="54">
                  <c:v>34.42</c:v>
                </c:pt>
                <c:pt idx="55">
                  <c:v>34.090000000000003</c:v>
                </c:pt>
                <c:pt idx="56">
                  <c:v>32.78</c:v>
                </c:pt>
                <c:pt idx="57">
                  <c:v>31.7</c:v>
                </c:pt>
                <c:pt idx="58">
                  <c:v>30.13</c:v>
                </c:pt>
                <c:pt idx="59">
                  <c:v>27.42</c:v>
                </c:pt>
                <c:pt idx="60">
                  <c:v>27.5</c:v>
                </c:pt>
                <c:pt idx="61">
                  <c:v>27.64</c:v>
                </c:pt>
                <c:pt idx="62">
                  <c:v>27.82</c:v>
                </c:pt>
                <c:pt idx="63">
                  <c:v>28.33</c:v>
                </c:pt>
                <c:pt idx="64">
                  <c:v>30.07</c:v>
                </c:pt>
                <c:pt idx="65">
                  <c:v>31.04</c:v>
                </c:pt>
                <c:pt idx="66">
                  <c:v>30.79</c:v>
                </c:pt>
                <c:pt idx="67">
                  <c:v>30.67</c:v>
                </c:pt>
                <c:pt idx="68">
                  <c:v>30.48</c:v>
                </c:pt>
                <c:pt idx="69">
                  <c:v>28.81</c:v>
                </c:pt>
                <c:pt idx="70">
                  <c:v>28.5</c:v>
                </c:pt>
                <c:pt idx="71">
                  <c:v>29.01</c:v>
                </c:pt>
                <c:pt idx="72">
                  <c:v>29.95</c:v>
                </c:pt>
                <c:pt idx="73">
                  <c:v>31.84</c:v>
                </c:pt>
                <c:pt idx="74">
                  <c:v>31.93</c:v>
                </c:pt>
                <c:pt idx="75">
                  <c:v>32.25</c:v>
                </c:pt>
                <c:pt idx="76">
                  <c:v>32.25</c:v>
                </c:pt>
                <c:pt idx="77">
                  <c:v>32.22</c:v>
                </c:pt>
                <c:pt idx="78">
                  <c:v>32.31</c:v>
                </c:pt>
                <c:pt idx="79">
                  <c:v>32.35</c:v>
                </c:pt>
                <c:pt idx="80">
                  <c:v>32.36</c:v>
                </c:pt>
                <c:pt idx="81">
                  <c:v>30.41</c:v>
                </c:pt>
                <c:pt idx="82">
                  <c:v>30.31</c:v>
                </c:pt>
                <c:pt idx="83">
                  <c:v>30.47</c:v>
                </c:pt>
                <c:pt idx="84">
                  <c:v>31.03</c:v>
                </c:pt>
                <c:pt idx="85">
                  <c:v>33.07</c:v>
                </c:pt>
                <c:pt idx="86">
                  <c:v>33.6</c:v>
                </c:pt>
                <c:pt idx="87">
                  <c:v>36.11</c:v>
                </c:pt>
                <c:pt idx="88">
                  <c:v>37.590000000000003</c:v>
                </c:pt>
                <c:pt idx="89">
                  <c:v>37.869999999999997</c:v>
                </c:pt>
                <c:pt idx="90">
                  <c:v>38.94</c:v>
                </c:pt>
                <c:pt idx="91">
                  <c:v>38.94</c:v>
                </c:pt>
                <c:pt idx="92">
                  <c:v>38.94</c:v>
                </c:pt>
                <c:pt idx="93">
                  <c:v>38.94</c:v>
                </c:pt>
                <c:pt idx="94">
                  <c:v>38.94</c:v>
                </c:pt>
                <c:pt idx="95">
                  <c:v>38.94</c:v>
                </c:pt>
                <c:pt idx="96">
                  <c:v>38.76</c:v>
                </c:pt>
                <c:pt idx="97">
                  <c:v>38.07</c:v>
                </c:pt>
                <c:pt idx="98">
                  <c:v>37.89</c:v>
                </c:pt>
                <c:pt idx="99">
                  <c:v>37.700000000000003</c:v>
                </c:pt>
                <c:pt idx="100">
                  <c:v>37.369999999999997</c:v>
                </c:pt>
                <c:pt idx="101">
                  <c:v>36.01</c:v>
                </c:pt>
                <c:pt idx="102">
                  <c:v>34.11</c:v>
                </c:pt>
                <c:pt idx="103">
                  <c:v>33.840000000000003</c:v>
                </c:pt>
                <c:pt idx="104">
                  <c:v>33.39</c:v>
                </c:pt>
                <c:pt idx="105">
                  <c:v>31.98</c:v>
                </c:pt>
                <c:pt idx="106">
                  <c:v>31.86</c:v>
                </c:pt>
                <c:pt idx="107">
                  <c:v>32.130000000000003</c:v>
                </c:pt>
                <c:pt idx="108">
                  <c:v>33.36</c:v>
                </c:pt>
                <c:pt idx="109">
                  <c:v>34.5</c:v>
                </c:pt>
                <c:pt idx="110">
                  <c:v>34.5</c:v>
                </c:pt>
                <c:pt idx="111">
                  <c:v>34.090000000000003</c:v>
                </c:pt>
                <c:pt idx="112">
                  <c:v>33.159999999999997</c:v>
                </c:pt>
                <c:pt idx="113">
                  <c:v>33.31</c:v>
                </c:pt>
                <c:pt idx="114">
                  <c:v>33.19</c:v>
                </c:pt>
                <c:pt idx="115">
                  <c:v>33</c:v>
                </c:pt>
                <c:pt idx="116">
                  <c:v>33.54</c:v>
                </c:pt>
                <c:pt idx="117">
                  <c:v>34.71</c:v>
                </c:pt>
                <c:pt idx="118">
                  <c:v>34.92</c:v>
                </c:pt>
                <c:pt idx="119">
                  <c:v>37.520000000000003</c:v>
                </c:pt>
                <c:pt idx="120">
                  <c:v>44.31</c:v>
                </c:pt>
                <c:pt idx="121">
                  <c:v>44.31</c:v>
                </c:pt>
                <c:pt idx="122">
                  <c:v>45.94</c:v>
                </c:pt>
                <c:pt idx="123">
                  <c:v>48.06</c:v>
                </c:pt>
                <c:pt idx="124">
                  <c:v>50.56</c:v>
                </c:pt>
                <c:pt idx="125">
                  <c:v>54.19</c:v>
                </c:pt>
                <c:pt idx="126">
                  <c:v>56.19</c:v>
                </c:pt>
                <c:pt idx="127">
                  <c:v>58.44</c:v>
                </c:pt>
                <c:pt idx="128">
                  <c:v>58.81</c:v>
                </c:pt>
                <c:pt idx="129">
                  <c:v>59.31</c:v>
                </c:pt>
                <c:pt idx="130">
                  <c:v>62.19</c:v>
                </c:pt>
                <c:pt idx="131">
                  <c:v>62.56</c:v>
                </c:pt>
                <c:pt idx="132">
                  <c:v>62.56</c:v>
                </c:pt>
                <c:pt idx="133">
                  <c:v>62.81</c:v>
                </c:pt>
                <c:pt idx="134">
                  <c:v>65.63</c:v>
                </c:pt>
                <c:pt idx="135">
                  <c:v>67.41</c:v>
                </c:pt>
                <c:pt idx="136" formatCode="General">
                  <c:v>67.06</c:v>
                </c:pt>
                <c:pt idx="137" formatCode="General">
                  <c:v>66.06</c:v>
                </c:pt>
                <c:pt idx="138" formatCode="General">
                  <c:v>63.69</c:v>
                </c:pt>
                <c:pt idx="139" formatCode="General">
                  <c:v>62.94</c:v>
                </c:pt>
                <c:pt idx="140" formatCode="General">
                  <c:v>62.56</c:v>
                </c:pt>
                <c:pt idx="141">
                  <c:v>60</c:v>
                </c:pt>
                <c:pt idx="142" formatCode="General">
                  <c:v>56.94</c:v>
                </c:pt>
                <c:pt idx="143" formatCode="General">
                  <c:v>56.94</c:v>
                </c:pt>
                <c:pt idx="144" formatCode="General">
                  <c:v>57.06</c:v>
                </c:pt>
                <c:pt idx="145" formatCode="General">
                  <c:v>57.19</c:v>
                </c:pt>
                <c:pt idx="146" formatCode="General">
                  <c:v>59.31</c:v>
                </c:pt>
                <c:pt idx="147" formatCode="General">
                  <c:v>59.19</c:v>
                </c:pt>
                <c:pt idx="148" formatCode="General">
                  <c:v>57.94</c:v>
                </c:pt>
                <c:pt idx="149" formatCode="General">
                  <c:v>57.19</c:v>
                </c:pt>
                <c:pt idx="150" formatCode="General">
                  <c:v>55.25</c:v>
                </c:pt>
                <c:pt idx="151" formatCode="General">
                  <c:v>53.95</c:v>
                </c:pt>
                <c:pt idx="152" formatCode="General">
                  <c:v>53.94</c:v>
                </c:pt>
                <c:pt idx="153" formatCode="General">
                  <c:v>53.69</c:v>
                </c:pt>
                <c:pt idx="154" formatCode="General">
                  <c:v>53.56</c:v>
                </c:pt>
                <c:pt idx="155" formatCode="General">
                  <c:v>56.56</c:v>
                </c:pt>
                <c:pt idx="156" formatCode="General">
                  <c:v>56.56</c:v>
                </c:pt>
                <c:pt idx="157" formatCode="General">
                  <c:v>56.56</c:v>
                </c:pt>
                <c:pt idx="158" formatCode="General">
                  <c:v>55.81</c:v>
                </c:pt>
                <c:pt idx="159" formatCode="General">
                  <c:v>53.94</c:v>
                </c:pt>
                <c:pt idx="160" formatCode="General">
                  <c:v>53.94</c:v>
                </c:pt>
                <c:pt idx="161" formatCode="General">
                  <c:v>53.69</c:v>
                </c:pt>
                <c:pt idx="162" formatCode="General">
                  <c:v>53.69</c:v>
                </c:pt>
                <c:pt idx="163" formatCode="General">
                  <c:v>52.19</c:v>
                </c:pt>
                <c:pt idx="164" formatCode="General">
                  <c:v>52.19</c:v>
                </c:pt>
                <c:pt idx="165" formatCode="General">
                  <c:v>47.69</c:v>
                </c:pt>
                <c:pt idx="166" formatCode="General">
                  <c:v>47.94</c:v>
                </c:pt>
                <c:pt idx="167" formatCode="General">
                  <c:v>48.19</c:v>
                </c:pt>
                <c:pt idx="168" formatCode="General">
                  <c:v>48.19</c:v>
                </c:pt>
                <c:pt idx="169" formatCode="General">
                  <c:v>50.69</c:v>
                </c:pt>
              </c:numCache>
            </c:numRef>
          </c:val>
          <c:smooth val="0"/>
          <c:extLst>
            <c:ext xmlns:c16="http://schemas.microsoft.com/office/drawing/2014/chart" uri="{C3380CC4-5D6E-409C-BE32-E72D297353CC}">
              <c16:uniqueId val="{0000000B-F7B7-4E8F-957D-BA23BF141B70}"/>
            </c:ext>
          </c:extLst>
        </c:ser>
        <c:ser>
          <c:idx val="12"/>
          <c:order val="12"/>
          <c:tx>
            <c:strRef>
              <c:f>'NCDOT Data Entry '!$N$4</c:f>
              <c:strCache>
                <c:ptCount val="1"/>
                <c:pt idx="0">
                  <c:v>Category 6</c:v>
                </c:pt>
              </c:strCache>
            </c:strRef>
          </c:tx>
          <c:spPr>
            <a:ln w="28575" cap="rnd">
              <a:solidFill>
                <a:schemeClr val="accent1">
                  <a:lumMod val="80000"/>
                  <a:lumOff val="20000"/>
                </a:schemeClr>
              </a:solidFill>
              <a:round/>
            </a:ln>
            <a:effectLst/>
          </c:spPr>
          <c:marker>
            <c:symbol val="none"/>
          </c:marker>
          <c:cat>
            <c:strRef>
              <c:f>'NCDOT Data Entry '!$A$5:$A$202</c:f>
              <c:strCache>
                <c:ptCount val="170"/>
                <c:pt idx="0">
                  <c:v>1/1/2011</c:v>
                </c:pt>
                <c:pt idx="1">
                  <c:v>2/1/2011</c:v>
                </c:pt>
                <c:pt idx="2">
                  <c:v>3/1/2011</c:v>
                </c:pt>
                <c:pt idx="3">
                  <c:v>4/1/2011</c:v>
                </c:pt>
                <c:pt idx="4">
                  <c:v>5/1/2011</c:v>
                </c:pt>
                <c:pt idx="5">
                  <c:v>6/1/2011</c:v>
                </c:pt>
                <c:pt idx="6">
                  <c:v>7/1/2011</c:v>
                </c:pt>
                <c:pt idx="7">
                  <c:v>8/1/2011</c:v>
                </c:pt>
                <c:pt idx="8">
                  <c:v>9/1/2011</c:v>
                </c:pt>
                <c:pt idx="9">
                  <c:v>10/1/2011</c:v>
                </c:pt>
                <c:pt idx="10">
                  <c:v>11/1/2011</c:v>
                </c:pt>
                <c:pt idx="11">
                  <c:v>12/1/2011</c:v>
                </c:pt>
                <c:pt idx="12">
                  <c:v>1/1/2012</c:v>
                </c:pt>
                <c:pt idx="13">
                  <c:v>2/1/2012</c:v>
                </c:pt>
                <c:pt idx="14">
                  <c:v>3/1/2012</c:v>
                </c:pt>
                <c:pt idx="15">
                  <c:v>4/1/2012</c:v>
                </c:pt>
                <c:pt idx="16">
                  <c:v>5/1/2012</c:v>
                </c:pt>
                <c:pt idx="17">
                  <c:v>6/1/2012</c:v>
                </c:pt>
                <c:pt idx="18">
                  <c:v>7/1/2012</c:v>
                </c:pt>
                <c:pt idx="19">
                  <c:v>8/1/2012</c:v>
                </c:pt>
                <c:pt idx="20">
                  <c:v>9/1/2012</c:v>
                </c:pt>
                <c:pt idx="21">
                  <c:v>10/1/2012</c:v>
                </c:pt>
                <c:pt idx="22">
                  <c:v>11/1/2012</c:v>
                </c:pt>
                <c:pt idx="23">
                  <c:v>12/1/2012</c:v>
                </c:pt>
                <c:pt idx="24">
                  <c:v>1/1/2013</c:v>
                </c:pt>
                <c:pt idx="25">
                  <c:v>2/1/2013</c:v>
                </c:pt>
                <c:pt idx="26">
                  <c:v>3/1/2013</c:v>
                </c:pt>
                <c:pt idx="27">
                  <c:v>4/1/2013</c:v>
                </c:pt>
                <c:pt idx="28">
                  <c:v>5/1/2013</c:v>
                </c:pt>
                <c:pt idx="29">
                  <c:v>6/1/2013</c:v>
                </c:pt>
                <c:pt idx="30">
                  <c:v>7/1/2013</c:v>
                </c:pt>
                <c:pt idx="31">
                  <c:v>8/1/2013</c:v>
                </c:pt>
                <c:pt idx="32">
                  <c:v>9/1/2013</c:v>
                </c:pt>
                <c:pt idx="33">
                  <c:v>10/1/2013</c:v>
                </c:pt>
                <c:pt idx="34">
                  <c:v>11/1/2013</c:v>
                </c:pt>
                <c:pt idx="35">
                  <c:v>12/1/2013</c:v>
                </c:pt>
                <c:pt idx="36">
                  <c:v>1/1/2014</c:v>
                </c:pt>
                <c:pt idx="37">
                  <c:v>2/1/2014</c:v>
                </c:pt>
                <c:pt idx="38">
                  <c:v>3/1/2014</c:v>
                </c:pt>
                <c:pt idx="39">
                  <c:v>4/1/2014</c:v>
                </c:pt>
                <c:pt idx="40">
                  <c:v>5/1/2014</c:v>
                </c:pt>
                <c:pt idx="41">
                  <c:v>6/1/2014</c:v>
                </c:pt>
                <c:pt idx="42">
                  <c:v>7/1/2014</c:v>
                </c:pt>
                <c:pt idx="43">
                  <c:v>8/1/2014</c:v>
                </c:pt>
                <c:pt idx="44">
                  <c:v>9/1/2014</c:v>
                </c:pt>
                <c:pt idx="45">
                  <c:v>10/1/2014</c:v>
                </c:pt>
                <c:pt idx="46">
                  <c:v>11/1/2014</c:v>
                </c:pt>
                <c:pt idx="47">
                  <c:v>12/1/2014</c:v>
                </c:pt>
                <c:pt idx="48">
                  <c:v>1/1/2015</c:v>
                </c:pt>
                <c:pt idx="49">
                  <c:v>2/1/115</c:v>
                </c:pt>
                <c:pt idx="50">
                  <c:v>3/1/2015</c:v>
                </c:pt>
                <c:pt idx="51">
                  <c:v>4/1/2015</c:v>
                </c:pt>
                <c:pt idx="52">
                  <c:v>5/1/2015</c:v>
                </c:pt>
                <c:pt idx="53">
                  <c:v>6/1/2015</c:v>
                </c:pt>
                <c:pt idx="54">
                  <c:v>7/1/2015</c:v>
                </c:pt>
                <c:pt idx="55">
                  <c:v>8/1/2015</c:v>
                </c:pt>
                <c:pt idx="56">
                  <c:v>9/1/2015</c:v>
                </c:pt>
                <c:pt idx="57">
                  <c:v>10/1/2015</c:v>
                </c:pt>
                <c:pt idx="58">
                  <c:v>11/1/2015</c:v>
                </c:pt>
                <c:pt idx="59">
                  <c:v>12/1/2015</c:v>
                </c:pt>
                <c:pt idx="60">
                  <c:v>1/1/2016</c:v>
                </c:pt>
                <c:pt idx="61">
                  <c:v>2/1/2016</c:v>
                </c:pt>
                <c:pt idx="62">
                  <c:v>3/1/2016</c:v>
                </c:pt>
                <c:pt idx="63">
                  <c:v>4/1/2016</c:v>
                </c:pt>
                <c:pt idx="64">
                  <c:v>5/1/2016</c:v>
                </c:pt>
                <c:pt idx="65">
                  <c:v>6/1/2016</c:v>
                </c:pt>
                <c:pt idx="66">
                  <c:v>7/1/2016</c:v>
                </c:pt>
                <c:pt idx="67">
                  <c:v>8/1/2016</c:v>
                </c:pt>
                <c:pt idx="68">
                  <c:v>9/1/2016</c:v>
                </c:pt>
                <c:pt idx="69">
                  <c:v>10/1/2016</c:v>
                </c:pt>
                <c:pt idx="70">
                  <c:v>11/1/2016</c:v>
                </c:pt>
                <c:pt idx="71">
                  <c:v>12/1/2016</c:v>
                </c:pt>
                <c:pt idx="72">
                  <c:v>1/1/2017</c:v>
                </c:pt>
                <c:pt idx="73">
                  <c:v>2/1/2017</c:v>
                </c:pt>
                <c:pt idx="74">
                  <c:v>3/1/2017</c:v>
                </c:pt>
                <c:pt idx="75">
                  <c:v>4/1/2017</c:v>
                </c:pt>
                <c:pt idx="76">
                  <c:v>5/1/2017</c:v>
                </c:pt>
                <c:pt idx="77">
                  <c:v>6/1/2017</c:v>
                </c:pt>
                <c:pt idx="78">
                  <c:v>7/1/2017</c:v>
                </c:pt>
                <c:pt idx="79">
                  <c:v>8/1/2017</c:v>
                </c:pt>
                <c:pt idx="80">
                  <c:v>9/1/2017</c:v>
                </c:pt>
                <c:pt idx="81">
                  <c:v>10/1/2017</c:v>
                </c:pt>
                <c:pt idx="82">
                  <c:v>11/1/2017</c:v>
                </c:pt>
                <c:pt idx="83">
                  <c:v>12/1/2017</c:v>
                </c:pt>
                <c:pt idx="84">
                  <c:v>1/1/2018</c:v>
                </c:pt>
                <c:pt idx="85">
                  <c:v>2/1/2018</c:v>
                </c:pt>
                <c:pt idx="86">
                  <c:v>3/1/2018</c:v>
                </c:pt>
                <c:pt idx="87">
                  <c:v>4/1/2018</c:v>
                </c:pt>
                <c:pt idx="88">
                  <c:v>5/1/2018</c:v>
                </c:pt>
                <c:pt idx="89">
                  <c:v>6/1/2018</c:v>
                </c:pt>
                <c:pt idx="90">
                  <c:v>7/1/2018</c:v>
                </c:pt>
                <c:pt idx="91">
                  <c:v>8/1/2018</c:v>
                </c:pt>
                <c:pt idx="92">
                  <c:v>9/1/2018</c:v>
                </c:pt>
                <c:pt idx="93">
                  <c:v>10/1/2018</c:v>
                </c:pt>
                <c:pt idx="94">
                  <c:v>11/1/2018</c:v>
                </c:pt>
                <c:pt idx="95">
                  <c:v>12/1/2018</c:v>
                </c:pt>
                <c:pt idx="96">
                  <c:v>1/1/2019</c:v>
                </c:pt>
                <c:pt idx="97">
                  <c:v>2/1/2019</c:v>
                </c:pt>
                <c:pt idx="98">
                  <c:v>3/1/2019</c:v>
                </c:pt>
                <c:pt idx="99">
                  <c:v>4/1/2019</c:v>
                </c:pt>
                <c:pt idx="100">
                  <c:v>5/1/2019</c:v>
                </c:pt>
                <c:pt idx="101">
                  <c:v>6/1/2019</c:v>
                </c:pt>
                <c:pt idx="102">
                  <c:v>7/1/2019</c:v>
                </c:pt>
                <c:pt idx="103">
                  <c:v>8/1/2019</c:v>
                </c:pt>
                <c:pt idx="104">
                  <c:v>9/1/2019</c:v>
                </c:pt>
                <c:pt idx="105">
                  <c:v>10/1/2019</c:v>
                </c:pt>
                <c:pt idx="106">
                  <c:v>11/1/2019</c:v>
                </c:pt>
                <c:pt idx="107">
                  <c:v>12/1/2019</c:v>
                </c:pt>
                <c:pt idx="108">
                  <c:v>1/1/2020</c:v>
                </c:pt>
                <c:pt idx="109">
                  <c:v>2/1/2020</c:v>
                </c:pt>
                <c:pt idx="110">
                  <c:v>3/1/2020</c:v>
                </c:pt>
                <c:pt idx="111">
                  <c:v>4/1/2020</c:v>
                </c:pt>
                <c:pt idx="112">
                  <c:v>5/1/2020</c:v>
                </c:pt>
                <c:pt idx="113">
                  <c:v>6/1/2020</c:v>
                </c:pt>
                <c:pt idx="114">
                  <c:v>7/1/2020</c:v>
                </c:pt>
                <c:pt idx="115">
                  <c:v>8/1/2020</c:v>
                </c:pt>
                <c:pt idx="116">
                  <c:v>9/1/2020</c:v>
                </c:pt>
                <c:pt idx="117">
                  <c:v>10/1/2020</c:v>
                </c:pt>
                <c:pt idx="118">
                  <c:v>11/1/2020</c:v>
                </c:pt>
                <c:pt idx="119">
                  <c:v>12/1/2020</c:v>
                </c:pt>
                <c:pt idx="120">
                  <c:v>1/1/2021</c:v>
                </c:pt>
                <c:pt idx="121">
                  <c:v>2/1/2021</c:v>
                </c:pt>
                <c:pt idx="122">
                  <c:v>3/1/2021</c:v>
                </c:pt>
                <c:pt idx="123">
                  <c:v>4/1/2021</c:v>
                </c:pt>
                <c:pt idx="124">
                  <c:v>5/1/2021</c:v>
                </c:pt>
                <c:pt idx="125">
                  <c:v>6/1/2021</c:v>
                </c:pt>
                <c:pt idx="126">
                  <c:v>7/1/2021</c:v>
                </c:pt>
                <c:pt idx="127">
                  <c:v>8/1/2021</c:v>
                </c:pt>
                <c:pt idx="128">
                  <c:v>9/1/2021</c:v>
                </c:pt>
                <c:pt idx="129">
                  <c:v>10/1/2021</c:v>
                </c:pt>
                <c:pt idx="130">
                  <c:v>11/1/2021</c:v>
                </c:pt>
                <c:pt idx="131">
                  <c:v>12/1/2021</c:v>
                </c:pt>
                <c:pt idx="132">
                  <c:v>1/1/2022</c:v>
                </c:pt>
                <c:pt idx="133">
                  <c:v>2/1/2022</c:v>
                </c:pt>
                <c:pt idx="134">
                  <c:v>3/1/2022</c:v>
                </c:pt>
                <c:pt idx="135">
                  <c:v>4/1/2022</c:v>
                </c:pt>
                <c:pt idx="136">
                  <c:v>5/1/2022</c:v>
                </c:pt>
                <c:pt idx="137">
                  <c:v>6/1/2022</c:v>
                </c:pt>
                <c:pt idx="138">
                  <c:v>7/1/2022</c:v>
                </c:pt>
                <c:pt idx="139">
                  <c:v>8/1/2022</c:v>
                </c:pt>
                <c:pt idx="140">
                  <c:v>9/1/2022</c:v>
                </c:pt>
                <c:pt idx="141">
                  <c:v>10/1/2022</c:v>
                </c:pt>
                <c:pt idx="142">
                  <c:v>11/1/2022</c:v>
                </c:pt>
                <c:pt idx="143">
                  <c:v>12/1/2022</c:v>
                </c:pt>
                <c:pt idx="144">
                  <c:v>1/1/2023</c:v>
                </c:pt>
                <c:pt idx="145">
                  <c:v>2/1/2023</c:v>
                </c:pt>
                <c:pt idx="146">
                  <c:v>3/1/2023</c:v>
                </c:pt>
                <c:pt idx="147">
                  <c:v>4/1/2023</c:v>
                </c:pt>
                <c:pt idx="148">
                  <c:v>5/1/2023</c:v>
                </c:pt>
                <c:pt idx="149">
                  <c:v>6/1/2023</c:v>
                </c:pt>
                <c:pt idx="150">
                  <c:v>7/1/2023</c:v>
                </c:pt>
                <c:pt idx="151">
                  <c:v>8/1/2023</c:v>
                </c:pt>
                <c:pt idx="152">
                  <c:v>9/1/2023</c:v>
                </c:pt>
                <c:pt idx="153">
                  <c:v>10/1/2023</c:v>
                </c:pt>
                <c:pt idx="154">
                  <c:v>11/1/2023</c:v>
                </c:pt>
                <c:pt idx="155">
                  <c:v>12/1/2023</c:v>
                </c:pt>
                <c:pt idx="156">
                  <c:v>1/1/2024</c:v>
                </c:pt>
                <c:pt idx="157">
                  <c:v>2/1/2024</c:v>
                </c:pt>
                <c:pt idx="158">
                  <c:v>3/1/2024</c:v>
                </c:pt>
                <c:pt idx="159">
                  <c:v>4/1/2024</c:v>
                </c:pt>
                <c:pt idx="160">
                  <c:v>5/1/2024</c:v>
                </c:pt>
                <c:pt idx="161">
                  <c:v>6/1/2024</c:v>
                </c:pt>
                <c:pt idx="162">
                  <c:v>7/1/2024</c:v>
                </c:pt>
                <c:pt idx="163">
                  <c:v>8/1/2024</c:v>
                </c:pt>
                <c:pt idx="164">
                  <c:v>9/1/2024</c:v>
                </c:pt>
                <c:pt idx="165">
                  <c:v>10/1/2024</c:v>
                </c:pt>
                <c:pt idx="166">
                  <c:v>11/1/2024</c:v>
                </c:pt>
                <c:pt idx="167">
                  <c:v>12/1/2024</c:v>
                </c:pt>
                <c:pt idx="168">
                  <c:v>1/1/2025</c:v>
                </c:pt>
                <c:pt idx="169">
                  <c:v>2/1/2025</c:v>
                </c:pt>
              </c:strCache>
            </c:strRef>
          </c:cat>
          <c:val>
            <c:numRef>
              <c:f>'NCDOT Data Entry '!$N$5:$N$202</c:f>
              <c:numCache>
                <c:formatCode>0.00</c:formatCode>
                <c:ptCount val="198"/>
                <c:pt idx="0">
                  <c:v>45.66</c:v>
                </c:pt>
                <c:pt idx="1">
                  <c:v>51</c:v>
                </c:pt>
                <c:pt idx="2">
                  <c:v>54</c:v>
                </c:pt>
                <c:pt idx="3">
                  <c:v>54.17</c:v>
                </c:pt>
                <c:pt idx="4">
                  <c:v>53.19</c:v>
                </c:pt>
                <c:pt idx="5">
                  <c:v>49.95</c:v>
                </c:pt>
                <c:pt idx="6">
                  <c:v>49.2</c:v>
                </c:pt>
                <c:pt idx="7">
                  <c:v>47.95</c:v>
                </c:pt>
                <c:pt idx="8">
                  <c:v>47.48</c:v>
                </c:pt>
                <c:pt idx="9">
                  <c:v>46.94</c:v>
                </c:pt>
                <c:pt idx="10">
                  <c:v>45.96</c:v>
                </c:pt>
                <c:pt idx="11">
                  <c:v>45.35</c:v>
                </c:pt>
                <c:pt idx="12">
                  <c:v>47.07</c:v>
                </c:pt>
                <c:pt idx="13">
                  <c:v>48.21</c:v>
                </c:pt>
                <c:pt idx="14">
                  <c:v>48.09</c:v>
                </c:pt>
                <c:pt idx="15">
                  <c:v>47.57</c:v>
                </c:pt>
                <c:pt idx="16">
                  <c:v>47.03</c:v>
                </c:pt>
                <c:pt idx="17">
                  <c:v>46.02</c:v>
                </c:pt>
                <c:pt idx="18">
                  <c:v>44.01</c:v>
                </c:pt>
                <c:pt idx="19">
                  <c:v>42.07</c:v>
                </c:pt>
                <c:pt idx="20">
                  <c:v>42.9</c:v>
                </c:pt>
                <c:pt idx="21">
                  <c:v>41.39</c:v>
                </c:pt>
                <c:pt idx="22">
                  <c:v>39.75</c:v>
                </c:pt>
                <c:pt idx="23">
                  <c:v>42.03</c:v>
                </c:pt>
                <c:pt idx="24">
                  <c:v>42.45</c:v>
                </c:pt>
                <c:pt idx="25">
                  <c:v>41.73</c:v>
                </c:pt>
                <c:pt idx="26">
                  <c:v>41.18</c:v>
                </c:pt>
                <c:pt idx="27">
                  <c:v>41.77</c:v>
                </c:pt>
                <c:pt idx="28">
                  <c:v>41.47</c:v>
                </c:pt>
                <c:pt idx="29">
                  <c:v>40.67</c:v>
                </c:pt>
                <c:pt idx="30">
                  <c:v>40.659999999999997</c:v>
                </c:pt>
                <c:pt idx="31">
                  <c:v>41.86</c:v>
                </c:pt>
                <c:pt idx="32">
                  <c:v>41.8</c:v>
                </c:pt>
                <c:pt idx="33">
                  <c:v>41.34</c:v>
                </c:pt>
                <c:pt idx="34">
                  <c:v>42.14</c:v>
                </c:pt>
                <c:pt idx="35">
                  <c:v>43.51</c:v>
                </c:pt>
                <c:pt idx="36">
                  <c:v>44.46</c:v>
                </c:pt>
                <c:pt idx="37">
                  <c:v>44.73</c:v>
                </c:pt>
                <c:pt idx="38">
                  <c:v>43.81</c:v>
                </c:pt>
                <c:pt idx="39">
                  <c:v>43.33</c:v>
                </c:pt>
                <c:pt idx="40">
                  <c:v>44.86</c:v>
                </c:pt>
                <c:pt idx="41">
                  <c:v>45.02</c:v>
                </c:pt>
                <c:pt idx="42">
                  <c:v>44.9</c:v>
                </c:pt>
                <c:pt idx="43">
                  <c:v>44.5</c:v>
                </c:pt>
                <c:pt idx="44">
                  <c:v>44.62</c:v>
                </c:pt>
                <c:pt idx="45">
                  <c:v>43.35</c:v>
                </c:pt>
                <c:pt idx="46">
                  <c:v>42.49</c:v>
                </c:pt>
                <c:pt idx="47">
                  <c:v>41.96</c:v>
                </c:pt>
                <c:pt idx="48">
                  <c:v>40.869999999999997</c:v>
                </c:pt>
                <c:pt idx="49">
                  <c:v>38.4</c:v>
                </c:pt>
                <c:pt idx="50">
                  <c:v>36.79</c:v>
                </c:pt>
                <c:pt idx="51">
                  <c:v>34.54</c:v>
                </c:pt>
                <c:pt idx="52">
                  <c:v>33.57</c:v>
                </c:pt>
                <c:pt idx="53">
                  <c:v>33.24</c:v>
                </c:pt>
                <c:pt idx="54">
                  <c:v>33.67</c:v>
                </c:pt>
                <c:pt idx="55">
                  <c:v>33.03</c:v>
                </c:pt>
                <c:pt idx="56">
                  <c:v>31.65</c:v>
                </c:pt>
                <c:pt idx="57">
                  <c:v>30.02</c:v>
                </c:pt>
                <c:pt idx="58">
                  <c:v>28.89</c:v>
                </c:pt>
                <c:pt idx="59">
                  <c:v>27.42</c:v>
                </c:pt>
                <c:pt idx="60">
                  <c:v>28.03</c:v>
                </c:pt>
                <c:pt idx="61">
                  <c:v>28.19</c:v>
                </c:pt>
                <c:pt idx="62">
                  <c:v>29.31</c:v>
                </c:pt>
                <c:pt idx="63">
                  <c:v>31.24</c:v>
                </c:pt>
                <c:pt idx="64">
                  <c:v>35.28</c:v>
                </c:pt>
                <c:pt idx="65">
                  <c:v>37.78</c:v>
                </c:pt>
                <c:pt idx="66">
                  <c:v>37.11</c:v>
                </c:pt>
                <c:pt idx="67">
                  <c:v>35.520000000000003</c:v>
                </c:pt>
                <c:pt idx="68">
                  <c:v>33.72</c:v>
                </c:pt>
                <c:pt idx="69">
                  <c:v>31.85</c:v>
                </c:pt>
                <c:pt idx="70">
                  <c:v>33.03</c:v>
                </c:pt>
                <c:pt idx="71">
                  <c:v>36.35</c:v>
                </c:pt>
                <c:pt idx="72">
                  <c:v>38.15</c:v>
                </c:pt>
                <c:pt idx="73">
                  <c:v>39.5</c:v>
                </c:pt>
                <c:pt idx="74">
                  <c:v>40.9</c:v>
                </c:pt>
                <c:pt idx="75">
                  <c:v>41.62</c:v>
                </c:pt>
                <c:pt idx="76">
                  <c:v>41.08</c:v>
                </c:pt>
                <c:pt idx="77">
                  <c:v>39.78</c:v>
                </c:pt>
                <c:pt idx="78">
                  <c:v>39.57</c:v>
                </c:pt>
                <c:pt idx="79">
                  <c:v>39.29</c:v>
                </c:pt>
                <c:pt idx="80">
                  <c:v>39.04</c:v>
                </c:pt>
                <c:pt idx="81">
                  <c:v>37.74</c:v>
                </c:pt>
                <c:pt idx="82">
                  <c:v>37.909999999999997</c:v>
                </c:pt>
                <c:pt idx="83">
                  <c:v>38.869999999999997</c:v>
                </c:pt>
                <c:pt idx="84">
                  <c:v>40.450000000000003</c:v>
                </c:pt>
                <c:pt idx="85">
                  <c:v>43.34</c:v>
                </c:pt>
                <c:pt idx="86">
                  <c:v>46.36</c:v>
                </c:pt>
                <c:pt idx="87">
                  <c:v>48.7</c:v>
                </c:pt>
                <c:pt idx="88">
                  <c:v>49.5</c:v>
                </c:pt>
                <c:pt idx="89">
                  <c:v>50.63</c:v>
                </c:pt>
                <c:pt idx="90">
                  <c:v>52.07</c:v>
                </c:pt>
                <c:pt idx="91">
                  <c:v>52.53</c:v>
                </c:pt>
                <c:pt idx="92">
                  <c:v>51.95</c:v>
                </c:pt>
                <c:pt idx="93">
                  <c:v>51.38</c:v>
                </c:pt>
                <c:pt idx="94">
                  <c:v>51.05</c:v>
                </c:pt>
                <c:pt idx="95">
                  <c:v>50.23</c:v>
                </c:pt>
                <c:pt idx="96">
                  <c:v>49.12</c:v>
                </c:pt>
                <c:pt idx="97">
                  <c:v>48.29</c:v>
                </c:pt>
                <c:pt idx="98">
                  <c:v>47.93</c:v>
                </c:pt>
                <c:pt idx="99">
                  <c:v>46.63</c:v>
                </c:pt>
                <c:pt idx="100">
                  <c:v>44.67</c:v>
                </c:pt>
                <c:pt idx="101">
                  <c:v>41.54</c:v>
                </c:pt>
                <c:pt idx="102">
                  <c:v>39.909999999999997</c:v>
                </c:pt>
                <c:pt idx="103">
                  <c:v>40.06</c:v>
                </c:pt>
                <c:pt idx="104">
                  <c:v>39.04</c:v>
                </c:pt>
                <c:pt idx="105">
                  <c:v>37.479999999999997</c:v>
                </c:pt>
                <c:pt idx="106">
                  <c:v>37.19</c:v>
                </c:pt>
                <c:pt idx="107">
                  <c:v>38.15</c:v>
                </c:pt>
                <c:pt idx="108">
                  <c:v>38.950000000000003</c:v>
                </c:pt>
                <c:pt idx="109">
                  <c:v>38.200000000000003</c:v>
                </c:pt>
                <c:pt idx="110">
                  <c:v>37.76</c:v>
                </c:pt>
                <c:pt idx="111">
                  <c:v>36.39</c:v>
                </c:pt>
                <c:pt idx="112">
                  <c:v>35.119999999999997</c:v>
                </c:pt>
                <c:pt idx="113">
                  <c:v>35.159999999999997</c:v>
                </c:pt>
                <c:pt idx="114">
                  <c:v>33.799999999999997</c:v>
                </c:pt>
                <c:pt idx="115">
                  <c:v>32.71</c:v>
                </c:pt>
                <c:pt idx="116">
                  <c:v>33.869999999999997</c:v>
                </c:pt>
                <c:pt idx="117">
                  <c:v>37.43</c:v>
                </c:pt>
                <c:pt idx="118">
                  <c:v>40.92</c:v>
                </c:pt>
                <c:pt idx="119">
                  <c:v>47.98</c:v>
                </c:pt>
                <c:pt idx="120">
                  <c:v>58.63</c:v>
                </c:pt>
                <c:pt idx="121">
                  <c:v>63.15</c:v>
                </c:pt>
                <c:pt idx="122">
                  <c:v>66.84</c:v>
                </c:pt>
                <c:pt idx="123">
                  <c:v>71.13</c:v>
                </c:pt>
                <c:pt idx="124">
                  <c:v>79.540000000000006</c:v>
                </c:pt>
                <c:pt idx="125">
                  <c:v>86.44</c:v>
                </c:pt>
                <c:pt idx="126">
                  <c:v>92.6</c:v>
                </c:pt>
                <c:pt idx="127">
                  <c:v>98.68</c:v>
                </c:pt>
                <c:pt idx="128">
                  <c:v>100.6</c:v>
                </c:pt>
                <c:pt idx="129">
                  <c:v>101.21</c:v>
                </c:pt>
                <c:pt idx="130">
                  <c:v>101.07</c:v>
                </c:pt>
                <c:pt idx="131">
                  <c:v>98.07</c:v>
                </c:pt>
                <c:pt idx="132">
                  <c:v>94.79</c:v>
                </c:pt>
                <c:pt idx="133">
                  <c:v>90.16</c:v>
                </c:pt>
                <c:pt idx="134">
                  <c:v>91.34</c:v>
                </c:pt>
                <c:pt idx="135">
                  <c:v>98.25</c:v>
                </c:pt>
                <c:pt idx="136" formatCode="General">
                  <c:v>98.34</c:v>
                </c:pt>
                <c:pt idx="137" formatCode="General">
                  <c:v>91.92</c:v>
                </c:pt>
                <c:pt idx="138" formatCode="General">
                  <c:v>89.42</c:v>
                </c:pt>
                <c:pt idx="139" formatCode="General">
                  <c:v>82.77</c:v>
                </c:pt>
                <c:pt idx="140" formatCode="General">
                  <c:v>78.72</c:v>
                </c:pt>
                <c:pt idx="141">
                  <c:v>74.260000000000005</c:v>
                </c:pt>
                <c:pt idx="142" formatCode="General">
                  <c:v>71.02</c:v>
                </c:pt>
                <c:pt idx="143" formatCode="General">
                  <c:v>68.319999999999993</c:v>
                </c:pt>
                <c:pt idx="144" formatCode="General">
                  <c:v>68.66</c:v>
                </c:pt>
                <c:pt idx="145" formatCode="General">
                  <c:v>69.16</c:v>
                </c:pt>
                <c:pt idx="146" formatCode="General">
                  <c:v>76.319999999999993</c:v>
                </c:pt>
                <c:pt idx="147" formatCode="General">
                  <c:v>78.86</c:v>
                </c:pt>
                <c:pt idx="148" formatCode="General">
                  <c:v>76.98</c:v>
                </c:pt>
                <c:pt idx="149" formatCode="General">
                  <c:v>72.86</c:v>
                </c:pt>
                <c:pt idx="150" formatCode="General">
                  <c:v>70.37</c:v>
                </c:pt>
                <c:pt idx="151" formatCode="General">
                  <c:v>68.25</c:v>
                </c:pt>
                <c:pt idx="152" formatCode="General">
                  <c:v>65.260000000000005</c:v>
                </c:pt>
                <c:pt idx="153" formatCode="General">
                  <c:v>62.82</c:v>
                </c:pt>
                <c:pt idx="154" formatCode="General">
                  <c:v>67.7</c:v>
                </c:pt>
                <c:pt idx="155" formatCode="General">
                  <c:v>71.489999999999995</c:v>
                </c:pt>
                <c:pt idx="156" formatCode="General">
                  <c:v>70.819999999999993</c:v>
                </c:pt>
                <c:pt idx="157" formatCode="General">
                  <c:v>66.8</c:v>
                </c:pt>
                <c:pt idx="158" formatCode="General">
                  <c:v>61.43</c:v>
                </c:pt>
                <c:pt idx="159" formatCode="General">
                  <c:v>60.03</c:v>
                </c:pt>
                <c:pt idx="160" formatCode="General">
                  <c:v>56.74</c:v>
                </c:pt>
                <c:pt idx="161" formatCode="General">
                  <c:v>53.87</c:v>
                </c:pt>
                <c:pt idx="162" formatCode="General">
                  <c:v>51.85</c:v>
                </c:pt>
                <c:pt idx="163" formatCode="General">
                  <c:v>49.77</c:v>
                </c:pt>
                <c:pt idx="164" formatCode="General">
                  <c:v>48.8</c:v>
                </c:pt>
                <c:pt idx="165" formatCode="General">
                  <c:v>46.79</c:v>
                </c:pt>
                <c:pt idx="166" formatCode="General">
                  <c:v>46.06</c:v>
                </c:pt>
                <c:pt idx="167" formatCode="General">
                  <c:v>45.33</c:v>
                </c:pt>
                <c:pt idx="168" formatCode="General">
                  <c:v>45.95</c:v>
                </c:pt>
                <c:pt idx="169" formatCode="General">
                  <c:v>52.31</c:v>
                </c:pt>
              </c:numCache>
            </c:numRef>
          </c:val>
          <c:smooth val="0"/>
          <c:extLst>
            <c:ext xmlns:c16="http://schemas.microsoft.com/office/drawing/2014/chart" uri="{C3380CC4-5D6E-409C-BE32-E72D297353CC}">
              <c16:uniqueId val="{0000000C-F7B7-4E8F-957D-BA23BF141B70}"/>
            </c:ext>
          </c:extLst>
        </c:ser>
        <c:ser>
          <c:idx val="13"/>
          <c:order val="13"/>
          <c:tx>
            <c:strRef>
              <c:f>'NCDOT Data Entry '!$O$4</c:f>
              <c:strCache>
                <c:ptCount val="1"/>
                <c:pt idx="0">
                  <c:v>Category 7</c:v>
                </c:pt>
              </c:strCache>
            </c:strRef>
          </c:tx>
          <c:spPr>
            <a:ln w="28575" cap="rnd">
              <a:solidFill>
                <a:schemeClr val="accent2">
                  <a:lumMod val="80000"/>
                  <a:lumOff val="20000"/>
                </a:schemeClr>
              </a:solidFill>
              <a:round/>
            </a:ln>
            <a:effectLst/>
          </c:spPr>
          <c:marker>
            <c:symbol val="none"/>
          </c:marker>
          <c:cat>
            <c:strRef>
              <c:f>'NCDOT Data Entry '!$A$5:$A$202</c:f>
              <c:strCache>
                <c:ptCount val="170"/>
                <c:pt idx="0">
                  <c:v>1/1/2011</c:v>
                </c:pt>
                <c:pt idx="1">
                  <c:v>2/1/2011</c:v>
                </c:pt>
                <c:pt idx="2">
                  <c:v>3/1/2011</c:v>
                </c:pt>
                <c:pt idx="3">
                  <c:v>4/1/2011</c:v>
                </c:pt>
                <c:pt idx="4">
                  <c:v>5/1/2011</c:v>
                </c:pt>
                <c:pt idx="5">
                  <c:v>6/1/2011</c:v>
                </c:pt>
                <c:pt idx="6">
                  <c:v>7/1/2011</c:v>
                </c:pt>
                <c:pt idx="7">
                  <c:v>8/1/2011</c:v>
                </c:pt>
                <c:pt idx="8">
                  <c:v>9/1/2011</c:v>
                </c:pt>
                <c:pt idx="9">
                  <c:v>10/1/2011</c:v>
                </c:pt>
                <c:pt idx="10">
                  <c:v>11/1/2011</c:v>
                </c:pt>
                <c:pt idx="11">
                  <c:v>12/1/2011</c:v>
                </c:pt>
                <c:pt idx="12">
                  <c:v>1/1/2012</c:v>
                </c:pt>
                <c:pt idx="13">
                  <c:v>2/1/2012</c:v>
                </c:pt>
                <c:pt idx="14">
                  <c:v>3/1/2012</c:v>
                </c:pt>
                <c:pt idx="15">
                  <c:v>4/1/2012</c:v>
                </c:pt>
                <c:pt idx="16">
                  <c:v>5/1/2012</c:v>
                </c:pt>
                <c:pt idx="17">
                  <c:v>6/1/2012</c:v>
                </c:pt>
                <c:pt idx="18">
                  <c:v>7/1/2012</c:v>
                </c:pt>
                <c:pt idx="19">
                  <c:v>8/1/2012</c:v>
                </c:pt>
                <c:pt idx="20">
                  <c:v>9/1/2012</c:v>
                </c:pt>
                <c:pt idx="21">
                  <c:v>10/1/2012</c:v>
                </c:pt>
                <c:pt idx="22">
                  <c:v>11/1/2012</c:v>
                </c:pt>
                <c:pt idx="23">
                  <c:v>12/1/2012</c:v>
                </c:pt>
                <c:pt idx="24">
                  <c:v>1/1/2013</c:v>
                </c:pt>
                <c:pt idx="25">
                  <c:v>2/1/2013</c:v>
                </c:pt>
                <c:pt idx="26">
                  <c:v>3/1/2013</c:v>
                </c:pt>
                <c:pt idx="27">
                  <c:v>4/1/2013</c:v>
                </c:pt>
                <c:pt idx="28">
                  <c:v>5/1/2013</c:v>
                </c:pt>
                <c:pt idx="29">
                  <c:v>6/1/2013</c:v>
                </c:pt>
                <c:pt idx="30">
                  <c:v>7/1/2013</c:v>
                </c:pt>
                <c:pt idx="31">
                  <c:v>8/1/2013</c:v>
                </c:pt>
                <c:pt idx="32">
                  <c:v>9/1/2013</c:v>
                </c:pt>
                <c:pt idx="33">
                  <c:v>10/1/2013</c:v>
                </c:pt>
                <c:pt idx="34">
                  <c:v>11/1/2013</c:v>
                </c:pt>
                <c:pt idx="35">
                  <c:v>12/1/2013</c:v>
                </c:pt>
                <c:pt idx="36">
                  <c:v>1/1/2014</c:v>
                </c:pt>
                <c:pt idx="37">
                  <c:v>2/1/2014</c:v>
                </c:pt>
                <c:pt idx="38">
                  <c:v>3/1/2014</c:v>
                </c:pt>
                <c:pt idx="39">
                  <c:v>4/1/2014</c:v>
                </c:pt>
                <c:pt idx="40">
                  <c:v>5/1/2014</c:v>
                </c:pt>
                <c:pt idx="41">
                  <c:v>6/1/2014</c:v>
                </c:pt>
                <c:pt idx="42">
                  <c:v>7/1/2014</c:v>
                </c:pt>
                <c:pt idx="43">
                  <c:v>8/1/2014</c:v>
                </c:pt>
                <c:pt idx="44">
                  <c:v>9/1/2014</c:v>
                </c:pt>
                <c:pt idx="45">
                  <c:v>10/1/2014</c:v>
                </c:pt>
                <c:pt idx="46">
                  <c:v>11/1/2014</c:v>
                </c:pt>
                <c:pt idx="47">
                  <c:v>12/1/2014</c:v>
                </c:pt>
                <c:pt idx="48">
                  <c:v>1/1/2015</c:v>
                </c:pt>
                <c:pt idx="49">
                  <c:v>2/1/115</c:v>
                </c:pt>
                <c:pt idx="50">
                  <c:v>3/1/2015</c:v>
                </c:pt>
                <c:pt idx="51">
                  <c:v>4/1/2015</c:v>
                </c:pt>
                <c:pt idx="52">
                  <c:v>5/1/2015</c:v>
                </c:pt>
                <c:pt idx="53">
                  <c:v>6/1/2015</c:v>
                </c:pt>
                <c:pt idx="54">
                  <c:v>7/1/2015</c:v>
                </c:pt>
                <c:pt idx="55">
                  <c:v>8/1/2015</c:v>
                </c:pt>
                <c:pt idx="56">
                  <c:v>9/1/2015</c:v>
                </c:pt>
                <c:pt idx="57">
                  <c:v>10/1/2015</c:v>
                </c:pt>
                <c:pt idx="58">
                  <c:v>11/1/2015</c:v>
                </c:pt>
                <c:pt idx="59">
                  <c:v>12/1/2015</c:v>
                </c:pt>
                <c:pt idx="60">
                  <c:v>1/1/2016</c:v>
                </c:pt>
                <c:pt idx="61">
                  <c:v>2/1/2016</c:v>
                </c:pt>
                <c:pt idx="62">
                  <c:v>3/1/2016</c:v>
                </c:pt>
                <c:pt idx="63">
                  <c:v>4/1/2016</c:v>
                </c:pt>
                <c:pt idx="64">
                  <c:v>5/1/2016</c:v>
                </c:pt>
                <c:pt idx="65">
                  <c:v>6/1/2016</c:v>
                </c:pt>
                <c:pt idx="66">
                  <c:v>7/1/2016</c:v>
                </c:pt>
                <c:pt idx="67">
                  <c:v>8/1/2016</c:v>
                </c:pt>
                <c:pt idx="68">
                  <c:v>9/1/2016</c:v>
                </c:pt>
                <c:pt idx="69">
                  <c:v>10/1/2016</c:v>
                </c:pt>
                <c:pt idx="70">
                  <c:v>11/1/2016</c:v>
                </c:pt>
                <c:pt idx="71">
                  <c:v>12/1/2016</c:v>
                </c:pt>
                <c:pt idx="72">
                  <c:v>1/1/2017</c:v>
                </c:pt>
                <c:pt idx="73">
                  <c:v>2/1/2017</c:v>
                </c:pt>
                <c:pt idx="74">
                  <c:v>3/1/2017</c:v>
                </c:pt>
                <c:pt idx="75">
                  <c:v>4/1/2017</c:v>
                </c:pt>
                <c:pt idx="76">
                  <c:v>5/1/2017</c:v>
                </c:pt>
                <c:pt idx="77">
                  <c:v>6/1/2017</c:v>
                </c:pt>
                <c:pt idx="78">
                  <c:v>7/1/2017</c:v>
                </c:pt>
                <c:pt idx="79">
                  <c:v>8/1/2017</c:v>
                </c:pt>
                <c:pt idx="80">
                  <c:v>9/1/2017</c:v>
                </c:pt>
                <c:pt idx="81">
                  <c:v>10/1/2017</c:v>
                </c:pt>
                <c:pt idx="82">
                  <c:v>11/1/2017</c:v>
                </c:pt>
                <c:pt idx="83">
                  <c:v>12/1/2017</c:v>
                </c:pt>
                <c:pt idx="84">
                  <c:v>1/1/2018</c:v>
                </c:pt>
                <c:pt idx="85">
                  <c:v>2/1/2018</c:v>
                </c:pt>
                <c:pt idx="86">
                  <c:v>3/1/2018</c:v>
                </c:pt>
                <c:pt idx="87">
                  <c:v>4/1/2018</c:v>
                </c:pt>
                <c:pt idx="88">
                  <c:v>5/1/2018</c:v>
                </c:pt>
                <c:pt idx="89">
                  <c:v>6/1/2018</c:v>
                </c:pt>
                <c:pt idx="90">
                  <c:v>7/1/2018</c:v>
                </c:pt>
                <c:pt idx="91">
                  <c:v>8/1/2018</c:v>
                </c:pt>
                <c:pt idx="92">
                  <c:v>9/1/2018</c:v>
                </c:pt>
                <c:pt idx="93">
                  <c:v>10/1/2018</c:v>
                </c:pt>
                <c:pt idx="94">
                  <c:v>11/1/2018</c:v>
                </c:pt>
                <c:pt idx="95">
                  <c:v>12/1/2018</c:v>
                </c:pt>
                <c:pt idx="96">
                  <c:v>1/1/2019</c:v>
                </c:pt>
                <c:pt idx="97">
                  <c:v>2/1/2019</c:v>
                </c:pt>
                <c:pt idx="98">
                  <c:v>3/1/2019</c:v>
                </c:pt>
                <c:pt idx="99">
                  <c:v>4/1/2019</c:v>
                </c:pt>
                <c:pt idx="100">
                  <c:v>5/1/2019</c:v>
                </c:pt>
                <c:pt idx="101">
                  <c:v>6/1/2019</c:v>
                </c:pt>
                <c:pt idx="102">
                  <c:v>7/1/2019</c:v>
                </c:pt>
                <c:pt idx="103">
                  <c:v>8/1/2019</c:v>
                </c:pt>
                <c:pt idx="104">
                  <c:v>9/1/2019</c:v>
                </c:pt>
                <c:pt idx="105">
                  <c:v>10/1/2019</c:v>
                </c:pt>
                <c:pt idx="106">
                  <c:v>11/1/2019</c:v>
                </c:pt>
                <c:pt idx="107">
                  <c:v>12/1/2019</c:v>
                </c:pt>
                <c:pt idx="108">
                  <c:v>1/1/2020</c:v>
                </c:pt>
                <c:pt idx="109">
                  <c:v>2/1/2020</c:v>
                </c:pt>
                <c:pt idx="110">
                  <c:v>3/1/2020</c:v>
                </c:pt>
                <c:pt idx="111">
                  <c:v>4/1/2020</c:v>
                </c:pt>
                <c:pt idx="112">
                  <c:v>5/1/2020</c:v>
                </c:pt>
                <c:pt idx="113">
                  <c:v>6/1/2020</c:v>
                </c:pt>
                <c:pt idx="114">
                  <c:v>7/1/2020</c:v>
                </c:pt>
                <c:pt idx="115">
                  <c:v>8/1/2020</c:v>
                </c:pt>
                <c:pt idx="116">
                  <c:v>9/1/2020</c:v>
                </c:pt>
                <c:pt idx="117">
                  <c:v>10/1/2020</c:v>
                </c:pt>
                <c:pt idx="118">
                  <c:v>11/1/2020</c:v>
                </c:pt>
                <c:pt idx="119">
                  <c:v>12/1/2020</c:v>
                </c:pt>
                <c:pt idx="120">
                  <c:v>1/1/2021</c:v>
                </c:pt>
                <c:pt idx="121">
                  <c:v>2/1/2021</c:v>
                </c:pt>
                <c:pt idx="122">
                  <c:v>3/1/2021</c:v>
                </c:pt>
                <c:pt idx="123">
                  <c:v>4/1/2021</c:v>
                </c:pt>
                <c:pt idx="124">
                  <c:v>5/1/2021</c:v>
                </c:pt>
                <c:pt idx="125">
                  <c:v>6/1/2021</c:v>
                </c:pt>
                <c:pt idx="126">
                  <c:v>7/1/2021</c:v>
                </c:pt>
                <c:pt idx="127">
                  <c:v>8/1/2021</c:v>
                </c:pt>
                <c:pt idx="128">
                  <c:v>9/1/2021</c:v>
                </c:pt>
                <c:pt idx="129">
                  <c:v>10/1/2021</c:v>
                </c:pt>
                <c:pt idx="130">
                  <c:v>11/1/2021</c:v>
                </c:pt>
                <c:pt idx="131">
                  <c:v>12/1/2021</c:v>
                </c:pt>
                <c:pt idx="132">
                  <c:v>1/1/2022</c:v>
                </c:pt>
                <c:pt idx="133">
                  <c:v>2/1/2022</c:v>
                </c:pt>
                <c:pt idx="134">
                  <c:v>3/1/2022</c:v>
                </c:pt>
                <c:pt idx="135">
                  <c:v>4/1/2022</c:v>
                </c:pt>
                <c:pt idx="136">
                  <c:v>5/1/2022</c:v>
                </c:pt>
                <c:pt idx="137">
                  <c:v>6/1/2022</c:v>
                </c:pt>
                <c:pt idx="138">
                  <c:v>7/1/2022</c:v>
                </c:pt>
                <c:pt idx="139">
                  <c:v>8/1/2022</c:v>
                </c:pt>
                <c:pt idx="140">
                  <c:v>9/1/2022</c:v>
                </c:pt>
                <c:pt idx="141">
                  <c:v>10/1/2022</c:v>
                </c:pt>
                <c:pt idx="142">
                  <c:v>11/1/2022</c:v>
                </c:pt>
                <c:pt idx="143">
                  <c:v>12/1/2022</c:v>
                </c:pt>
                <c:pt idx="144">
                  <c:v>1/1/2023</c:v>
                </c:pt>
                <c:pt idx="145">
                  <c:v>2/1/2023</c:v>
                </c:pt>
                <c:pt idx="146">
                  <c:v>3/1/2023</c:v>
                </c:pt>
                <c:pt idx="147">
                  <c:v>4/1/2023</c:v>
                </c:pt>
                <c:pt idx="148">
                  <c:v>5/1/2023</c:v>
                </c:pt>
                <c:pt idx="149">
                  <c:v>6/1/2023</c:v>
                </c:pt>
                <c:pt idx="150">
                  <c:v>7/1/2023</c:v>
                </c:pt>
                <c:pt idx="151">
                  <c:v>8/1/2023</c:v>
                </c:pt>
                <c:pt idx="152">
                  <c:v>9/1/2023</c:v>
                </c:pt>
                <c:pt idx="153">
                  <c:v>10/1/2023</c:v>
                </c:pt>
                <c:pt idx="154">
                  <c:v>11/1/2023</c:v>
                </c:pt>
                <c:pt idx="155">
                  <c:v>12/1/2023</c:v>
                </c:pt>
                <c:pt idx="156">
                  <c:v>1/1/2024</c:v>
                </c:pt>
                <c:pt idx="157">
                  <c:v>2/1/2024</c:v>
                </c:pt>
                <c:pt idx="158">
                  <c:v>3/1/2024</c:v>
                </c:pt>
                <c:pt idx="159">
                  <c:v>4/1/2024</c:v>
                </c:pt>
                <c:pt idx="160">
                  <c:v>5/1/2024</c:v>
                </c:pt>
                <c:pt idx="161">
                  <c:v>6/1/2024</c:v>
                </c:pt>
                <c:pt idx="162">
                  <c:v>7/1/2024</c:v>
                </c:pt>
                <c:pt idx="163">
                  <c:v>8/1/2024</c:v>
                </c:pt>
                <c:pt idx="164">
                  <c:v>9/1/2024</c:v>
                </c:pt>
                <c:pt idx="165">
                  <c:v>10/1/2024</c:v>
                </c:pt>
                <c:pt idx="166">
                  <c:v>11/1/2024</c:v>
                </c:pt>
                <c:pt idx="167">
                  <c:v>12/1/2024</c:v>
                </c:pt>
                <c:pt idx="168">
                  <c:v>1/1/2025</c:v>
                </c:pt>
                <c:pt idx="169">
                  <c:v>2/1/2025</c:v>
                </c:pt>
              </c:strCache>
            </c:strRef>
          </c:cat>
          <c:val>
            <c:numRef>
              <c:f>'NCDOT Data Entry '!$O$5:$O$202</c:f>
              <c:numCache>
                <c:formatCode>0.00</c:formatCode>
                <c:ptCount val="198"/>
                <c:pt idx="0">
                  <c:v>37.25</c:v>
                </c:pt>
                <c:pt idx="1">
                  <c:v>40.83</c:v>
                </c:pt>
                <c:pt idx="2">
                  <c:v>41.05</c:v>
                </c:pt>
                <c:pt idx="3">
                  <c:v>40.6</c:v>
                </c:pt>
                <c:pt idx="4">
                  <c:v>40.03</c:v>
                </c:pt>
                <c:pt idx="5">
                  <c:v>39.82</c:v>
                </c:pt>
                <c:pt idx="6">
                  <c:v>40.71</c:v>
                </c:pt>
                <c:pt idx="7">
                  <c:v>40.08</c:v>
                </c:pt>
                <c:pt idx="8">
                  <c:v>40.520000000000003</c:v>
                </c:pt>
                <c:pt idx="9">
                  <c:v>41.73</c:v>
                </c:pt>
                <c:pt idx="10">
                  <c:v>41.5</c:v>
                </c:pt>
                <c:pt idx="11">
                  <c:v>41.15</c:v>
                </c:pt>
                <c:pt idx="12">
                  <c:v>39.14</c:v>
                </c:pt>
                <c:pt idx="13">
                  <c:v>38.659999999999997</c:v>
                </c:pt>
                <c:pt idx="14">
                  <c:v>37.700000000000003</c:v>
                </c:pt>
                <c:pt idx="15">
                  <c:v>37.57</c:v>
                </c:pt>
                <c:pt idx="16">
                  <c:v>37.04</c:v>
                </c:pt>
                <c:pt idx="17">
                  <c:v>36.049999999999997</c:v>
                </c:pt>
                <c:pt idx="18">
                  <c:v>34.99</c:v>
                </c:pt>
                <c:pt idx="19">
                  <c:v>34.28</c:v>
                </c:pt>
                <c:pt idx="20">
                  <c:v>34.44</c:v>
                </c:pt>
                <c:pt idx="21">
                  <c:v>33.54</c:v>
                </c:pt>
                <c:pt idx="22">
                  <c:v>32.799999999999997</c:v>
                </c:pt>
                <c:pt idx="23">
                  <c:v>33.700000000000003</c:v>
                </c:pt>
                <c:pt idx="24">
                  <c:v>34</c:v>
                </c:pt>
                <c:pt idx="25">
                  <c:v>34</c:v>
                </c:pt>
                <c:pt idx="26">
                  <c:v>33.909999999999997</c:v>
                </c:pt>
                <c:pt idx="27">
                  <c:v>34.549999999999997</c:v>
                </c:pt>
                <c:pt idx="28">
                  <c:v>33.21</c:v>
                </c:pt>
                <c:pt idx="29">
                  <c:v>32.47</c:v>
                </c:pt>
                <c:pt idx="30">
                  <c:v>32.33</c:v>
                </c:pt>
                <c:pt idx="31">
                  <c:v>32.39</c:v>
                </c:pt>
                <c:pt idx="32">
                  <c:v>32.299999999999997</c:v>
                </c:pt>
                <c:pt idx="33">
                  <c:v>32.22</c:v>
                </c:pt>
                <c:pt idx="34">
                  <c:v>32.43</c:v>
                </c:pt>
                <c:pt idx="35">
                  <c:v>33.01</c:v>
                </c:pt>
                <c:pt idx="36">
                  <c:v>33.9</c:v>
                </c:pt>
                <c:pt idx="37">
                  <c:v>34.35</c:v>
                </c:pt>
                <c:pt idx="38">
                  <c:v>34.54</c:v>
                </c:pt>
                <c:pt idx="39">
                  <c:v>34.65</c:v>
                </c:pt>
                <c:pt idx="40">
                  <c:v>34.65</c:v>
                </c:pt>
                <c:pt idx="41">
                  <c:v>34.35</c:v>
                </c:pt>
                <c:pt idx="42">
                  <c:v>33.950000000000003</c:v>
                </c:pt>
                <c:pt idx="43">
                  <c:v>32.94</c:v>
                </c:pt>
                <c:pt idx="44">
                  <c:v>33.229999999999997</c:v>
                </c:pt>
                <c:pt idx="45">
                  <c:v>33.53</c:v>
                </c:pt>
                <c:pt idx="46">
                  <c:v>32.67</c:v>
                </c:pt>
                <c:pt idx="47">
                  <c:v>32.299999999999997</c:v>
                </c:pt>
                <c:pt idx="48">
                  <c:v>31.71</c:v>
                </c:pt>
                <c:pt idx="49">
                  <c:v>30.51</c:v>
                </c:pt>
                <c:pt idx="50">
                  <c:v>29.09</c:v>
                </c:pt>
                <c:pt idx="51">
                  <c:v>29.03</c:v>
                </c:pt>
                <c:pt idx="52">
                  <c:v>28.34</c:v>
                </c:pt>
                <c:pt idx="53">
                  <c:v>28.28</c:v>
                </c:pt>
                <c:pt idx="54">
                  <c:v>28.67</c:v>
                </c:pt>
                <c:pt idx="55">
                  <c:v>28.07</c:v>
                </c:pt>
                <c:pt idx="56">
                  <c:v>26.86</c:v>
                </c:pt>
                <c:pt idx="57">
                  <c:v>25.98</c:v>
                </c:pt>
                <c:pt idx="58">
                  <c:v>24.54</c:v>
                </c:pt>
                <c:pt idx="59">
                  <c:v>23.73</c:v>
                </c:pt>
                <c:pt idx="60">
                  <c:v>23.96</c:v>
                </c:pt>
                <c:pt idx="61">
                  <c:v>23.66</c:v>
                </c:pt>
                <c:pt idx="62">
                  <c:v>23.65</c:v>
                </c:pt>
                <c:pt idx="63">
                  <c:v>25.69</c:v>
                </c:pt>
                <c:pt idx="64">
                  <c:v>27.66</c:v>
                </c:pt>
                <c:pt idx="65">
                  <c:v>27.76</c:v>
                </c:pt>
                <c:pt idx="66">
                  <c:v>26.94</c:v>
                </c:pt>
                <c:pt idx="67">
                  <c:v>26.46</c:v>
                </c:pt>
                <c:pt idx="68">
                  <c:v>25.4</c:v>
                </c:pt>
                <c:pt idx="69">
                  <c:v>23.97</c:v>
                </c:pt>
                <c:pt idx="70">
                  <c:v>24.33</c:v>
                </c:pt>
                <c:pt idx="71">
                  <c:v>25.84</c:v>
                </c:pt>
                <c:pt idx="72">
                  <c:v>27.37</c:v>
                </c:pt>
                <c:pt idx="73">
                  <c:v>27.37</c:v>
                </c:pt>
                <c:pt idx="74">
                  <c:v>27.29</c:v>
                </c:pt>
                <c:pt idx="75">
                  <c:v>27.61</c:v>
                </c:pt>
                <c:pt idx="76">
                  <c:v>27.35</c:v>
                </c:pt>
                <c:pt idx="77">
                  <c:v>27.28</c:v>
                </c:pt>
                <c:pt idx="78">
                  <c:v>27.4</c:v>
                </c:pt>
                <c:pt idx="79">
                  <c:v>27.75</c:v>
                </c:pt>
                <c:pt idx="80">
                  <c:v>29.3</c:v>
                </c:pt>
                <c:pt idx="81">
                  <c:v>29.66</c:v>
                </c:pt>
                <c:pt idx="82">
                  <c:v>28.53</c:v>
                </c:pt>
                <c:pt idx="83">
                  <c:v>28.84</c:v>
                </c:pt>
                <c:pt idx="84">
                  <c:v>30.85</c:v>
                </c:pt>
                <c:pt idx="85">
                  <c:v>32.03</c:v>
                </c:pt>
                <c:pt idx="86">
                  <c:v>33.57</c:v>
                </c:pt>
                <c:pt idx="87">
                  <c:v>35.909999999999997</c:v>
                </c:pt>
                <c:pt idx="88">
                  <c:v>36.65</c:v>
                </c:pt>
                <c:pt idx="89">
                  <c:v>36.93</c:v>
                </c:pt>
                <c:pt idx="90">
                  <c:v>36.93</c:v>
                </c:pt>
                <c:pt idx="91">
                  <c:v>36.93</c:v>
                </c:pt>
                <c:pt idx="92">
                  <c:v>36.93</c:v>
                </c:pt>
                <c:pt idx="93">
                  <c:v>36.93</c:v>
                </c:pt>
                <c:pt idx="94">
                  <c:v>36.93</c:v>
                </c:pt>
                <c:pt idx="95">
                  <c:v>36.93</c:v>
                </c:pt>
                <c:pt idx="96">
                  <c:v>36.93</c:v>
                </c:pt>
                <c:pt idx="97">
                  <c:v>36.659999999999997</c:v>
                </c:pt>
                <c:pt idx="98">
                  <c:v>36.75</c:v>
                </c:pt>
                <c:pt idx="99">
                  <c:v>36.340000000000003</c:v>
                </c:pt>
                <c:pt idx="100">
                  <c:v>35.369999999999997</c:v>
                </c:pt>
                <c:pt idx="101">
                  <c:v>34.15</c:v>
                </c:pt>
                <c:pt idx="102">
                  <c:v>32.64</c:v>
                </c:pt>
                <c:pt idx="103">
                  <c:v>32.18</c:v>
                </c:pt>
                <c:pt idx="104">
                  <c:v>31.7</c:v>
                </c:pt>
                <c:pt idx="105">
                  <c:v>30.19</c:v>
                </c:pt>
                <c:pt idx="106">
                  <c:v>29.73</c:v>
                </c:pt>
                <c:pt idx="107">
                  <c:v>29.79</c:v>
                </c:pt>
                <c:pt idx="108">
                  <c:v>30.75</c:v>
                </c:pt>
                <c:pt idx="109">
                  <c:v>31.5</c:v>
                </c:pt>
                <c:pt idx="110">
                  <c:v>31.19</c:v>
                </c:pt>
                <c:pt idx="111">
                  <c:v>30.1</c:v>
                </c:pt>
                <c:pt idx="112">
                  <c:v>29.42</c:v>
                </c:pt>
                <c:pt idx="113">
                  <c:v>29.3</c:v>
                </c:pt>
                <c:pt idx="114">
                  <c:v>28.81</c:v>
                </c:pt>
                <c:pt idx="115">
                  <c:v>28.38</c:v>
                </c:pt>
                <c:pt idx="116">
                  <c:v>29.61</c:v>
                </c:pt>
                <c:pt idx="117">
                  <c:v>30.31</c:v>
                </c:pt>
                <c:pt idx="118">
                  <c:v>30.5</c:v>
                </c:pt>
                <c:pt idx="119">
                  <c:v>34.299999999999997</c:v>
                </c:pt>
                <c:pt idx="120">
                  <c:v>40.33</c:v>
                </c:pt>
                <c:pt idx="121">
                  <c:v>40.729999999999997</c:v>
                </c:pt>
                <c:pt idx="122">
                  <c:v>42.45</c:v>
                </c:pt>
                <c:pt idx="123">
                  <c:v>43.48</c:v>
                </c:pt>
                <c:pt idx="124">
                  <c:v>45.19</c:v>
                </c:pt>
                <c:pt idx="125">
                  <c:v>48.75</c:v>
                </c:pt>
                <c:pt idx="126">
                  <c:v>50.93</c:v>
                </c:pt>
                <c:pt idx="127">
                  <c:v>51.68</c:v>
                </c:pt>
                <c:pt idx="128">
                  <c:v>52.18</c:v>
                </c:pt>
                <c:pt idx="129">
                  <c:v>52.78</c:v>
                </c:pt>
                <c:pt idx="130">
                  <c:v>54.77</c:v>
                </c:pt>
                <c:pt idx="131">
                  <c:v>56</c:v>
                </c:pt>
                <c:pt idx="132">
                  <c:v>56</c:v>
                </c:pt>
                <c:pt idx="133">
                  <c:v>56.3</c:v>
                </c:pt>
                <c:pt idx="134">
                  <c:v>58.81</c:v>
                </c:pt>
                <c:pt idx="135">
                  <c:v>61.71</c:v>
                </c:pt>
                <c:pt idx="136" formatCode="General">
                  <c:v>61.3</c:v>
                </c:pt>
                <c:pt idx="137" formatCode="General">
                  <c:v>59.96</c:v>
                </c:pt>
                <c:pt idx="138" formatCode="General">
                  <c:v>57.67</c:v>
                </c:pt>
                <c:pt idx="139" formatCode="General">
                  <c:v>54.82</c:v>
                </c:pt>
                <c:pt idx="140" formatCode="General">
                  <c:v>53.6</c:v>
                </c:pt>
                <c:pt idx="141">
                  <c:v>52.88</c:v>
                </c:pt>
                <c:pt idx="142" formatCode="General">
                  <c:v>51.44</c:v>
                </c:pt>
                <c:pt idx="143" formatCode="General">
                  <c:v>50.82</c:v>
                </c:pt>
                <c:pt idx="144" formatCode="General">
                  <c:v>50.14</c:v>
                </c:pt>
                <c:pt idx="145" formatCode="General">
                  <c:v>49.5</c:v>
                </c:pt>
                <c:pt idx="146" formatCode="General">
                  <c:v>51.48</c:v>
                </c:pt>
                <c:pt idx="147" formatCode="General">
                  <c:v>51.93</c:v>
                </c:pt>
                <c:pt idx="148" formatCode="General">
                  <c:v>49.41</c:v>
                </c:pt>
                <c:pt idx="149" formatCode="General">
                  <c:v>47.6</c:v>
                </c:pt>
                <c:pt idx="150" formatCode="General">
                  <c:v>45.88</c:v>
                </c:pt>
                <c:pt idx="151" formatCode="General">
                  <c:v>44.34</c:v>
                </c:pt>
                <c:pt idx="152" formatCode="General">
                  <c:v>43.68</c:v>
                </c:pt>
                <c:pt idx="153" formatCode="General">
                  <c:v>42.94</c:v>
                </c:pt>
                <c:pt idx="154" formatCode="General">
                  <c:v>42.63</c:v>
                </c:pt>
                <c:pt idx="155" formatCode="General">
                  <c:v>44.04</c:v>
                </c:pt>
                <c:pt idx="156" formatCode="General">
                  <c:v>44.72</c:v>
                </c:pt>
                <c:pt idx="157" formatCode="General">
                  <c:v>44.34</c:v>
                </c:pt>
                <c:pt idx="158" formatCode="General">
                  <c:v>42.83</c:v>
                </c:pt>
                <c:pt idx="159" formatCode="General">
                  <c:v>42.53</c:v>
                </c:pt>
                <c:pt idx="160" formatCode="General">
                  <c:v>41.58</c:v>
                </c:pt>
                <c:pt idx="161" formatCode="General">
                  <c:v>40.299999999999997</c:v>
                </c:pt>
                <c:pt idx="162" formatCode="General">
                  <c:v>39.74</c:v>
                </c:pt>
                <c:pt idx="163" formatCode="General">
                  <c:v>39.6</c:v>
                </c:pt>
                <c:pt idx="164" formatCode="General">
                  <c:v>39.25</c:v>
                </c:pt>
                <c:pt idx="165" formatCode="General">
                  <c:v>38.340000000000003</c:v>
                </c:pt>
                <c:pt idx="166" formatCode="General">
                  <c:v>38.85</c:v>
                </c:pt>
                <c:pt idx="167" formatCode="General">
                  <c:v>38.89</c:v>
                </c:pt>
                <c:pt idx="168" formatCode="General">
                  <c:v>39.15</c:v>
                </c:pt>
                <c:pt idx="169" formatCode="General">
                  <c:v>41.2</c:v>
                </c:pt>
              </c:numCache>
            </c:numRef>
          </c:val>
          <c:smooth val="0"/>
          <c:extLst>
            <c:ext xmlns:c16="http://schemas.microsoft.com/office/drawing/2014/chart" uri="{C3380CC4-5D6E-409C-BE32-E72D297353CC}">
              <c16:uniqueId val="{0000000D-F7B7-4E8F-957D-BA23BF141B70}"/>
            </c:ext>
          </c:extLst>
        </c:ser>
        <c:dLbls>
          <c:showLegendKey val="0"/>
          <c:showVal val="0"/>
          <c:showCatName val="0"/>
          <c:showSerName val="0"/>
          <c:showPercent val="0"/>
          <c:showBubbleSize val="0"/>
        </c:dLbls>
        <c:smooth val="0"/>
        <c:axId val="820442608"/>
        <c:axId val="820442968"/>
      </c:lineChart>
      <c:catAx>
        <c:axId val="82044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0442968"/>
        <c:crosses val="autoZero"/>
        <c:auto val="1"/>
        <c:lblAlgn val="ctr"/>
        <c:lblOffset val="100"/>
        <c:noMultiLvlLbl val="0"/>
      </c:catAx>
      <c:valAx>
        <c:axId val="8204429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0442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952500</xdr:colOff>
      <xdr:row>38</xdr:row>
      <xdr:rowOff>95249</xdr:rowOff>
    </xdr:from>
    <xdr:to>
      <xdr:col>5</xdr:col>
      <xdr:colOff>279034</xdr:colOff>
      <xdr:row>45</xdr:row>
      <xdr:rowOff>35718</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F0CD8990-63E5-4AD3-AC56-16232A705AFD}"/>
                </a:ext>
              </a:extLst>
            </xdr:cNvPr>
            <xdr:cNvSpPr txBox="1"/>
          </xdr:nvSpPr>
          <xdr:spPr bwMode="auto">
            <a:xfrm>
              <a:off x="952500" y="8227218"/>
              <a:ext cx="7720440" cy="1285875"/>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r>
                      <m:rPr>
                        <m:nor/>
                      </m:rPr>
                      <a:rPr kumimoji="0" lang="en-US" sz="2800" b="0" i="0" u="none" strike="noStrike" kern="0" cap="none" spc="0" normalizeH="0" baseline="0" noProof="0">
                        <a:ln>
                          <a:noFill/>
                        </a:ln>
                        <a:solidFill>
                          <a:sysClr val="windowText" lastClr="000000"/>
                        </a:solidFill>
                        <a:effectLst/>
                        <a:uLnTx/>
                        <a:uFillTx/>
                        <a:latin typeface="Calibri" panose="020F0502020204030204"/>
                        <a:ea typeface="Cambria Math"/>
                        <a:cs typeface="+mn-cs"/>
                      </a:rPr>
                      <m:t>SPA</m:t>
                    </m:r>
                    <m:r>
                      <m:rPr>
                        <m:nor/>
                      </m:rPr>
                      <a:rPr kumimoji="0" lang="en-US" sz="2800" b="0" i="0" u="none" strike="noStrike" kern="0" cap="none" spc="0" normalizeH="0" baseline="0" noProof="0">
                        <a:ln>
                          <a:noFill/>
                        </a:ln>
                        <a:solidFill>
                          <a:sysClr val="windowText" lastClr="000000"/>
                        </a:solidFill>
                        <a:effectLst/>
                        <a:uLnTx/>
                        <a:uFillTx/>
                        <a:latin typeface="Calibri" panose="020F0502020204030204"/>
                        <a:ea typeface="Cambria Math"/>
                        <a:cs typeface="+mn-cs"/>
                      </a:rPr>
                      <m:t>=</m:t>
                    </m:r>
                    <m:d>
                      <m:dPr>
                        <m:begChr m:val="["/>
                        <m:endChr m:val="]"/>
                        <m:ctrlPr>
                          <a:rPr kumimoji="0" lang="en-US" sz="28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m:ctrlPr>
                      </m:dPr>
                      <m:e>
                        <m:f>
                          <m:fPr>
                            <m:ctrlPr>
                              <a:rPr kumimoji="0" lang="en-US" sz="28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m:ctrlPr>
                          </m:fPr>
                          <m:num>
                            <m:r>
                              <m:rPr>
                                <m:nor/>
                              </m:rPr>
                              <a:rPr kumimoji="0" lang="en-US" sz="2800" b="0" i="0" u="none" strike="noStrike" kern="0" cap="none" spc="0" normalizeH="0" baseline="0" noProof="0">
                                <a:ln>
                                  <a:noFill/>
                                </a:ln>
                                <a:solidFill>
                                  <a:sysClr val="windowText" lastClr="000000"/>
                                </a:solidFill>
                                <a:effectLst/>
                                <a:uLnTx/>
                                <a:uFillTx/>
                                <a:latin typeface="Calibri" panose="020F0502020204030204"/>
                                <a:ea typeface="Cambria Math"/>
                                <a:cs typeface="+mn-cs"/>
                              </a:rPr>
                              <m:t>MI</m:t>
                            </m:r>
                          </m:num>
                          <m:den>
                            <m:r>
                              <m:rPr>
                                <m:nor/>
                              </m:rPr>
                              <a:rPr kumimoji="0" lang="en-US" sz="2800" b="0" i="0" u="none" strike="noStrike" kern="0" cap="none" spc="0" normalizeH="0" baseline="0" noProof="0">
                                <a:ln>
                                  <a:noFill/>
                                </a:ln>
                                <a:solidFill>
                                  <a:sysClr val="windowText" lastClr="000000"/>
                                </a:solidFill>
                                <a:effectLst/>
                                <a:uLnTx/>
                                <a:uFillTx/>
                                <a:latin typeface="Calibri" panose="020F0502020204030204"/>
                                <a:ea typeface="Cambria Math"/>
                                <a:cs typeface="+mn-cs"/>
                              </a:rPr>
                              <m:t>BI</m:t>
                            </m:r>
                          </m:den>
                        </m:f>
                        <m:r>
                          <m:rPr>
                            <m:nor/>
                          </m:rPr>
                          <a:rPr kumimoji="0" lang="en-US" sz="2800" b="0" i="0" u="none" strike="noStrike" kern="0" cap="none" spc="0" normalizeH="0" baseline="0" noProof="0">
                            <a:ln>
                              <a:noFill/>
                            </a:ln>
                            <a:solidFill>
                              <a:sysClr val="windowText" lastClr="000000"/>
                            </a:solidFill>
                            <a:effectLst/>
                            <a:uLnTx/>
                            <a:uFillTx/>
                            <a:latin typeface="Calibri" panose="020F0502020204030204"/>
                            <a:ea typeface="Cambria Math"/>
                            <a:cs typeface="+mn-cs"/>
                          </a:rPr>
                          <m:t>−1.0</m:t>
                        </m:r>
                      </m:e>
                    </m:d>
                    <m:r>
                      <m:rPr>
                        <m:nor/>
                      </m:rPr>
                      <a:rPr kumimoji="0" lang="en-US" sz="2800" b="0" i="0" u="none" strike="noStrike" kern="0" cap="none" spc="0" normalizeH="0" baseline="0" noProof="0">
                        <a:ln>
                          <a:noFill/>
                        </a:ln>
                        <a:solidFill>
                          <a:sysClr val="windowText" lastClr="000000"/>
                        </a:solidFill>
                        <a:effectLst/>
                        <a:uLnTx/>
                        <a:uFillTx/>
                        <a:latin typeface="Calibri" panose="020F0502020204030204"/>
                        <a:ea typeface="Cambria Math"/>
                        <a:cs typeface="+mn-cs"/>
                      </a:rPr>
                      <m:t>×</m:t>
                    </m:r>
                    <m:r>
                      <m:rPr>
                        <m:nor/>
                      </m:rPr>
                      <a:rPr kumimoji="0" lang="en-US" sz="2800" b="0" i="0" u="none" strike="noStrike" kern="0" cap="none" spc="0" normalizeH="0" baseline="0" noProof="0">
                        <a:ln>
                          <a:noFill/>
                        </a:ln>
                        <a:solidFill>
                          <a:sysClr val="windowText" lastClr="000000"/>
                        </a:solidFill>
                        <a:effectLst/>
                        <a:uLnTx/>
                        <a:uFillTx/>
                        <a:latin typeface="Calibri" panose="020F0502020204030204"/>
                        <a:ea typeface="Cambria Math"/>
                        <a:cs typeface="+mn-cs"/>
                      </a:rPr>
                      <m:t>BI</m:t>
                    </m:r>
                    <m:r>
                      <m:rPr>
                        <m:nor/>
                      </m:rPr>
                      <a:rPr kumimoji="0" lang="en-US" sz="2800" b="0" i="0" u="none" strike="noStrike" kern="0" cap="none" spc="0" normalizeH="0" baseline="0" noProof="0">
                        <a:ln>
                          <a:noFill/>
                        </a:ln>
                        <a:solidFill>
                          <a:sysClr val="windowText" lastClr="000000"/>
                        </a:solidFill>
                        <a:effectLst/>
                        <a:uLnTx/>
                        <a:uFillTx/>
                        <a:latin typeface="Calibri" panose="020F0502020204030204"/>
                        <a:ea typeface="Cambria Math"/>
                        <a:cs typeface="+mn-cs"/>
                      </a:rPr>
                      <m:t>×</m:t>
                    </m:r>
                    <m:r>
                      <m:rPr>
                        <m:nor/>
                      </m:rPr>
                      <a:rPr kumimoji="0" lang="en-US" sz="2800" b="0" i="0" u="none" strike="noStrike" kern="0" cap="none" spc="0" normalizeH="0" baseline="0" noProof="0">
                        <a:ln>
                          <a:noFill/>
                        </a:ln>
                        <a:solidFill>
                          <a:sysClr val="windowText" lastClr="000000"/>
                        </a:solidFill>
                        <a:effectLst/>
                        <a:uLnTx/>
                        <a:uFillTx/>
                        <a:latin typeface="Calibri" panose="020F0502020204030204"/>
                        <a:ea typeface="Cambria Math"/>
                        <a:cs typeface="+mn-cs"/>
                      </a:rPr>
                      <m:t>Q</m:t>
                    </m:r>
                    <m:r>
                      <a:rPr kumimoji="0" lang="en-US" sz="28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m:t>/100</m:t>
                    </m:r>
                    <m:r>
                      <m:rPr>
                        <m:nor/>
                      </m:rPr>
                      <a:rPr kumimoji="0" lang="en-US" sz="2800" b="0" i="0" u="none" strike="noStrike" kern="0" cap="none" spc="0" normalizeH="0" baseline="0" noProof="0">
                        <a:ln>
                          <a:noFill/>
                        </a:ln>
                        <a:solidFill>
                          <a:sysClr val="windowText" lastClr="000000"/>
                        </a:solidFill>
                        <a:effectLst/>
                        <a:uLnTx/>
                        <a:uFillTx/>
                        <a:latin typeface="Calibri" panose="020F0502020204030204"/>
                        <a:ea typeface="Cambria Math"/>
                        <a:cs typeface="+mn-cs"/>
                      </a:rPr>
                      <m:t> </m:t>
                    </m:r>
                    <m:r>
                      <a:rPr kumimoji="0" lang="en-US" sz="28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m:t>, </m:t>
                    </m:r>
                    <m:r>
                      <m:rPr>
                        <m:sty m:val="p"/>
                      </m:rPr>
                      <a:rPr kumimoji="0" lang="en-US" sz="28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m:t>where</m:t>
                    </m:r>
                    <m:r>
                      <a:rPr kumimoji="0" lang="en-US" sz="28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m:t> </m:t>
                    </m:r>
                    <m:r>
                      <m:rPr>
                        <m:sty m:val="p"/>
                      </m:rPr>
                      <a:rPr kumimoji="0" lang="en-US" sz="28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m:t>Q</m:t>
                    </m:r>
                    <m:r>
                      <a:rPr kumimoji="0" lang="en-US" sz="28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m:t> </m:t>
                    </m:r>
                    <m:r>
                      <m:rPr>
                        <m:sty m:val="p"/>
                      </m:rPr>
                      <a:rPr kumimoji="0" lang="en-US" sz="28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m:t>is</m:t>
                    </m:r>
                    <m:r>
                      <a:rPr kumimoji="0" lang="en-US" sz="28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m:t> </m:t>
                    </m:r>
                    <m:r>
                      <m:rPr>
                        <m:sty m:val="p"/>
                      </m:rPr>
                      <a:rPr kumimoji="0" lang="en-US" sz="28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m:t>in</m:t>
                    </m:r>
                    <m:r>
                      <a:rPr kumimoji="0" lang="en-US" sz="28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m:t> </m:t>
                    </m:r>
                    <m:r>
                      <m:rPr>
                        <m:sty m:val="p"/>
                      </m:rPr>
                      <a:rPr kumimoji="0" lang="en-US" sz="28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m:t>pounds</m:t>
                    </m:r>
                    <m:r>
                      <a:rPr kumimoji="0" lang="en-US" sz="28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m:t>.</m:t>
                    </m:r>
                  </m:oMath>
                </m:oMathPara>
              </a14:m>
              <a:endParaRPr kumimoji="0" lang="en-US" sz="2800" b="0" i="0" u="none" strike="noStrike" kern="0" cap="none" spc="0" normalizeH="0" baseline="0" noProof="0">
                <a:ln>
                  <a:noFill/>
                </a:ln>
                <a:solidFill>
                  <a:sysClr val="windowText" lastClr="000000"/>
                </a:solidFill>
                <a:effectLst/>
                <a:uLnTx/>
                <a:uFillTx/>
                <a:latin typeface="Calibri" panose="020F0502020204030204"/>
                <a:ea typeface="Cambria Math"/>
                <a:cs typeface="+mn-cs"/>
              </a:endParaRPr>
            </a:p>
          </xdr:txBody>
        </xdr:sp>
      </mc:Choice>
      <mc:Fallback xmlns="">
        <xdr:sp macro="" textlink="">
          <xdr:nvSpPr>
            <xdr:cNvPr id="6" name="TextBox 5">
              <a:extLst>
                <a:ext uri="{FF2B5EF4-FFF2-40B4-BE49-F238E27FC236}">
                  <a16:creationId xmlns:a16="http://schemas.microsoft.com/office/drawing/2014/main" id="{F0CD8990-63E5-4AD3-AC56-16232A705AFD}"/>
                </a:ext>
              </a:extLst>
            </xdr:cNvPr>
            <xdr:cNvSpPr txBox="1"/>
          </xdr:nvSpPr>
          <xdr:spPr bwMode="auto">
            <a:xfrm>
              <a:off x="952500" y="8227218"/>
              <a:ext cx="7720440" cy="1285875"/>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a:t>"SPA=" ["</a:t>
              </a:r>
              <a:r>
                <a:rPr kumimoji="0" lang="en-US" sz="2800" b="0" i="0" u="none" strike="noStrike" kern="0" cap="none" spc="0" normalizeH="0" baseline="0" noProof="0">
                  <a:ln>
                    <a:noFill/>
                  </a:ln>
                  <a:solidFill>
                    <a:sysClr val="windowText" lastClr="000000"/>
                  </a:solidFill>
                  <a:effectLst/>
                  <a:uLnTx/>
                  <a:uFillTx/>
                  <a:latin typeface="Calibri" panose="020F0502020204030204"/>
                  <a:ea typeface="Cambria Math"/>
                  <a:cs typeface="+mn-cs"/>
                </a:rPr>
                <a:t>MI</a:t>
              </a:r>
              <a:r>
                <a:rPr kumimoji="0" lang="en-US" sz="2800" b="0" i="0"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a:t>" /"</a:t>
              </a:r>
              <a:r>
                <a:rPr kumimoji="0" lang="en-US" sz="2800" b="0" i="0" u="none" strike="noStrike" kern="0" cap="none" spc="0" normalizeH="0" baseline="0" noProof="0">
                  <a:ln>
                    <a:noFill/>
                  </a:ln>
                  <a:solidFill>
                    <a:sysClr val="windowText" lastClr="000000"/>
                  </a:solidFill>
                  <a:effectLst/>
                  <a:uLnTx/>
                  <a:uFillTx/>
                  <a:latin typeface="Calibri" panose="020F0502020204030204"/>
                  <a:ea typeface="Cambria Math"/>
                  <a:cs typeface="+mn-cs"/>
                </a:rPr>
                <a:t>BI</a:t>
              </a:r>
              <a:r>
                <a:rPr kumimoji="0" lang="en-US" sz="2800" b="0" i="0"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a:t>"  "</a:t>
              </a:r>
              <a:r>
                <a:rPr kumimoji="0" lang="en-US" sz="2800" b="0" i="0" u="none" strike="noStrike" kern="0" cap="none" spc="0" normalizeH="0" baseline="0" noProof="0">
                  <a:ln>
                    <a:noFill/>
                  </a:ln>
                  <a:solidFill>
                    <a:sysClr val="windowText" lastClr="000000"/>
                  </a:solidFill>
                  <a:effectLst/>
                  <a:uLnTx/>
                  <a:uFillTx/>
                  <a:latin typeface="Calibri" panose="020F0502020204030204"/>
                  <a:ea typeface="Cambria Math"/>
                  <a:cs typeface="+mn-cs"/>
                </a:rPr>
                <a:t>−1.0</a:t>
              </a:r>
              <a:r>
                <a:rPr kumimoji="0" lang="en-US" sz="2800" b="0" i="0" u="none" strike="noStrike" kern="0" cap="none" spc="0" normalizeH="0" baseline="0" noProof="0">
                  <a:ln>
                    <a:noFill/>
                  </a:ln>
                  <a:solidFill>
                    <a:sysClr val="windowText" lastClr="000000"/>
                  </a:solidFill>
                  <a:effectLst/>
                  <a:uLnTx/>
                  <a:uFillTx/>
                  <a:latin typeface="Cambria Math" panose="02040503050406030204" pitchFamily="18" charset="0"/>
                  <a:ea typeface="Cambria Math"/>
                  <a:cs typeface="+mn-cs"/>
                </a:rPr>
                <a:t>" ]"×BI×Q"/100" ", where Q is in pounds.</a:t>
              </a:r>
              <a:endParaRPr kumimoji="0" lang="en-US" sz="2800" b="0" i="0" u="none" strike="noStrike" kern="0" cap="none" spc="0" normalizeH="0" baseline="0" noProof="0">
                <a:ln>
                  <a:noFill/>
                </a:ln>
                <a:solidFill>
                  <a:sysClr val="windowText" lastClr="000000"/>
                </a:solidFill>
                <a:effectLst/>
                <a:uLnTx/>
                <a:uFillTx/>
                <a:latin typeface="Calibri" panose="020F0502020204030204"/>
                <a:ea typeface="Cambria Math"/>
                <a:cs typeface="+mn-cs"/>
              </a:endParaRP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28574</xdr:colOff>
      <xdr:row>11</xdr:row>
      <xdr:rowOff>171450</xdr:rowOff>
    </xdr:from>
    <xdr:to>
      <xdr:col>19</xdr:col>
      <xdr:colOff>95249</xdr:colOff>
      <xdr:row>11</xdr:row>
      <xdr:rowOff>704850</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8FD7EC0F-8109-4C62-90B1-BD54715A23BE}"/>
                </a:ext>
              </a:extLst>
            </xdr:cNvPr>
            <xdr:cNvSpPr txBox="1"/>
          </xdr:nvSpPr>
          <xdr:spPr bwMode="auto">
            <a:xfrm>
              <a:off x="14163674" y="2266950"/>
              <a:ext cx="3114675"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left"/>
                  </m:oMathParaPr>
                  <m:oMath xmlns:m="http://schemas.openxmlformats.org/officeDocument/2006/math">
                    <m:r>
                      <m:rPr>
                        <m:nor/>
                      </m:rPr>
                      <a:rPr lang="en-US" sz="1100" b="0" i="0">
                        <a:latin typeface="+mn-lt"/>
                      </a:rPr>
                      <m:t>If</m:t>
                    </m:r>
                    <m:r>
                      <m:rPr>
                        <m:nor/>
                      </m:rPr>
                      <a:rPr lang="en-US" sz="1100" b="0" i="0">
                        <a:latin typeface="+mn-lt"/>
                      </a:rPr>
                      <m:t>, 0.9</m:t>
                    </m:r>
                    <m:r>
                      <m:rPr>
                        <m:nor/>
                      </m:rPr>
                      <a:rPr lang="en-US" sz="1100" b="0" i="0">
                        <a:latin typeface="Cambria Math"/>
                        <a:ea typeface="Cambria Math"/>
                      </a:rPr>
                      <m:t>≤</m:t>
                    </m:r>
                    <m:f>
                      <m:fPr>
                        <m:ctrlPr>
                          <a:rPr lang="en-US" sz="1100" b="0" i="1">
                            <a:latin typeface="Cambria Math" panose="02040503050406030204" pitchFamily="18" charset="0"/>
                          </a:rPr>
                        </m:ctrlPr>
                      </m:fPr>
                      <m:num>
                        <m:r>
                          <m:rPr>
                            <m:nor/>
                          </m:rPr>
                          <a:rPr lang="en-US" sz="1100" b="0" i="0">
                            <a:latin typeface="+mn-lt"/>
                          </a:rPr>
                          <m:t>MI</m:t>
                        </m:r>
                      </m:num>
                      <m:den>
                        <m:r>
                          <m:rPr>
                            <m:nor/>
                          </m:rPr>
                          <a:rPr lang="en-US" sz="1100" b="0" i="0">
                            <a:latin typeface="+mn-lt"/>
                          </a:rPr>
                          <m:t>BI</m:t>
                        </m:r>
                      </m:den>
                    </m:f>
                    <m:r>
                      <m:rPr>
                        <m:nor/>
                      </m:rPr>
                      <a:rPr lang="en-US" sz="1100" b="0" i="0">
                        <a:latin typeface="Cambria Math"/>
                        <a:ea typeface="Cambria Math"/>
                      </a:rPr>
                      <m:t>≤</m:t>
                    </m:r>
                    <m:r>
                      <m:rPr>
                        <m:nor/>
                      </m:rPr>
                      <a:rPr lang="en-US" sz="1100" b="0" i="0">
                        <a:latin typeface="+mn-lt"/>
                        <a:ea typeface="Cambria Math"/>
                      </a:rPr>
                      <m:t>1.1 </m:t>
                    </m:r>
                    <m:r>
                      <m:rPr>
                        <m:nor/>
                      </m:rPr>
                      <a:rPr lang="en-US" sz="1100" b="0" i="0">
                        <a:latin typeface="+mn-lt"/>
                        <a:ea typeface="Cambria Math"/>
                      </a:rPr>
                      <m:t>then</m:t>
                    </m:r>
                    <m:r>
                      <m:rPr>
                        <m:nor/>
                      </m:rPr>
                      <a:rPr lang="en-US" sz="1100" b="0" i="0">
                        <a:latin typeface="+mn-lt"/>
                        <a:ea typeface="Cambria Math"/>
                      </a:rPr>
                      <m:t> </m:t>
                    </m:r>
                    <m:r>
                      <m:rPr>
                        <m:nor/>
                      </m:rPr>
                      <a:rPr lang="en-US" sz="1100" b="0" i="0">
                        <a:latin typeface="+mn-lt"/>
                        <a:ea typeface="Cambria Math"/>
                      </a:rPr>
                      <m:t>no</m:t>
                    </m:r>
                    <m:r>
                      <m:rPr>
                        <m:nor/>
                      </m:rPr>
                      <a:rPr lang="en-US" sz="1100" b="0" i="0">
                        <a:latin typeface="+mn-lt"/>
                        <a:ea typeface="Cambria Math"/>
                      </a:rPr>
                      <m:t> </m:t>
                    </m:r>
                    <m:r>
                      <m:rPr>
                        <m:nor/>
                      </m:rPr>
                      <a:rPr lang="en-US" sz="1100" b="0" i="0">
                        <a:latin typeface="+mn-lt"/>
                        <a:ea typeface="Cambria Math"/>
                      </a:rPr>
                      <m:t>steel</m:t>
                    </m:r>
                    <m:r>
                      <m:rPr>
                        <m:nor/>
                      </m:rPr>
                      <a:rPr lang="en-US" sz="1100" b="0" i="0">
                        <a:latin typeface="+mn-lt"/>
                        <a:ea typeface="Cambria Math"/>
                      </a:rPr>
                      <m:t> </m:t>
                    </m:r>
                    <m:r>
                      <m:rPr>
                        <m:nor/>
                      </m:rPr>
                      <a:rPr lang="en-US" sz="1100" b="0" i="0">
                        <a:latin typeface="+mn-lt"/>
                        <a:ea typeface="Cambria Math"/>
                      </a:rPr>
                      <m:t>price</m:t>
                    </m:r>
                    <m:r>
                      <m:rPr>
                        <m:nor/>
                      </m:rPr>
                      <a:rPr lang="en-US" sz="1100" b="0" i="0">
                        <a:latin typeface="+mn-lt"/>
                        <a:ea typeface="Cambria Math"/>
                      </a:rPr>
                      <m:t> </m:t>
                    </m:r>
                    <m:r>
                      <m:rPr>
                        <m:nor/>
                      </m:rPr>
                      <a:rPr lang="en-US" sz="1100" b="0" i="0">
                        <a:latin typeface="+mn-lt"/>
                        <a:ea typeface="Cambria Math"/>
                      </a:rPr>
                      <m:t>adjustment</m:t>
                    </m:r>
                  </m:oMath>
                </m:oMathPara>
              </a14:m>
              <a:endParaRPr lang="en-US" sz="1100" b="0" i="0">
                <a:latin typeface="+mn-lt"/>
                <a:ea typeface="Cambria Math"/>
              </a:endParaRPr>
            </a:p>
          </xdr:txBody>
        </xdr:sp>
      </mc:Choice>
      <mc:Fallback xmlns="">
        <xdr:sp macro="" textlink="">
          <xdr:nvSpPr>
            <xdr:cNvPr id="3" name="TextBox 2">
              <a:extLst>
                <a:ext uri="{FF2B5EF4-FFF2-40B4-BE49-F238E27FC236}">
                  <a16:creationId xmlns:a16="http://schemas.microsoft.com/office/drawing/2014/main" id="{8FD7EC0F-8109-4C62-90B1-BD54715A23BE}"/>
                </a:ext>
              </a:extLst>
            </xdr:cNvPr>
            <xdr:cNvSpPr txBox="1"/>
          </xdr:nvSpPr>
          <xdr:spPr bwMode="auto">
            <a:xfrm>
              <a:off x="14163674" y="2266950"/>
              <a:ext cx="3114675"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0" i="0">
                  <a:latin typeface="Cambria Math" panose="02040503050406030204" pitchFamily="18" charset="0"/>
                </a:rPr>
                <a:t>"If, 0.9</a:t>
              </a:r>
              <a:r>
                <a:rPr lang="en-US" sz="1100" b="0" i="0">
                  <a:latin typeface="Cambria Math"/>
                  <a:ea typeface="Cambria Math"/>
                </a:rPr>
                <a:t>≤</a:t>
              </a:r>
              <a:r>
                <a:rPr lang="en-US" sz="1100" b="0" i="0">
                  <a:latin typeface="Cambria Math" panose="02040503050406030204" pitchFamily="18" charset="0"/>
                  <a:ea typeface="Cambria Math"/>
                </a:rPr>
                <a:t>" </a:t>
              </a:r>
              <a:r>
                <a:rPr lang="en-US" sz="1100" b="0" i="0">
                  <a:latin typeface="+mn-lt"/>
                </a:rPr>
                <a:t> "MI</a:t>
              </a:r>
              <a:r>
                <a:rPr lang="en-US" sz="1100" b="0" i="0">
                  <a:latin typeface="Cambria Math" panose="02040503050406030204" pitchFamily="18" charset="0"/>
                </a:rPr>
                <a:t>" /</a:t>
              </a:r>
              <a:r>
                <a:rPr lang="en-US" sz="1100" b="0" i="0">
                  <a:latin typeface="+mn-lt"/>
                </a:rPr>
                <a:t>"BI</a:t>
              </a:r>
              <a:r>
                <a:rPr lang="en-US" sz="1100" b="0" i="0">
                  <a:latin typeface="Cambria Math" panose="02040503050406030204" pitchFamily="18" charset="0"/>
                </a:rPr>
                <a:t>" </a:t>
              </a:r>
              <a:r>
                <a:rPr lang="en-US" sz="1100" b="0" i="0">
                  <a:latin typeface="Cambria Math"/>
                  <a:ea typeface="Cambria Math"/>
                </a:rPr>
                <a:t> "≤</a:t>
              </a:r>
              <a:r>
                <a:rPr lang="en-US" sz="1100" b="0" i="0">
                  <a:latin typeface="Cambria Math" panose="02040503050406030204" pitchFamily="18" charset="0"/>
                  <a:ea typeface="Cambria Math"/>
                </a:rPr>
                <a:t>1.1 then no steel price adjustment</a:t>
              </a:r>
              <a:r>
                <a:rPr lang="en-US" sz="1100" b="0" i="0">
                  <a:latin typeface="+mn-lt"/>
                  <a:ea typeface="Cambria Math"/>
                </a:rPr>
                <a:t>"</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28574</xdr:colOff>
      <xdr:row>11</xdr:row>
      <xdr:rowOff>171450</xdr:rowOff>
    </xdr:from>
    <xdr:to>
      <xdr:col>18</xdr:col>
      <xdr:colOff>95249</xdr:colOff>
      <xdr:row>11</xdr:row>
      <xdr:rowOff>704850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F2CA02C5-E562-482F-A023-3B93C145B6FA}"/>
                </a:ext>
              </a:extLst>
            </xdr:cNvPr>
            <xdr:cNvSpPr txBox="1"/>
          </xdr:nvSpPr>
          <xdr:spPr bwMode="auto">
            <a:xfrm>
              <a:off x="16434434" y="2183130"/>
              <a:ext cx="3114675" cy="7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left"/>
                  </m:oMathParaPr>
                  <m:oMath xmlns:m="http://schemas.openxmlformats.org/officeDocument/2006/math">
                    <m:r>
                      <m:rPr>
                        <m:nor/>
                      </m:rPr>
                      <a:rPr lang="en-US" sz="1100" b="0" i="0">
                        <a:latin typeface="+mn-lt"/>
                      </a:rPr>
                      <m:t>If</m:t>
                    </m:r>
                    <m:r>
                      <m:rPr>
                        <m:nor/>
                      </m:rPr>
                      <a:rPr lang="en-US" sz="1100" b="0" i="0">
                        <a:latin typeface="+mn-lt"/>
                      </a:rPr>
                      <m:t>, 0.9</m:t>
                    </m:r>
                    <m:r>
                      <m:rPr>
                        <m:nor/>
                      </m:rPr>
                      <a:rPr lang="en-US" sz="1100" b="0" i="0">
                        <a:latin typeface="Cambria Math"/>
                        <a:ea typeface="Cambria Math"/>
                      </a:rPr>
                      <m:t>≤</m:t>
                    </m:r>
                    <m:f>
                      <m:fPr>
                        <m:ctrlPr>
                          <a:rPr lang="en-US" sz="1100" b="0" i="1">
                            <a:latin typeface="Cambria Math" panose="02040503050406030204" pitchFamily="18" charset="0"/>
                          </a:rPr>
                        </m:ctrlPr>
                      </m:fPr>
                      <m:num>
                        <m:r>
                          <m:rPr>
                            <m:nor/>
                          </m:rPr>
                          <a:rPr lang="en-US" sz="1100" b="0" i="0">
                            <a:latin typeface="+mn-lt"/>
                          </a:rPr>
                          <m:t>MI</m:t>
                        </m:r>
                      </m:num>
                      <m:den>
                        <m:r>
                          <m:rPr>
                            <m:nor/>
                          </m:rPr>
                          <a:rPr lang="en-US" sz="1100" b="0" i="0">
                            <a:latin typeface="+mn-lt"/>
                          </a:rPr>
                          <m:t>BI</m:t>
                        </m:r>
                      </m:den>
                    </m:f>
                    <m:r>
                      <m:rPr>
                        <m:nor/>
                      </m:rPr>
                      <a:rPr lang="en-US" sz="1100" b="0" i="0">
                        <a:latin typeface="Cambria Math"/>
                        <a:ea typeface="Cambria Math"/>
                      </a:rPr>
                      <m:t>≤</m:t>
                    </m:r>
                    <m:r>
                      <m:rPr>
                        <m:nor/>
                      </m:rPr>
                      <a:rPr lang="en-US" sz="1100" b="0" i="0">
                        <a:latin typeface="+mn-lt"/>
                        <a:ea typeface="Cambria Math"/>
                      </a:rPr>
                      <m:t>1.1 </m:t>
                    </m:r>
                    <m:r>
                      <m:rPr>
                        <m:nor/>
                      </m:rPr>
                      <a:rPr lang="en-US" sz="1100" b="0" i="0">
                        <a:latin typeface="+mn-lt"/>
                        <a:ea typeface="Cambria Math"/>
                      </a:rPr>
                      <m:t>then</m:t>
                    </m:r>
                    <m:r>
                      <m:rPr>
                        <m:nor/>
                      </m:rPr>
                      <a:rPr lang="en-US" sz="1100" b="0" i="0">
                        <a:latin typeface="+mn-lt"/>
                        <a:ea typeface="Cambria Math"/>
                      </a:rPr>
                      <m:t> </m:t>
                    </m:r>
                    <m:r>
                      <m:rPr>
                        <m:nor/>
                      </m:rPr>
                      <a:rPr lang="en-US" sz="1100" b="0" i="0">
                        <a:latin typeface="+mn-lt"/>
                        <a:ea typeface="Cambria Math"/>
                      </a:rPr>
                      <m:t>no</m:t>
                    </m:r>
                    <m:r>
                      <m:rPr>
                        <m:nor/>
                      </m:rPr>
                      <a:rPr lang="en-US" sz="1100" b="0" i="0">
                        <a:latin typeface="+mn-lt"/>
                        <a:ea typeface="Cambria Math"/>
                      </a:rPr>
                      <m:t> </m:t>
                    </m:r>
                    <m:r>
                      <m:rPr>
                        <m:nor/>
                      </m:rPr>
                      <a:rPr lang="en-US" sz="1100" b="0" i="0">
                        <a:latin typeface="+mn-lt"/>
                        <a:ea typeface="Cambria Math"/>
                      </a:rPr>
                      <m:t>steel</m:t>
                    </m:r>
                    <m:r>
                      <m:rPr>
                        <m:nor/>
                      </m:rPr>
                      <a:rPr lang="en-US" sz="1100" b="0" i="0">
                        <a:latin typeface="+mn-lt"/>
                        <a:ea typeface="Cambria Math"/>
                      </a:rPr>
                      <m:t> </m:t>
                    </m:r>
                    <m:r>
                      <m:rPr>
                        <m:nor/>
                      </m:rPr>
                      <a:rPr lang="en-US" sz="1100" b="0" i="0">
                        <a:latin typeface="+mn-lt"/>
                        <a:ea typeface="Cambria Math"/>
                      </a:rPr>
                      <m:t>price</m:t>
                    </m:r>
                    <m:r>
                      <m:rPr>
                        <m:nor/>
                      </m:rPr>
                      <a:rPr lang="en-US" sz="1100" b="0" i="0">
                        <a:latin typeface="+mn-lt"/>
                        <a:ea typeface="Cambria Math"/>
                      </a:rPr>
                      <m:t> </m:t>
                    </m:r>
                    <m:r>
                      <m:rPr>
                        <m:nor/>
                      </m:rPr>
                      <a:rPr lang="en-US" sz="1100" b="0" i="0">
                        <a:latin typeface="+mn-lt"/>
                        <a:ea typeface="Cambria Math"/>
                      </a:rPr>
                      <m:t>adjustment</m:t>
                    </m:r>
                  </m:oMath>
                </m:oMathPara>
              </a14:m>
              <a:endParaRPr lang="en-US" sz="1100" b="0" i="0">
                <a:latin typeface="+mn-lt"/>
                <a:ea typeface="Cambria Math"/>
              </a:endParaRPr>
            </a:p>
          </xdr:txBody>
        </xdr:sp>
      </mc:Choice>
      <mc:Fallback xmlns="">
        <xdr:sp macro="" textlink="">
          <xdr:nvSpPr>
            <xdr:cNvPr id="2" name="TextBox 1">
              <a:extLst>
                <a:ext uri="{FF2B5EF4-FFF2-40B4-BE49-F238E27FC236}">
                  <a16:creationId xmlns:a16="http://schemas.microsoft.com/office/drawing/2014/main" id="{F2CA02C5-E562-482F-A023-3B93C145B6FA}"/>
                </a:ext>
              </a:extLst>
            </xdr:cNvPr>
            <xdr:cNvSpPr txBox="1"/>
          </xdr:nvSpPr>
          <xdr:spPr bwMode="auto">
            <a:xfrm>
              <a:off x="16434434" y="2183130"/>
              <a:ext cx="3114675" cy="7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0" i="0">
                  <a:latin typeface="Cambria Math" panose="02040503050406030204" pitchFamily="18" charset="0"/>
                </a:rPr>
                <a:t>"If, 0.9</a:t>
              </a:r>
              <a:r>
                <a:rPr lang="en-US" sz="1100" b="0" i="0">
                  <a:latin typeface="Cambria Math"/>
                  <a:ea typeface="Cambria Math"/>
                </a:rPr>
                <a:t>≤</a:t>
              </a:r>
              <a:r>
                <a:rPr lang="en-US" sz="1100" b="0" i="0">
                  <a:latin typeface="Cambria Math" panose="02040503050406030204" pitchFamily="18" charset="0"/>
                  <a:ea typeface="Cambria Math"/>
                </a:rPr>
                <a:t>" </a:t>
              </a:r>
              <a:r>
                <a:rPr lang="en-US" sz="1100" b="0" i="0">
                  <a:latin typeface="+mn-lt"/>
                </a:rPr>
                <a:t> "MI</a:t>
              </a:r>
              <a:r>
                <a:rPr lang="en-US" sz="1100" b="0" i="0">
                  <a:latin typeface="Cambria Math" panose="02040503050406030204" pitchFamily="18" charset="0"/>
                </a:rPr>
                <a:t>" /</a:t>
              </a:r>
              <a:r>
                <a:rPr lang="en-US" sz="1100" b="0" i="0">
                  <a:latin typeface="+mn-lt"/>
                </a:rPr>
                <a:t>"BI</a:t>
              </a:r>
              <a:r>
                <a:rPr lang="en-US" sz="1100" b="0" i="0">
                  <a:latin typeface="Cambria Math" panose="02040503050406030204" pitchFamily="18" charset="0"/>
                </a:rPr>
                <a:t>" </a:t>
              </a:r>
              <a:r>
                <a:rPr lang="en-US" sz="1100" b="0" i="0">
                  <a:latin typeface="Cambria Math"/>
                  <a:ea typeface="Cambria Math"/>
                </a:rPr>
                <a:t> "≤</a:t>
              </a:r>
              <a:r>
                <a:rPr lang="en-US" sz="1100" b="0" i="0">
                  <a:latin typeface="Cambria Math" panose="02040503050406030204" pitchFamily="18" charset="0"/>
                  <a:ea typeface="Cambria Math"/>
                </a:rPr>
                <a:t>1.1 then no steel price adjustment</a:t>
              </a:r>
              <a:r>
                <a:rPr lang="en-US" sz="1100" b="0" i="0">
                  <a:latin typeface="+mn-lt"/>
                  <a:ea typeface="Cambria Math"/>
                </a:rPr>
                <a:t>"</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2</xdr:col>
      <xdr:colOff>310515</xdr:colOff>
      <xdr:row>2</xdr:row>
      <xdr:rowOff>133350</xdr:rowOff>
    </xdr:from>
    <xdr:to>
      <xdr:col>16</xdr:col>
      <xdr:colOff>508635</xdr:colOff>
      <xdr:row>34</xdr:row>
      <xdr:rowOff>59055</xdr:rowOff>
    </xdr:to>
    <xdr:graphicFrame macro="">
      <xdr:nvGraphicFramePr>
        <xdr:cNvPr id="2" name="Chart 1">
          <a:extLst>
            <a:ext uri="{FF2B5EF4-FFF2-40B4-BE49-F238E27FC236}">
              <a16:creationId xmlns:a16="http://schemas.microsoft.com/office/drawing/2014/main" id="{B95A22D0-3B58-454D-EBCC-81628A3F7C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DAC16D-EC8A-4D27-93FD-BA36951CD21A}" name="Table1" displayName="Table1" ref="A4:H174" totalsRowShown="0" headerRowDxfId="29" dataDxfId="27" headerRowBorderDxfId="28" tableBorderDxfId="26">
  <autoFilter ref="A4:H174" xr:uid="{92DAC16D-EC8A-4D27-93FD-BA36951CD21A}"/>
  <tableColumns count="8">
    <tableColumn id="1" xr3:uid="{A93DFB39-2775-48E8-8694-31B79839D8D6}" name="Month" dataDxfId="25"/>
    <tableColumn id="2" xr3:uid="{EF643A7C-D6A4-4B7D-958C-3FD16A85F323}" name="Category 1" dataDxfId="24">
      <calculatedColumnFormula>'NCDOT Data Entry '!I5</calculatedColumnFormula>
    </tableColumn>
    <tableColumn id="3" xr3:uid="{7805651A-34A6-4A66-A6E7-0ED020490BD1}" name="Category 2" dataDxfId="23">
      <calculatedColumnFormula>'NCDOT Data Entry '!J5</calculatedColumnFormula>
    </tableColumn>
    <tableColumn id="4" xr3:uid="{CDCC0402-BBFA-4B67-A193-6A71B23FC227}" name="Category 3" dataDxfId="22">
      <calculatedColumnFormula>'NCDOT Data Entry '!K5</calculatedColumnFormula>
    </tableColumn>
    <tableColumn id="5" xr3:uid="{6D816AF2-57B7-4B59-913F-5CA2283C26BB}" name="Category 4" dataDxfId="21">
      <calculatedColumnFormula>'NCDOT Data Entry '!L5</calculatedColumnFormula>
    </tableColumn>
    <tableColumn id="6" xr3:uid="{E7E7024E-4B0F-4114-8425-F684026CCAC8}" name="Category 5" dataDxfId="20">
      <calculatedColumnFormula>'NCDOT Data Entry '!M5</calculatedColumnFormula>
    </tableColumn>
    <tableColumn id="7" xr3:uid="{167489A2-8B9D-44EB-88B5-D1174FBF1BD7}" name="Category 6" dataDxfId="19">
      <calculatedColumnFormula>'NCDOT Data Entry '!N5</calculatedColumnFormula>
    </tableColumn>
    <tableColumn id="8" xr3:uid="{36E9D982-2F09-47AA-ACD8-69C1FAA94B86}" name="Category 7" dataDxfId="18">
      <calculatedColumnFormula>'NCDOT Data Entry '!O5</calculatedColumnFormula>
    </tableColumn>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29B4F39-1D2E-4CA9-9C67-3C845399448C}" name="Table2" displayName="Table2" ref="A4:O174" totalsRowShown="0" headerRowDxfId="17" headerRowBorderDxfId="16" tableBorderDxfId="15">
  <autoFilter ref="A4:O174" xr:uid="{029B4F39-1D2E-4CA9-9C67-3C845399448C}"/>
  <tableColumns count="15">
    <tableColumn id="1" xr3:uid="{85288496-D5ED-4504-9FF2-8127340DA023}" name="Month" dataDxfId="14"/>
    <tableColumn id="2" xr3:uid="{0948D9C8-7F44-405A-B4A2-72AB840BE542}" name="MB-STE-0170" dataDxfId="13"/>
    <tableColumn id="3" xr3:uid="{8DF415A3-8B71-4DD1-9E80-AA632CA70CAB}" name="MB-STE-0172" dataDxfId="12"/>
    <tableColumn id="4" xr3:uid="{1E3E0AF8-360A-4B11-BA50-E056C6512676}" name="MB-STE-0200" dataDxfId="11"/>
    <tableColumn id="5" xr3:uid="{F829E965-BEA6-4F21-A11E-787711934961}" name="MB-STE-0209" dataDxfId="10"/>
    <tableColumn id="6" xr3:uid="{A73C4D0B-7DB6-4F5D-880F-B16F9BB93158}" name="MB-STE-0184" dataDxfId="9"/>
    <tableColumn id="7" xr3:uid="{8CC9EBDE-5DE9-4F43-AD15-EDED34E09B26}" name="MB-STE-0192" dataDxfId="8"/>
    <tableColumn id="8" xr3:uid="{052F9C71-E8D0-4DFD-8DEB-A8170B887AC9}" name="MB-STE-0020" dataDxfId="7"/>
    <tableColumn id="9" xr3:uid="{A88AB37A-1E05-459B-9143-37E09C415E52}" name="Category 1" dataDxfId="6"/>
    <tableColumn id="10" xr3:uid="{33EFE1E1-7270-43A3-AD65-1A9F0361278D}" name="Category 2" dataDxfId="5"/>
    <tableColumn id="11" xr3:uid="{C59CDA01-E9A6-46A9-BEF4-4D3966BCD10A}" name="Category 3" dataDxfId="4"/>
    <tableColumn id="12" xr3:uid="{AFC12251-FD15-4CC2-9A4A-6018083DD0FE}" name="Category 4" dataDxfId="3"/>
    <tableColumn id="13" xr3:uid="{F56502CE-50B1-42BE-AFB2-CEA9F2EA7B06}" name="Category 5" dataDxfId="2"/>
    <tableColumn id="14" xr3:uid="{1B09A1D4-D2BA-4067-9F3C-A9A29C329BAB}" name="Category 6" dataDxfId="1"/>
    <tableColumn id="15" xr3:uid="{7A68D413-A7C5-4810-AE34-20D7E177527B}" name="Category 7"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nnect.ncdot.gov/projects/construction/Construction%20Forms/Form%20SPA-3%20NCDOT%20Steel%20Price%20Adjustment%20Calculator.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44D2C-E7AA-4E4C-8F80-632D15B12CC7}">
  <dimension ref="A1:B12"/>
  <sheetViews>
    <sheetView workbookViewId="0">
      <selection activeCell="B2" sqref="B2"/>
    </sheetView>
  </sheetViews>
  <sheetFormatPr defaultRowHeight="15" x14ac:dyDescent="0.25"/>
  <cols>
    <col min="2" max="2" width="73.42578125" style="8" customWidth="1"/>
  </cols>
  <sheetData>
    <row r="1" spans="1:2" x14ac:dyDescent="0.25">
      <c r="A1" t="s">
        <v>0</v>
      </c>
    </row>
    <row r="4" spans="1:2" x14ac:dyDescent="0.25">
      <c r="A4" t="s">
        <v>21</v>
      </c>
    </row>
    <row r="5" spans="1:2" ht="30" x14ac:dyDescent="0.25">
      <c r="A5">
        <v>1</v>
      </c>
      <c r="B5" s="8" t="s">
        <v>356</v>
      </c>
    </row>
    <row r="6" spans="1:2" ht="30" x14ac:dyDescent="0.25">
      <c r="B6" s="62" t="s">
        <v>357</v>
      </c>
    </row>
    <row r="7" spans="1:2" ht="30" x14ac:dyDescent="0.25">
      <c r="A7">
        <v>2</v>
      </c>
      <c r="B7" s="8" t="s">
        <v>508</v>
      </c>
    </row>
    <row r="8" spans="1:2" ht="30" x14ac:dyDescent="0.25">
      <c r="A8">
        <v>3</v>
      </c>
      <c r="B8" s="8" t="s">
        <v>345</v>
      </c>
    </row>
    <row r="9" spans="1:2" ht="60" x14ac:dyDescent="0.25">
      <c r="A9">
        <v>4</v>
      </c>
      <c r="B9" s="8" t="s">
        <v>509</v>
      </c>
    </row>
    <row r="10" spans="1:2" ht="60" x14ac:dyDescent="0.25">
      <c r="A10">
        <v>5</v>
      </c>
      <c r="B10" s="8" t="s">
        <v>510</v>
      </c>
    </row>
    <row r="11" spans="1:2" ht="30" x14ac:dyDescent="0.25">
      <c r="A11">
        <v>6</v>
      </c>
      <c r="B11" s="8" t="s">
        <v>22</v>
      </c>
    </row>
    <row r="12" spans="1:2" ht="30" x14ac:dyDescent="0.25">
      <c r="A12">
        <v>7</v>
      </c>
      <c r="B12" s="8" t="s">
        <v>23</v>
      </c>
    </row>
  </sheetData>
  <sheetProtection algorithmName="SHA-512" hashValue="9ITII6Ds/pEktuOMcYbeILyHDi5n4rm2IIqErFeQumxUW6vpjgygX0JBd5HxHHXT98DEzRKb2LZW4BHxZQiWEA==" saltValue="EvtLRrXmT6wP9jtGMqO77A==" spinCount="100000" sheet="1" objects="1" scenarios="1"/>
  <hyperlinks>
    <hyperlink ref="B6" r:id="rId1" xr:uid="{3F6C6FCB-1035-4C4C-A82F-BA59369F182A}"/>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CBE8B-5C6D-4328-A4D5-12ED6AF319BD}">
  <sheetPr>
    <pageSetUpPr fitToPage="1"/>
  </sheetPr>
  <dimension ref="A1:S47"/>
  <sheetViews>
    <sheetView tabSelected="1" zoomScale="90" zoomScaleNormal="90" workbookViewId="0">
      <selection activeCell="A4" sqref="A4"/>
    </sheetView>
  </sheetViews>
  <sheetFormatPr defaultRowHeight="15" x14ac:dyDescent="0.25"/>
  <cols>
    <col min="1" max="1" width="82.5703125" customWidth="1"/>
    <col min="2" max="2" width="55.85546875" bestFit="1" customWidth="1"/>
    <col min="3" max="3" width="26" bestFit="1" customWidth="1"/>
    <col min="4" max="4" width="14" customWidth="1"/>
    <col min="5" max="5" width="15.140625" customWidth="1"/>
    <col min="6" max="6" width="8.5703125" bestFit="1" customWidth="1"/>
    <col min="7" max="7" width="9.85546875" customWidth="1"/>
    <col min="8" max="8" width="9.140625" customWidth="1"/>
    <col min="9" max="9" width="28.5703125" bestFit="1" customWidth="1"/>
    <col min="10" max="10" width="52.42578125" bestFit="1" customWidth="1"/>
    <col min="11" max="11" width="15.85546875" customWidth="1"/>
    <col min="13" max="19" width="15.85546875" hidden="1" customWidth="1"/>
  </cols>
  <sheetData>
    <row r="1" spans="1:11" x14ac:dyDescent="0.25">
      <c r="A1" t="s">
        <v>355</v>
      </c>
    </row>
    <row r="2" spans="1:11" x14ac:dyDescent="0.25">
      <c r="A2" t="s">
        <v>511</v>
      </c>
      <c r="J2" s="48" t="s">
        <v>13</v>
      </c>
      <c r="K2" s="21"/>
    </row>
    <row r="3" spans="1:11" x14ac:dyDescent="0.25">
      <c r="J3" s="48" t="s">
        <v>14</v>
      </c>
      <c r="K3" s="55"/>
    </row>
    <row r="4" spans="1:11" x14ac:dyDescent="0.25">
      <c r="A4" s="9" t="s">
        <v>335</v>
      </c>
    </row>
    <row r="5" spans="1:11" x14ac:dyDescent="0.25">
      <c r="K5" s="10"/>
    </row>
    <row r="6" spans="1:11" ht="15.75" thickBot="1" x14ac:dyDescent="0.3"/>
    <row r="7" spans="1:11" ht="15.75" thickBot="1" x14ac:dyDescent="0.3">
      <c r="B7" s="74" t="s">
        <v>40</v>
      </c>
      <c r="C7" s="56"/>
      <c r="I7" s="31" t="s">
        <v>8</v>
      </c>
      <c r="J7" s="92" t="s">
        <v>9</v>
      </c>
      <c r="K7" s="93"/>
    </row>
    <row r="8" spans="1:11" x14ac:dyDescent="0.25">
      <c r="B8" s="74" t="s">
        <v>344</v>
      </c>
      <c r="C8" s="79"/>
      <c r="I8" s="32" t="str">
        <f>IF(C8=0,"",(VLOOKUP(DATE(YEAR($C$8), MONTH($C$8), DAY($C$8)),'NCDOT Data Entry '!$A$5:$O$203,9)))</f>
        <v/>
      </c>
      <c r="J8" s="94" t="s">
        <v>10</v>
      </c>
      <c r="K8" s="95"/>
    </row>
    <row r="9" spans="1:11" x14ac:dyDescent="0.25">
      <c r="B9" s="74" t="s">
        <v>41</v>
      </c>
      <c r="C9" s="79"/>
      <c r="I9" s="33" t="str">
        <f>IF(C8=0,"",(VLOOKUP(DATE(YEAR($C$8), MONTH($C$8), DAY($C$8)),'NCDOT Data Entry '!$A$5:$O$203,10)))</f>
        <v/>
      </c>
      <c r="J9" s="88" t="s">
        <v>11</v>
      </c>
      <c r="K9" s="89"/>
    </row>
    <row r="10" spans="1:11" x14ac:dyDescent="0.25">
      <c r="B10" s="74" t="s">
        <v>360</v>
      </c>
      <c r="C10" s="56"/>
      <c r="I10" s="33" t="str">
        <f>IF(C8=0,"",(VLOOKUP(DATE(YEAR($C$8), MONTH($C$8), DAY($C$8)),'NCDOT Data Entry '!$A$5:$O$203,11)))</f>
        <v/>
      </c>
      <c r="J10" s="88" t="s">
        <v>12</v>
      </c>
      <c r="K10" s="89"/>
    </row>
    <row r="11" spans="1:11" x14ac:dyDescent="0.25">
      <c r="A11" s="12"/>
      <c r="B11" s="74" t="s">
        <v>361</v>
      </c>
      <c r="C11" s="56"/>
      <c r="D11" s="12"/>
      <c r="I11" s="33" t="str">
        <f>IF(C8=0,"",(VLOOKUP(DATE(YEAR($C$8), MONTH($C$8), DAY($C$8)),'NCDOT Data Entry '!$A$5:$O$203,12)))</f>
        <v/>
      </c>
      <c r="J11" s="88" t="s">
        <v>33</v>
      </c>
      <c r="K11" s="89"/>
    </row>
    <row r="12" spans="1:11" x14ac:dyDescent="0.25">
      <c r="A12" s="12"/>
      <c r="B12" s="74" t="s">
        <v>362</v>
      </c>
      <c r="C12" s="56"/>
      <c r="D12" s="12"/>
      <c r="I12" s="33" t="str">
        <f>IF(C8=0,"",(VLOOKUP(DATE(YEAR($C$8), MONTH($C$8), DAY($C$8)),'NCDOT Data Entry '!$A$5:$O$203,13)))</f>
        <v/>
      </c>
      <c r="J12" s="88" t="s">
        <v>34</v>
      </c>
      <c r="K12" s="89"/>
    </row>
    <row r="13" spans="1:11" x14ac:dyDescent="0.25">
      <c r="A13" s="12"/>
      <c r="B13" s="74" t="s">
        <v>369</v>
      </c>
      <c r="C13" s="56"/>
      <c r="D13" s="12"/>
      <c r="I13" s="33" t="str">
        <f>IF(C8=0,"",(VLOOKUP(DATE(YEAR($C$8), MONTH($C$8), DAY($C$8)),'NCDOT Data Entry '!$A$5:$O$203,14)))</f>
        <v/>
      </c>
      <c r="J13" s="88" t="s">
        <v>35</v>
      </c>
      <c r="K13" s="89"/>
    </row>
    <row r="14" spans="1:11" ht="15.75" thickBot="1" x14ac:dyDescent="0.3">
      <c r="I14" s="34" t="str">
        <f>IF(C8=0,"",(VLOOKUP(DATE(YEAR($C$8), MONTH($C$8), DAY($C$8)),'NCDOT Data Entry '!$A$5:$O$203,15)))</f>
        <v/>
      </c>
      <c r="J14" s="90" t="s">
        <v>36</v>
      </c>
      <c r="K14" s="91"/>
    </row>
    <row r="16" spans="1:11" ht="15.75" thickBot="1" x14ac:dyDescent="0.3"/>
    <row r="17" spans="1:19" ht="79.5" customHeight="1" thickBot="1" x14ac:dyDescent="0.3">
      <c r="A17" s="26" t="s">
        <v>359</v>
      </c>
      <c r="B17" s="27" t="s">
        <v>6</v>
      </c>
      <c r="C17" s="27" t="s">
        <v>42</v>
      </c>
      <c r="D17" s="27" t="s">
        <v>32</v>
      </c>
      <c r="E17" s="27" t="s">
        <v>43</v>
      </c>
      <c r="F17" s="49" t="s">
        <v>7</v>
      </c>
      <c r="G17" s="28" t="s">
        <v>15</v>
      </c>
      <c r="H17" s="27" t="s">
        <v>16</v>
      </c>
      <c r="I17" s="29" t="s">
        <v>17</v>
      </c>
      <c r="J17" s="27" t="s">
        <v>18</v>
      </c>
      <c r="K17" s="27" t="s">
        <v>19</v>
      </c>
      <c r="M17" s="14" t="s">
        <v>2</v>
      </c>
      <c r="N17" s="15" t="s">
        <v>3</v>
      </c>
      <c r="O17" s="15" t="s">
        <v>4</v>
      </c>
      <c r="P17" s="16" t="s">
        <v>5</v>
      </c>
      <c r="Q17" s="16" t="s">
        <v>29</v>
      </c>
      <c r="R17" s="16" t="s">
        <v>30</v>
      </c>
      <c r="S17" s="16" t="s">
        <v>31</v>
      </c>
    </row>
    <row r="18" spans="1:19" x14ac:dyDescent="0.25">
      <c r="A18" s="50"/>
      <c r="B18" s="51"/>
      <c r="C18" s="52"/>
      <c r="D18" s="53"/>
      <c r="E18" s="54"/>
      <c r="F18" s="22" t="str">
        <f>IF(A18="","",IF($C$13=2018,VLOOKUP(A18,'2018 Eligible List'!$A$2:$G$161,4,FALSE),(VLOOKUP(A18,'2024 Eligible List'!$A$2:$G$160,4,FALSE))))</f>
        <v/>
      </c>
      <c r="G18" s="23" t="str">
        <f>IF(F18="","",IF(F18=1,(VLOOKUP(DATE(YEAR(D18),MONTH(D18),DAY(D18)),'NCDOT Data Entry '!$A:$O,9)),IF(F18=2,(VLOOKUP(DATE(YEAR(D18),MONTH(D18),DAY(D18)),'NCDOT Data Entry '!$A:$O,10)),IF(F18=3,(VLOOKUP(DATE(YEAR(D18),MONTH(D18),DAY(D18)),'NCDOT Data Entry '!$A:$O,11)),IF(F18=4,(VLOOKUP(DATE(YEAR(D18),MONTH(D18),DAY(D18)),'NCDOT Data Entry '!$A:$O,12)),IF(F18=5,(VLOOKUP(DATE(YEAR(D18),MONTH(D18),DAY(D18)),'NCDOT Data Entry '!$A:$O,13)),IF(F18=6,(VLOOKUP(DATE(YEAR(D18),MONTH(D18),DAY(D18)),'NCDOT Data Entry '!$A:$O,14)),IF(F18=7,(VLOOKUP(DATE(YEAR(D18),MONTH(D18),DAY(D18)),'NCDOT Data Entry '!$A:$O,15)),""))))))))</f>
        <v/>
      </c>
      <c r="H18" s="24" t="str">
        <f>IF(F18="","",IF(F18=1,G18/$I$8,IF(F18=2,(G18/$I$9),IF(F18=3,(G18/$I$10),IF(F18=4,(G18/$I$11),IF(F18=5,(G18/$I$12),IF(F18=6,(G18/$I$13),IF(F18=7,(G18/$I$14),100))))))))</f>
        <v/>
      </c>
      <c r="I18" s="25" t="str">
        <f>IF(H18="","",IF(H18&lt;0.5,"YES_ Submit Supporting Data",IF(H18&gt;1.5,"NCDOT NEEDS TO CHECK FUNDS",IF(H18=1,"YES","YES"))))</f>
        <v/>
      </c>
      <c r="J18" s="23" t="str">
        <f>IF(H18="","",IF(H18&gt;1.5,"MI/BI is greater than 1.50",IF(H18&lt;0.5,"MI/BI is less than 0.5, Consider Submitting Supporting Data", "")))</f>
        <v/>
      </c>
      <c r="K18" s="30" t="str">
        <f>IF(E18="","",IF(E18&gt;0,MAX(M18:S18),0))</f>
        <v/>
      </c>
      <c r="M18" s="17" t="b">
        <f>IF(F18=1,(H18-1)*($I$8)*E18/100,2=1)</f>
        <v>0</v>
      </c>
      <c r="N18" s="17" t="b">
        <f>(IF(F18=2,(H18-1)*($I$9)*E18/100,2=1))</f>
        <v>0</v>
      </c>
      <c r="O18" s="17" t="b">
        <f t="shared" ref="O18:O25" si="0">(IF(F18=3,(H18-1)*($I$10)*E18/100,2=1))</f>
        <v>0</v>
      </c>
      <c r="P18" s="17" t="b">
        <f>(IF(F18=4,(H18-1)*($I$11)*E18/100,2=1))</f>
        <v>0</v>
      </c>
      <c r="Q18" s="17" t="b">
        <f>(IF(F18=5,(H18-1)*($I$12)*E18/100,2=1))</f>
        <v>0</v>
      </c>
      <c r="R18" s="17" t="b">
        <f t="shared" ref="R18:R24" si="1">(IF(F18=6,(H18-1)*($I$13)*E18/100,2=1))</f>
        <v>0</v>
      </c>
      <c r="S18" s="17" t="b">
        <f>(IF(F18=7,(H18-1)*($I$14)*E18/100,2=1))</f>
        <v>0</v>
      </c>
    </row>
    <row r="19" spans="1:19" x14ac:dyDescent="0.25">
      <c r="A19" s="50"/>
      <c r="B19" s="55"/>
      <c r="C19" s="56"/>
      <c r="D19" s="57"/>
      <c r="E19" s="54"/>
      <c r="F19" s="22" t="str">
        <f>IF(A19="","",IF($C$13=2018,VLOOKUP(A19,'2018 Eligible List'!$A$2:$G$161,4,FALSE),(VLOOKUP(A19,'2024 Eligible List'!$A$2:$G$160,4,FALSE))))</f>
        <v/>
      </c>
      <c r="G19" s="23" t="str">
        <f>IF(F19="","",IF(F19=1,(VLOOKUP(DATE(YEAR(D19),MONTH(D19),DAY(D19)),'NCDOT Data Entry '!$A:$O,9)),IF(F19=2,(VLOOKUP(DATE(YEAR(D19),MONTH(D19),DAY(D19)),'NCDOT Data Entry '!$A:$O,10)),IF(F19=3,(VLOOKUP(DATE(YEAR(D19),MONTH(D19),DAY(D19)),'NCDOT Data Entry '!$A:$O,11)),IF(F19=4,(VLOOKUP(DATE(YEAR(D19),MONTH(D19),DAY(D19)),'NCDOT Data Entry '!$A:$O,12)),IF(F19=5,(VLOOKUP(DATE(YEAR(D19),MONTH(D19),DAY(D19)),'NCDOT Data Entry '!$A:$O,13)),IF(F19=6,(VLOOKUP(DATE(YEAR(D19),MONTH(D19),DAY(D19)),'NCDOT Data Entry '!$A:$O,14)),IF(F19=7,(VLOOKUP(DATE(YEAR(D19),MONTH(D19),DAY(D19)),'NCDOT Data Entry '!$A:$O,15)),""))))))))</f>
        <v/>
      </c>
      <c r="H19" s="24" t="str">
        <f>IF(F19="","",IF(F19=1,G19/$I$8,IF(F19=2,(G19/$I$9),IF(F19=3,(G19/$I$10),IF(F19=4,(G19/$I$11),IF(F19=5,(G19/$I$12),IF(F19=6,(G19/$I$13),IF(F19=7,(G19/$I$14),100))))))))</f>
        <v/>
      </c>
      <c r="I19" s="25" t="str">
        <f>IF(H19="","",IF(H19&lt;0.5,"YES_ Submit Supporting Data",IF(H19&gt;1.5,"NCDOT NEEDS TO CHECK FUNDS",IF(H19=1,"YES","YES"))))</f>
        <v/>
      </c>
      <c r="J19" s="23" t="str">
        <f>IF(H19="","",IF(H19&gt;1.5,"MI/BI is greater than 1.50",IF(H19&lt;0.5,"MI/BI is less than 0.5, Consider Submitting Supporting Data", "")))</f>
        <v/>
      </c>
      <c r="K19" s="30" t="str">
        <f t="shared" ref="K19:K37" si="2">IF(E19="","",IF(E19&gt;0,MAX(M19:S19),0))</f>
        <v/>
      </c>
      <c r="M19" s="17" t="b">
        <f>IF(F19=1,(H19-1)*($I$8)*E19/100,2=1)</f>
        <v>0</v>
      </c>
      <c r="N19" s="17" t="b">
        <f t="shared" ref="N19:N37" si="3">(IF(F19=2,(H19-1)*($I$9)*E19/100,2=1))</f>
        <v>0</v>
      </c>
      <c r="O19" s="17" t="b">
        <f t="shared" si="0"/>
        <v>0</v>
      </c>
      <c r="P19" s="17" t="b">
        <f t="shared" ref="P19:P20" si="4">(IF(F19=4,(H19-1)*($I$11)*E19/100,2=1))</f>
        <v>0</v>
      </c>
      <c r="Q19" s="17" t="b">
        <f t="shared" ref="Q19:Q21" si="5">(IF(F19=5,(H19-1)*($I$12)*E19/100,2=1))</f>
        <v>0</v>
      </c>
      <c r="R19" s="17" t="b">
        <f t="shared" si="1"/>
        <v>0</v>
      </c>
      <c r="S19" s="17" t="b">
        <f t="shared" ref="S19:S26" si="6">(IF(F19=7,(H19-1)*($I$14)*E19/100,2=1))</f>
        <v>0</v>
      </c>
    </row>
    <row r="20" spans="1:19" x14ac:dyDescent="0.25">
      <c r="A20" s="50"/>
      <c r="B20" s="55"/>
      <c r="C20" s="56"/>
      <c r="D20" s="57"/>
      <c r="E20" s="54"/>
      <c r="F20" s="22" t="str">
        <f>IF(A20="","",IF($C$13=2018,VLOOKUP(A20,'2018 Eligible List'!$A$2:$G$161,4,FALSE),(VLOOKUP(A20,'2024 Eligible List'!$A$2:$G$160,4,FALSE))))</f>
        <v/>
      </c>
      <c r="G20" s="23" t="str">
        <f>IF(F20="","",IF(F20=1,(VLOOKUP(DATE(YEAR(D20),MONTH(D20),DAY(D20)),'NCDOT Data Entry '!$A:$O,9)),IF(F20=2,(VLOOKUP(DATE(YEAR(D20),MONTH(D20),DAY(D20)),'NCDOT Data Entry '!$A:$O,10)),IF(F20=3,(VLOOKUP(DATE(YEAR(D20),MONTH(D20),DAY(D20)),'NCDOT Data Entry '!$A:$O,11)),IF(F20=4,(VLOOKUP(DATE(YEAR(D20),MONTH(D20),DAY(D20)),'NCDOT Data Entry '!$A:$O,12)),IF(F20=5,(VLOOKUP(DATE(YEAR(D20),MONTH(D20),DAY(D20)),'NCDOT Data Entry '!$A:$O,13)),IF(F20=6,(VLOOKUP(DATE(YEAR(D20),MONTH(D20),DAY(D20)),'NCDOT Data Entry '!$A:$O,14)),IF(F20=7,(VLOOKUP(DATE(YEAR(D20),MONTH(D20),DAY(D20)),'NCDOT Data Entry '!$A:$O,15)),""))))))))</f>
        <v/>
      </c>
      <c r="H20" s="24" t="str">
        <f t="shared" ref="H20:H37" si="7">IF(F20="","",IF(F20=1,G20/$I$8,IF(F20=2,(G20/$I$9),IF(F20=3,(G20/$I$10),IF(F20=4,(G20/$I$11),IF(F20=5,(G20/$I$12),IF(F20=6,(G20/$I$13),IF(F20=7,(G20/$I$14),100))))))))</f>
        <v/>
      </c>
      <c r="I20" s="25" t="str">
        <f t="shared" ref="I20:I37" si="8">IF(H20="","",IF(H20&lt;0.5,"YES_ Submit Supporting Data",IF(H20&gt;1.5,"NCDOT NEEDS TO CHECK FUNDS",IF(H20=1,"YES","YES"))))</f>
        <v/>
      </c>
      <c r="J20" s="23" t="str">
        <f t="shared" ref="J20:J37" si="9">IF(H20="","",IF(H20&gt;1.5,"MI/BI is greater than 1.50",IF(H20&lt;0.5,"MI/BI is less than 0.5, Consider Submitting Supporting Data", "")))</f>
        <v/>
      </c>
      <c r="K20" s="30" t="str">
        <f t="shared" si="2"/>
        <v/>
      </c>
      <c r="M20" s="17" t="b">
        <f t="shared" ref="M20:M37" si="10">IF(F20=1,(H20-1)*($I$8)*E20/100,2=1)</f>
        <v>0</v>
      </c>
      <c r="N20" s="17" t="b">
        <f t="shared" si="3"/>
        <v>0</v>
      </c>
      <c r="O20" s="17" t="b">
        <f t="shared" si="0"/>
        <v>0</v>
      </c>
      <c r="P20" s="17" t="b">
        <f t="shared" si="4"/>
        <v>0</v>
      </c>
      <c r="Q20" s="17" t="b">
        <f t="shared" si="5"/>
        <v>0</v>
      </c>
      <c r="R20" s="17" t="b">
        <f t="shared" si="1"/>
        <v>0</v>
      </c>
      <c r="S20" s="17" t="b">
        <f t="shared" si="6"/>
        <v>0</v>
      </c>
    </row>
    <row r="21" spans="1:19" x14ac:dyDescent="0.25">
      <c r="A21" s="50"/>
      <c r="B21" s="55"/>
      <c r="C21" s="56"/>
      <c r="D21" s="57"/>
      <c r="E21" s="54"/>
      <c r="F21" s="22" t="str">
        <f>IF(A21="","",IF($C$13=2018,VLOOKUP(A21,'2018 Eligible List'!$A$2:$G$161,4,FALSE),(VLOOKUP(A21,'2024 Eligible List'!$A$2:$G$160,4,FALSE))))</f>
        <v/>
      </c>
      <c r="G21" s="23" t="str">
        <f>IF(F21="","",IF(F21=1,(VLOOKUP(DATE(YEAR(D21),MONTH(D21),DAY(D21)),'NCDOT Data Entry '!$A:$O,9)),IF(F21=2,(VLOOKUP(DATE(YEAR(D21),MONTH(D21),DAY(D21)),'NCDOT Data Entry '!$A:$O,10)),IF(F21=3,(VLOOKUP(DATE(YEAR(D21),MONTH(D21),DAY(D21)),'NCDOT Data Entry '!$A:$O,11)),IF(F21=4,(VLOOKUP(DATE(YEAR(D21),MONTH(D21),DAY(D21)),'NCDOT Data Entry '!$A:$O,12)),IF(F21=5,(VLOOKUP(DATE(YEAR(D21),MONTH(D21),DAY(D21)),'NCDOT Data Entry '!$A:$O,13)),IF(F21=6,(VLOOKUP(DATE(YEAR(D21),MONTH(D21),DAY(D21)),'NCDOT Data Entry '!$A:$O,14)),IF(F21=7,(VLOOKUP(DATE(YEAR(D21),MONTH(D21),DAY(D21)),'NCDOT Data Entry '!$A:$O,15)),""))))))))</f>
        <v/>
      </c>
      <c r="H21" s="24" t="str">
        <f t="shared" si="7"/>
        <v/>
      </c>
      <c r="I21" s="25" t="str">
        <f t="shared" si="8"/>
        <v/>
      </c>
      <c r="J21" s="23" t="str">
        <f t="shared" si="9"/>
        <v/>
      </c>
      <c r="K21" s="30" t="str">
        <f t="shared" si="2"/>
        <v/>
      </c>
      <c r="M21" s="17" t="b">
        <f t="shared" si="10"/>
        <v>0</v>
      </c>
      <c r="N21" s="17" t="b">
        <f t="shared" si="3"/>
        <v>0</v>
      </c>
      <c r="O21" s="17" t="b">
        <f t="shared" si="0"/>
        <v>0</v>
      </c>
      <c r="P21" s="17" t="b">
        <f>(IF(F21=4,(H21-1)*($I$11)*E21/100,2=1))</f>
        <v>0</v>
      </c>
      <c r="Q21" s="17" t="b">
        <f t="shared" si="5"/>
        <v>0</v>
      </c>
      <c r="R21" s="17" t="b">
        <f t="shared" si="1"/>
        <v>0</v>
      </c>
      <c r="S21" s="17" t="b">
        <f t="shared" si="6"/>
        <v>0</v>
      </c>
    </row>
    <row r="22" spans="1:19" x14ac:dyDescent="0.25">
      <c r="A22" s="50"/>
      <c r="B22" s="55"/>
      <c r="C22" s="56"/>
      <c r="D22" s="57"/>
      <c r="E22" s="54"/>
      <c r="F22" s="22" t="str">
        <f>IF(A22="","",IF($C$13=2018,VLOOKUP(A22,'2018 Eligible List'!$A$2:$G$161,4,FALSE),(VLOOKUP(A22,'2024 Eligible List'!$A$2:$G$160,4,FALSE))))</f>
        <v/>
      </c>
      <c r="G22" s="23" t="str">
        <f>IF(F22="","",IF(F22=1,(VLOOKUP(DATE(YEAR(D22),MONTH(D22),DAY(D22)),'NCDOT Data Entry '!$A:$O,9)),IF(F22=2,(VLOOKUP(DATE(YEAR(D22),MONTH(D22),DAY(D22)),'NCDOT Data Entry '!$A:$O,10)),IF(F22=3,(VLOOKUP(DATE(YEAR(D22),MONTH(D22),DAY(D22)),'NCDOT Data Entry '!$A:$O,11)),IF(F22=4,(VLOOKUP(DATE(YEAR(D22),MONTH(D22),DAY(D22)),'NCDOT Data Entry '!$A:$O,12)),IF(F22=5,(VLOOKUP(DATE(YEAR(D22),MONTH(D22),DAY(D22)),'NCDOT Data Entry '!$A:$O,13)),IF(F22=6,(VLOOKUP(DATE(YEAR(D22),MONTH(D22),DAY(D22)),'NCDOT Data Entry '!$A:$O,14)),IF(F22=7,(VLOOKUP(DATE(YEAR(D22),MONTH(D22),DAY(D22)),'NCDOT Data Entry '!$A:$O,15)),""))))))))</f>
        <v/>
      </c>
      <c r="H22" s="24" t="str">
        <f t="shared" si="7"/>
        <v/>
      </c>
      <c r="I22" s="25" t="str">
        <f t="shared" si="8"/>
        <v/>
      </c>
      <c r="J22" s="23" t="str">
        <f t="shared" si="9"/>
        <v/>
      </c>
      <c r="K22" s="30" t="str">
        <f t="shared" si="2"/>
        <v/>
      </c>
      <c r="M22" s="17" t="b">
        <f t="shared" si="10"/>
        <v>0</v>
      </c>
      <c r="N22" s="17" t="b">
        <f t="shared" si="3"/>
        <v>0</v>
      </c>
      <c r="O22" s="17" t="b">
        <f t="shared" si="0"/>
        <v>0</v>
      </c>
      <c r="P22" s="17" t="b">
        <f t="shared" ref="P22:P37" si="11">(IF(F22=4,(H22-1)*($I$11)*E22/100,2=1))</f>
        <v>0</v>
      </c>
      <c r="Q22" s="17" t="b">
        <f>(IF(F22=5,(H22-1)*($I$12)*E22/100,2=1))</f>
        <v>0</v>
      </c>
      <c r="R22" s="17" t="b">
        <f t="shared" si="1"/>
        <v>0</v>
      </c>
      <c r="S22" s="17" t="b">
        <f t="shared" si="6"/>
        <v>0</v>
      </c>
    </row>
    <row r="23" spans="1:19" x14ac:dyDescent="0.25">
      <c r="A23" s="50"/>
      <c r="B23" s="55"/>
      <c r="C23" s="58"/>
      <c r="D23" s="57"/>
      <c r="E23" s="54"/>
      <c r="F23" s="22" t="str">
        <f>IF(A23="","",IF($C$13=2018,VLOOKUP(A23,'2018 Eligible List'!$A$2:$G$161,4,FALSE),(VLOOKUP(A23,'2024 Eligible List'!$A$2:$G$160,4,FALSE))))</f>
        <v/>
      </c>
      <c r="G23" s="23" t="str">
        <f>IF(F23="","",IF(F23=1,(VLOOKUP(DATE(YEAR(D23),MONTH(D23),DAY(D23)),'NCDOT Data Entry '!$A:$O,9)),IF(F23=2,(VLOOKUP(DATE(YEAR(D23),MONTH(D23),DAY(D23)),'NCDOT Data Entry '!$A:$O,10)),IF(F23=3,(VLOOKUP(DATE(YEAR(D23),MONTH(D23),DAY(D23)),'NCDOT Data Entry '!$A:$O,11)),IF(F23=4,(VLOOKUP(DATE(YEAR(D23),MONTH(D23),DAY(D23)),'NCDOT Data Entry '!$A:$O,12)),IF(F23=5,(VLOOKUP(DATE(YEAR(D23),MONTH(D23),DAY(D23)),'NCDOT Data Entry '!$A:$O,13)),IF(F23=6,(VLOOKUP(DATE(YEAR(D23),MONTH(D23),DAY(D23)),'NCDOT Data Entry '!$A:$O,14)),IF(F23=7,(VLOOKUP(DATE(YEAR(D23),MONTH(D23),DAY(D23)),'NCDOT Data Entry '!$A:$O,15)),""))))))))</f>
        <v/>
      </c>
      <c r="H23" s="24" t="str">
        <f t="shared" si="7"/>
        <v/>
      </c>
      <c r="I23" s="25" t="str">
        <f t="shared" si="8"/>
        <v/>
      </c>
      <c r="J23" s="23" t="str">
        <f t="shared" si="9"/>
        <v/>
      </c>
      <c r="K23" s="30" t="str">
        <f t="shared" si="2"/>
        <v/>
      </c>
      <c r="M23" s="17" t="b">
        <f t="shared" si="10"/>
        <v>0</v>
      </c>
      <c r="N23" s="17" t="b">
        <f t="shared" si="3"/>
        <v>0</v>
      </c>
      <c r="O23" s="17" t="b">
        <f t="shared" si="0"/>
        <v>0</v>
      </c>
      <c r="P23" s="17" t="b">
        <f t="shared" si="11"/>
        <v>0</v>
      </c>
      <c r="Q23" s="17" t="b">
        <f t="shared" ref="Q23:Q37" si="12">(IF(F23=5,(H23-1)*($I$12)*E23/100,2=1))</f>
        <v>0</v>
      </c>
      <c r="R23" s="17" t="b">
        <f t="shared" si="1"/>
        <v>0</v>
      </c>
      <c r="S23" s="17" t="b">
        <f t="shared" si="6"/>
        <v>0</v>
      </c>
    </row>
    <row r="24" spans="1:19" x14ac:dyDescent="0.25">
      <c r="A24" s="50"/>
      <c r="B24" s="55"/>
      <c r="C24" s="56"/>
      <c r="D24" s="57"/>
      <c r="E24" s="54"/>
      <c r="F24" s="22" t="str">
        <f>IF(A24="","",IF($C$13=2018,VLOOKUP(A24,'2018 Eligible List'!$A$2:$G$161,4,FALSE),(VLOOKUP(A24,'2024 Eligible List'!$A$2:$G$160,4,FALSE))))</f>
        <v/>
      </c>
      <c r="G24" s="23" t="str">
        <f>IF(F24="","",IF(F24=1,(VLOOKUP(DATE(YEAR(D24),MONTH(D24),DAY(D24)),'NCDOT Data Entry '!$A:$O,9)),IF(F24=2,(VLOOKUP(DATE(YEAR(D24),MONTH(D24),DAY(D24)),'NCDOT Data Entry '!$A:$O,10)),IF(F24=3,(VLOOKUP(DATE(YEAR(D24),MONTH(D24),DAY(D24)),'NCDOT Data Entry '!$A:$O,11)),IF(F24=4,(VLOOKUP(DATE(YEAR(D24),MONTH(D24),DAY(D24)),'NCDOT Data Entry '!$A:$O,12)),IF(F24=5,(VLOOKUP(DATE(YEAR(D24),MONTH(D24),DAY(D24)),'NCDOT Data Entry '!$A:$O,13)),IF(F24=6,(VLOOKUP(DATE(YEAR(D24),MONTH(D24),DAY(D24)),'NCDOT Data Entry '!$A:$O,14)),IF(F24=7,(VLOOKUP(DATE(YEAR(D24),MONTH(D24),DAY(D24)),'NCDOT Data Entry '!$A:$O,15)),""))))))))</f>
        <v/>
      </c>
      <c r="H24" s="24" t="str">
        <f t="shared" si="7"/>
        <v/>
      </c>
      <c r="I24" s="25" t="str">
        <f t="shared" si="8"/>
        <v/>
      </c>
      <c r="J24" s="23" t="str">
        <f t="shared" si="9"/>
        <v/>
      </c>
      <c r="K24" s="30" t="str">
        <f t="shared" si="2"/>
        <v/>
      </c>
      <c r="M24" s="17" t="b">
        <f t="shared" si="10"/>
        <v>0</v>
      </c>
      <c r="N24" s="17" t="b">
        <f t="shared" si="3"/>
        <v>0</v>
      </c>
      <c r="O24" s="17" t="b">
        <f t="shared" si="0"/>
        <v>0</v>
      </c>
      <c r="P24" s="17" t="b">
        <f t="shared" si="11"/>
        <v>0</v>
      </c>
      <c r="Q24" s="17" t="b">
        <f t="shared" si="12"/>
        <v>0</v>
      </c>
      <c r="R24" s="17" t="b">
        <f t="shared" si="1"/>
        <v>0</v>
      </c>
      <c r="S24" s="17" t="b">
        <f t="shared" si="6"/>
        <v>0</v>
      </c>
    </row>
    <row r="25" spans="1:19" x14ac:dyDescent="0.25">
      <c r="A25" s="50"/>
      <c r="B25" s="55"/>
      <c r="C25" s="56"/>
      <c r="D25" s="57"/>
      <c r="E25" s="54"/>
      <c r="F25" s="22" t="str">
        <f>IF(A25="","",IF($C$13=2018,VLOOKUP(A25,'2018 Eligible List'!$A$2:$G$161,4,FALSE),(VLOOKUP(A25,'2024 Eligible List'!$A$2:$G$160,4,FALSE))))</f>
        <v/>
      </c>
      <c r="G25" s="23" t="str">
        <f>IF(F25="","",IF(F25=1,(VLOOKUP(DATE(YEAR(D25),MONTH(D25),DAY(D25)),'NCDOT Data Entry '!$A:$O,9)),IF(F25=2,(VLOOKUP(DATE(YEAR(D25),MONTH(D25),DAY(D25)),'NCDOT Data Entry '!$A:$O,10)),IF(F25=3,(VLOOKUP(DATE(YEAR(D25),MONTH(D25),DAY(D25)),'NCDOT Data Entry '!$A:$O,11)),IF(F25=4,(VLOOKUP(DATE(YEAR(D25),MONTH(D25),DAY(D25)),'NCDOT Data Entry '!$A:$O,12)),IF(F25=5,(VLOOKUP(DATE(YEAR(D25),MONTH(D25),DAY(D25)),'NCDOT Data Entry '!$A:$O,13)),IF(F25=6,(VLOOKUP(DATE(YEAR(D25),MONTH(D25),DAY(D25)),'NCDOT Data Entry '!$A:$O,14)),IF(F25=7,(VLOOKUP(DATE(YEAR(D25),MONTH(D25),DAY(D25)),'NCDOT Data Entry '!$A:$O,15)),""))))))))</f>
        <v/>
      </c>
      <c r="H25" s="24" t="str">
        <f t="shared" si="7"/>
        <v/>
      </c>
      <c r="I25" s="25" t="str">
        <f t="shared" si="8"/>
        <v/>
      </c>
      <c r="J25" s="23" t="str">
        <f t="shared" si="9"/>
        <v/>
      </c>
      <c r="K25" s="30" t="str">
        <f t="shared" si="2"/>
        <v/>
      </c>
      <c r="M25" s="17" t="b">
        <f t="shared" si="10"/>
        <v>0</v>
      </c>
      <c r="N25" s="17" t="b">
        <f t="shared" si="3"/>
        <v>0</v>
      </c>
      <c r="O25" s="17" t="b">
        <f t="shared" si="0"/>
        <v>0</v>
      </c>
      <c r="P25" s="17" t="b">
        <f t="shared" si="11"/>
        <v>0</v>
      </c>
      <c r="Q25" s="17" t="b">
        <f t="shared" si="12"/>
        <v>0</v>
      </c>
      <c r="R25" s="17" t="b">
        <f>(IF(F25=6,(H25-1)*($I$13)*E25/100,2=1))</f>
        <v>0</v>
      </c>
      <c r="S25" s="17" t="b">
        <f t="shared" si="6"/>
        <v>0</v>
      </c>
    </row>
    <row r="26" spans="1:19" x14ac:dyDescent="0.25">
      <c r="A26" s="50"/>
      <c r="B26" s="55"/>
      <c r="C26" s="56"/>
      <c r="D26" s="57"/>
      <c r="E26" s="54"/>
      <c r="F26" s="22" t="str">
        <f>IF(A26="","",IF($C$13=2018,VLOOKUP(A26,'2018 Eligible List'!$A$2:$G$161,4,FALSE),(VLOOKUP(A26,'2024 Eligible List'!$A$2:$G$160,4,FALSE))))</f>
        <v/>
      </c>
      <c r="G26" s="23" t="str">
        <f>IF(F26="","",IF(F26=1,(VLOOKUP(DATE(YEAR(D26),MONTH(D26),DAY(D26)),'NCDOT Data Entry '!$A:$O,9)),IF(F26=2,(VLOOKUP(DATE(YEAR(D26),MONTH(D26),DAY(D26)),'NCDOT Data Entry '!$A:$O,10)),IF(F26=3,(VLOOKUP(DATE(YEAR(D26),MONTH(D26),DAY(D26)),'NCDOT Data Entry '!$A:$O,11)),IF(F26=4,(VLOOKUP(DATE(YEAR(D26),MONTH(D26),DAY(D26)),'NCDOT Data Entry '!$A:$O,12)),IF(F26=5,(VLOOKUP(DATE(YEAR(D26),MONTH(D26),DAY(D26)),'NCDOT Data Entry '!$A:$O,13)),IF(F26=6,(VLOOKUP(DATE(YEAR(D26),MONTH(D26),DAY(D26)),'NCDOT Data Entry '!$A:$O,14)),IF(F26=7,(VLOOKUP(DATE(YEAR(D26),MONTH(D26),DAY(D26)),'NCDOT Data Entry '!$A:$O,15)),""))))))))</f>
        <v/>
      </c>
      <c r="H26" s="24" t="str">
        <f t="shared" si="7"/>
        <v/>
      </c>
      <c r="I26" s="25" t="str">
        <f t="shared" si="8"/>
        <v/>
      </c>
      <c r="J26" s="23" t="str">
        <f t="shared" si="9"/>
        <v/>
      </c>
      <c r="K26" s="30" t="str">
        <f t="shared" si="2"/>
        <v/>
      </c>
      <c r="M26" s="17" t="b">
        <f t="shared" si="10"/>
        <v>0</v>
      </c>
      <c r="N26" s="17" t="b">
        <f t="shared" si="3"/>
        <v>0</v>
      </c>
      <c r="O26" s="17" t="b">
        <f>(IF(F26=3,(H26-1)*($I$10)*E26/100,2=1))</f>
        <v>0</v>
      </c>
      <c r="P26" s="17" t="b">
        <f t="shared" si="11"/>
        <v>0</v>
      </c>
      <c r="Q26" s="17" t="b">
        <f t="shared" si="12"/>
        <v>0</v>
      </c>
      <c r="R26" s="17" t="b">
        <f t="shared" ref="R26:R37" si="13">(IF(F26=6,(H26-1)*($I$13)*E26/100,2=1))</f>
        <v>0</v>
      </c>
      <c r="S26" s="17" t="b">
        <f t="shared" si="6"/>
        <v>0</v>
      </c>
    </row>
    <row r="27" spans="1:19" x14ac:dyDescent="0.25">
      <c r="A27" s="50"/>
      <c r="B27" s="55"/>
      <c r="C27" s="56"/>
      <c r="D27" s="57"/>
      <c r="E27" s="54"/>
      <c r="F27" s="22" t="str">
        <f>IF(A27="","",IF($C$13=2018,VLOOKUP(A27,'2018 Eligible List'!$A$2:$G$161,4,FALSE),(VLOOKUP(A27,'2024 Eligible List'!$A$2:$G$160,4,FALSE))))</f>
        <v/>
      </c>
      <c r="G27" s="23" t="str">
        <f>IF(F27="","",IF(F27=1,(VLOOKUP(DATE(YEAR(D27),MONTH(D27),DAY(D27)),'NCDOT Data Entry '!$A:$O,9)),IF(F27=2,(VLOOKUP(DATE(YEAR(D27),MONTH(D27),DAY(D27)),'NCDOT Data Entry '!$A:$O,10)),IF(F27=3,(VLOOKUP(DATE(YEAR(D27),MONTH(D27),DAY(D27)),'NCDOT Data Entry '!$A:$O,11)),IF(F27=4,(VLOOKUP(DATE(YEAR(D27),MONTH(D27),DAY(D27)),'NCDOT Data Entry '!$A:$O,12)),IF(F27=5,(VLOOKUP(DATE(YEAR(D27),MONTH(D27),DAY(D27)),'NCDOT Data Entry '!$A:$O,13)),IF(F27=6,(VLOOKUP(DATE(YEAR(D27),MONTH(D27),DAY(D27)),'NCDOT Data Entry '!$A:$O,14)),IF(F27=7,(VLOOKUP(DATE(YEAR(D27),MONTH(D27),DAY(D27)),'NCDOT Data Entry '!$A:$O,15)),""))))))))</f>
        <v/>
      </c>
      <c r="H27" s="24" t="str">
        <f t="shared" si="7"/>
        <v/>
      </c>
      <c r="I27" s="25" t="str">
        <f t="shared" si="8"/>
        <v/>
      </c>
      <c r="J27" s="23" t="str">
        <f t="shared" si="9"/>
        <v/>
      </c>
      <c r="K27" s="30" t="str">
        <f t="shared" si="2"/>
        <v/>
      </c>
      <c r="M27" s="17" t="b">
        <f t="shared" si="10"/>
        <v>0</v>
      </c>
      <c r="N27" s="17" t="b">
        <f t="shared" si="3"/>
        <v>0</v>
      </c>
      <c r="O27" s="17" t="b">
        <f t="shared" ref="O27:O37" si="14">(IF(F27=3,(H27-1)*($I$10)*E27/100,2=1))</f>
        <v>0</v>
      </c>
      <c r="P27" s="17" t="b">
        <f t="shared" si="11"/>
        <v>0</v>
      </c>
      <c r="Q27" s="17" t="b">
        <f t="shared" si="12"/>
        <v>0</v>
      </c>
      <c r="R27" s="17" t="b">
        <f t="shared" si="13"/>
        <v>0</v>
      </c>
      <c r="S27" s="17" t="b">
        <f>(IF(F27=7,(H27-1)*($I$14)*E27/100,2=1))</f>
        <v>0</v>
      </c>
    </row>
    <row r="28" spans="1:19" x14ac:dyDescent="0.25">
      <c r="A28" s="50"/>
      <c r="B28" s="55"/>
      <c r="C28" s="56"/>
      <c r="D28" s="57"/>
      <c r="E28" s="54"/>
      <c r="F28" s="22" t="str">
        <f>IF(A28="","",IF($C$13=2018,VLOOKUP(A28,'2018 Eligible List'!$A$2:$G$161,4,FALSE),(VLOOKUP(A28,'2024 Eligible List'!$A$2:$G$160,4,FALSE))))</f>
        <v/>
      </c>
      <c r="G28" s="23" t="str">
        <f>IF(F28="","",IF(F28=1,(VLOOKUP(DATE(YEAR(D28),MONTH(D28),DAY(D28)),'NCDOT Data Entry '!$A:$O,9)),IF(F28=2,(VLOOKUP(DATE(YEAR(D28),MONTH(D28),DAY(D28)),'NCDOT Data Entry '!$A:$O,10)),IF(F28=3,(VLOOKUP(DATE(YEAR(D28),MONTH(D28),DAY(D28)),'NCDOT Data Entry '!$A:$O,11)),IF(F28=4,(VLOOKUP(DATE(YEAR(D28),MONTH(D28),DAY(D28)),'NCDOT Data Entry '!$A:$O,12)),IF(F28=5,(VLOOKUP(DATE(YEAR(D28),MONTH(D28),DAY(D28)),'NCDOT Data Entry '!$A:$O,13)),IF(F28=6,(VLOOKUP(DATE(YEAR(D28),MONTH(D28),DAY(D28)),'NCDOT Data Entry '!$A:$O,14)),IF(F28=7,(VLOOKUP(DATE(YEAR(D28),MONTH(D28),DAY(D28)),'NCDOT Data Entry '!$A:$O,15)),""))))))))</f>
        <v/>
      </c>
      <c r="H28" s="24" t="str">
        <f t="shared" si="7"/>
        <v/>
      </c>
      <c r="I28" s="25" t="str">
        <f t="shared" si="8"/>
        <v/>
      </c>
      <c r="J28" s="23" t="str">
        <f t="shared" si="9"/>
        <v/>
      </c>
      <c r="K28" s="30" t="str">
        <f t="shared" si="2"/>
        <v/>
      </c>
      <c r="M28" s="17" t="b">
        <f t="shared" si="10"/>
        <v>0</v>
      </c>
      <c r="N28" s="17" t="b">
        <f t="shared" si="3"/>
        <v>0</v>
      </c>
      <c r="O28" s="17" t="b">
        <f t="shared" si="14"/>
        <v>0</v>
      </c>
      <c r="P28" s="17" t="b">
        <f t="shared" si="11"/>
        <v>0</v>
      </c>
      <c r="Q28" s="17" t="b">
        <f t="shared" si="12"/>
        <v>0</v>
      </c>
      <c r="R28" s="17" t="b">
        <f t="shared" si="13"/>
        <v>0</v>
      </c>
      <c r="S28" s="17" t="b">
        <f t="shared" ref="S28:S37" si="15">(IF(F28=7,(H28-1)*($I$14)*E28/100,2=1))</f>
        <v>0</v>
      </c>
    </row>
    <row r="29" spans="1:19" x14ac:dyDescent="0.25">
      <c r="A29" s="50"/>
      <c r="B29" s="55"/>
      <c r="C29" s="56"/>
      <c r="D29" s="57"/>
      <c r="E29" s="54"/>
      <c r="F29" s="22" t="str">
        <f>IF(A29="","",IF($C$13=2018,VLOOKUP(A29,'2018 Eligible List'!$A$2:$G$161,4,FALSE),(VLOOKUP(A29,'2024 Eligible List'!$A$2:$G$160,4,FALSE))))</f>
        <v/>
      </c>
      <c r="G29" s="23" t="str">
        <f>IF(F29="","",IF(F29=1,(VLOOKUP(DATE(YEAR(D29),MONTH(D29),DAY(D29)),'NCDOT Data Entry '!$A:$O,9)),IF(F29=2,(VLOOKUP(DATE(YEAR(D29),MONTH(D29),DAY(D29)),'NCDOT Data Entry '!$A:$O,10)),IF(F29=3,(VLOOKUP(DATE(YEAR(D29),MONTH(D29),DAY(D29)),'NCDOT Data Entry '!$A:$O,11)),IF(F29=4,(VLOOKUP(DATE(YEAR(D29),MONTH(D29),DAY(D29)),'NCDOT Data Entry '!$A:$O,12)),IF(F29=5,(VLOOKUP(DATE(YEAR(D29),MONTH(D29),DAY(D29)),'NCDOT Data Entry '!$A:$O,13)),IF(F29=6,(VLOOKUP(DATE(YEAR(D29),MONTH(D29),DAY(D29)),'NCDOT Data Entry '!$A:$O,14)),IF(F29=7,(VLOOKUP(DATE(YEAR(D29),MONTH(D29),DAY(D29)),'NCDOT Data Entry '!$A:$O,15)),""))))))))</f>
        <v/>
      </c>
      <c r="H29" s="24" t="str">
        <f t="shared" si="7"/>
        <v/>
      </c>
      <c r="I29" s="25" t="str">
        <f t="shared" si="8"/>
        <v/>
      </c>
      <c r="J29" s="23" t="str">
        <f t="shared" si="9"/>
        <v/>
      </c>
      <c r="K29" s="30" t="str">
        <f t="shared" si="2"/>
        <v/>
      </c>
      <c r="M29" s="17" t="b">
        <f t="shared" si="10"/>
        <v>0</v>
      </c>
      <c r="N29" s="17" t="b">
        <f t="shared" si="3"/>
        <v>0</v>
      </c>
      <c r="O29" s="17" t="b">
        <f t="shared" si="14"/>
        <v>0</v>
      </c>
      <c r="P29" s="17" t="b">
        <f t="shared" si="11"/>
        <v>0</v>
      </c>
      <c r="Q29" s="17" t="b">
        <f t="shared" si="12"/>
        <v>0</v>
      </c>
      <c r="R29" s="17" t="b">
        <f t="shared" si="13"/>
        <v>0</v>
      </c>
      <c r="S29" s="17" t="b">
        <f t="shared" si="15"/>
        <v>0</v>
      </c>
    </row>
    <row r="30" spans="1:19" x14ac:dyDescent="0.25">
      <c r="A30" s="50"/>
      <c r="B30" s="55"/>
      <c r="C30" s="56"/>
      <c r="D30" s="57"/>
      <c r="E30" s="54"/>
      <c r="F30" s="22" t="str">
        <f>IF(A30="","",IF($C$13=2018,VLOOKUP(A30,'2018 Eligible List'!$A$2:$G$161,4,FALSE),(VLOOKUP(A30,'2024 Eligible List'!$A$2:$G$160,4,FALSE))))</f>
        <v/>
      </c>
      <c r="G30" s="23" t="str">
        <f>IF(F30="","",IF(F30=1,(VLOOKUP(DATE(YEAR(D30),MONTH(D30),DAY(D30)),'NCDOT Data Entry '!$A:$O,9)),IF(F30=2,(VLOOKUP(DATE(YEAR(D30),MONTH(D30),DAY(D30)),'NCDOT Data Entry '!$A:$O,10)),IF(F30=3,(VLOOKUP(DATE(YEAR(D30),MONTH(D30),DAY(D30)),'NCDOT Data Entry '!$A:$O,11)),IF(F30=4,(VLOOKUP(DATE(YEAR(D30),MONTH(D30),DAY(D30)),'NCDOT Data Entry '!$A:$O,12)),IF(F30=5,(VLOOKUP(DATE(YEAR(D30),MONTH(D30),DAY(D30)),'NCDOT Data Entry '!$A:$O,13)),IF(F30=6,(VLOOKUP(DATE(YEAR(D30),MONTH(D30),DAY(D30)),'NCDOT Data Entry '!$A:$O,14)),IF(F30=7,(VLOOKUP(DATE(YEAR(D30),MONTH(D30),DAY(D30)),'NCDOT Data Entry '!$A:$O,15)),""))))))))</f>
        <v/>
      </c>
      <c r="H30" s="24" t="str">
        <f t="shared" si="7"/>
        <v/>
      </c>
      <c r="I30" s="25" t="str">
        <f t="shared" si="8"/>
        <v/>
      </c>
      <c r="J30" s="23" t="str">
        <f t="shared" si="9"/>
        <v/>
      </c>
      <c r="K30" s="30" t="str">
        <f t="shared" si="2"/>
        <v/>
      </c>
      <c r="M30" s="17" t="b">
        <f t="shared" si="10"/>
        <v>0</v>
      </c>
      <c r="N30" s="17" t="b">
        <f t="shared" si="3"/>
        <v>0</v>
      </c>
      <c r="O30" s="17" t="b">
        <f t="shared" si="14"/>
        <v>0</v>
      </c>
      <c r="P30" s="17" t="b">
        <f t="shared" si="11"/>
        <v>0</v>
      </c>
      <c r="Q30" s="17" t="b">
        <f t="shared" si="12"/>
        <v>0</v>
      </c>
      <c r="R30" s="17" t="b">
        <f t="shared" si="13"/>
        <v>0</v>
      </c>
      <c r="S30" s="17" t="b">
        <f t="shared" si="15"/>
        <v>0</v>
      </c>
    </row>
    <row r="31" spans="1:19" x14ac:dyDescent="0.25">
      <c r="A31" s="50"/>
      <c r="B31" s="55"/>
      <c r="C31" s="56"/>
      <c r="D31" s="57"/>
      <c r="E31" s="54"/>
      <c r="F31" s="22" t="str">
        <f>IF(A31="","",IF($C$13=2018,VLOOKUP(A31,'2018 Eligible List'!$A$2:$G$161,4,FALSE),(VLOOKUP(A31,'2024 Eligible List'!$A$2:$G$160,4,FALSE))))</f>
        <v/>
      </c>
      <c r="G31" s="23" t="str">
        <f>IF(F31="","",IF(F31=1,(VLOOKUP(DATE(YEAR(D31),MONTH(D31),DAY(D31)),'NCDOT Data Entry '!$A:$O,9)),IF(F31=2,(VLOOKUP(DATE(YEAR(D31),MONTH(D31),DAY(D31)),'NCDOT Data Entry '!$A:$O,10)),IF(F31=3,(VLOOKUP(DATE(YEAR(D31),MONTH(D31),DAY(D31)),'NCDOT Data Entry '!$A:$O,11)),IF(F31=4,(VLOOKUP(DATE(YEAR(D31),MONTH(D31),DAY(D31)),'NCDOT Data Entry '!$A:$O,12)),IF(F31=5,(VLOOKUP(DATE(YEAR(D31),MONTH(D31),DAY(D31)),'NCDOT Data Entry '!$A:$O,13)),IF(F31=6,(VLOOKUP(DATE(YEAR(D31),MONTH(D31),DAY(D31)),'NCDOT Data Entry '!$A:$O,14)),IF(F31=7,(VLOOKUP(DATE(YEAR(D31),MONTH(D31),DAY(D31)),'NCDOT Data Entry '!$A:$O,15)),""))))))))</f>
        <v/>
      </c>
      <c r="H31" s="24" t="str">
        <f t="shared" si="7"/>
        <v/>
      </c>
      <c r="I31" s="25" t="str">
        <f t="shared" si="8"/>
        <v/>
      </c>
      <c r="J31" s="23" t="str">
        <f t="shared" si="9"/>
        <v/>
      </c>
      <c r="K31" s="30" t="str">
        <f t="shared" si="2"/>
        <v/>
      </c>
      <c r="M31" s="17" t="b">
        <f t="shared" si="10"/>
        <v>0</v>
      </c>
      <c r="N31" s="17" t="b">
        <f t="shared" si="3"/>
        <v>0</v>
      </c>
      <c r="O31" s="17" t="b">
        <f t="shared" si="14"/>
        <v>0</v>
      </c>
      <c r="P31" s="17" t="b">
        <f t="shared" si="11"/>
        <v>0</v>
      </c>
      <c r="Q31" s="17" t="b">
        <f t="shared" si="12"/>
        <v>0</v>
      </c>
      <c r="R31" s="17" t="b">
        <f t="shared" si="13"/>
        <v>0</v>
      </c>
      <c r="S31" s="17" t="b">
        <f t="shared" si="15"/>
        <v>0</v>
      </c>
    </row>
    <row r="32" spans="1:19" x14ac:dyDescent="0.25">
      <c r="A32" s="50"/>
      <c r="B32" s="55"/>
      <c r="C32" s="56"/>
      <c r="D32" s="57"/>
      <c r="E32" s="54"/>
      <c r="F32" s="22" t="str">
        <f>IF(A32="","",IF($C$13=2018,VLOOKUP(A32,'2018 Eligible List'!$A$2:$G$161,4,FALSE),(VLOOKUP(A32,'2024 Eligible List'!$A$2:$G$160,4,FALSE))))</f>
        <v/>
      </c>
      <c r="G32" s="23" t="str">
        <f>IF(F32="","",IF(F32=1,(VLOOKUP(DATE(YEAR(D32),MONTH(D32),DAY(D32)),'NCDOT Data Entry '!$A:$O,9)),IF(F32=2,(VLOOKUP(DATE(YEAR(D32),MONTH(D32),DAY(D32)),'NCDOT Data Entry '!$A:$O,10)),IF(F32=3,(VLOOKUP(DATE(YEAR(D32),MONTH(D32),DAY(D32)),'NCDOT Data Entry '!$A:$O,11)),IF(F32=4,(VLOOKUP(DATE(YEAR(D32),MONTH(D32),DAY(D32)),'NCDOT Data Entry '!$A:$O,12)),IF(F32=5,(VLOOKUP(DATE(YEAR(D32),MONTH(D32),DAY(D32)),'NCDOT Data Entry '!$A:$O,13)),IF(F32=6,(VLOOKUP(DATE(YEAR(D32),MONTH(D32),DAY(D32)),'NCDOT Data Entry '!$A:$O,14)),IF(F32=7,(VLOOKUP(DATE(YEAR(D32),MONTH(D32),DAY(D32)),'NCDOT Data Entry '!$A:$O,15)),""))))))))</f>
        <v/>
      </c>
      <c r="H32" s="24" t="str">
        <f t="shared" si="7"/>
        <v/>
      </c>
      <c r="I32" s="25" t="str">
        <f t="shared" si="8"/>
        <v/>
      </c>
      <c r="J32" s="23" t="str">
        <f t="shared" si="9"/>
        <v/>
      </c>
      <c r="K32" s="30" t="str">
        <f t="shared" si="2"/>
        <v/>
      </c>
      <c r="M32" s="17" t="b">
        <f t="shared" si="10"/>
        <v>0</v>
      </c>
      <c r="N32" s="17" t="b">
        <f t="shared" si="3"/>
        <v>0</v>
      </c>
      <c r="O32" s="17" t="b">
        <f t="shared" si="14"/>
        <v>0</v>
      </c>
      <c r="P32" s="17" t="b">
        <f t="shared" si="11"/>
        <v>0</v>
      </c>
      <c r="Q32" s="17" t="b">
        <f t="shared" si="12"/>
        <v>0</v>
      </c>
      <c r="R32" s="17" t="b">
        <f t="shared" si="13"/>
        <v>0</v>
      </c>
      <c r="S32" s="17" t="b">
        <f t="shared" si="15"/>
        <v>0</v>
      </c>
    </row>
    <row r="33" spans="1:19" x14ac:dyDescent="0.25">
      <c r="A33" s="50"/>
      <c r="B33" s="55"/>
      <c r="C33" s="56"/>
      <c r="D33" s="57"/>
      <c r="E33" s="54"/>
      <c r="F33" s="22" t="str">
        <f>IF(A33="","",IF($C$13=2018,VLOOKUP(A33,'2018 Eligible List'!$A$2:$G$161,4,FALSE),(VLOOKUP(A33,'2024 Eligible List'!$A$2:$G$160,4,FALSE))))</f>
        <v/>
      </c>
      <c r="G33" s="23" t="str">
        <f>IF(F33="","",IF(F33=1,(VLOOKUP(DATE(YEAR(D33),MONTH(D33),DAY(D33)),'NCDOT Data Entry '!$A:$O,9)),IF(F33=2,(VLOOKUP(DATE(YEAR(D33),MONTH(D33),DAY(D33)),'NCDOT Data Entry '!$A:$O,10)),IF(F33=3,(VLOOKUP(DATE(YEAR(D33),MONTH(D33),DAY(D33)),'NCDOT Data Entry '!$A:$O,11)),IF(F33=4,(VLOOKUP(DATE(YEAR(D33),MONTH(D33),DAY(D33)),'NCDOT Data Entry '!$A:$O,12)),IF(F33=5,(VLOOKUP(DATE(YEAR(D33),MONTH(D33),DAY(D33)),'NCDOT Data Entry '!$A:$O,13)),IF(F33=6,(VLOOKUP(DATE(YEAR(D33),MONTH(D33),DAY(D33)),'NCDOT Data Entry '!$A:$O,14)),IF(F33=7,(VLOOKUP(DATE(YEAR(D33),MONTH(D33),DAY(D33)),'NCDOT Data Entry '!$A:$O,15)),""))))))))</f>
        <v/>
      </c>
      <c r="H33" s="24" t="str">
        <f t="shared" si="7"/>
        <v/>
      </c>
      <c r="I33" s="25" t="str">
        <f t="shared" si="8"/>
        <v/>
      </c>
      <c r="J33" s="23" t="str">
        <f t="shared" si="9"/>
        <v/>
      </c>
      <c r="K33" s="30" t="str">
        <f t="shared" si="2"/>
        <v/>
      </c>
      <c r="M33" s="17" t="b">
        <f t="shared" si="10"/>
        <v>0</v>
      </c>
      <c r="N33" s="17" t="b">
        <f t="shared" si="3"/>
        <v>0</v>
      </c>
      <c r="O33" s="17" t="b">
        <f t="shared" si="14"/>
        <v>0</v>
      </c>
      <c r="P33" s="17" t="b">
        <f t="shared" si="11"/>
        <v>0</v>
      </c>
      <c r="Q33" s="17" t="b">
        <f t="shared" si="12"/>
        <v>0</v>
      </c>
      <c r="R33" s="17" t="b">
        <f t="shared" si="13"/>
        <v>0</v>
      </c>
      <c r="S33" s="17" t="b">
        <f t="shared" si="15"/>
        <v>0</v>
      </c>
    </row>
    <row r="34" spans="1:19" x14ac:dyDescent="0.25">
      <c r="A34" s="50"/>
      <c r="B34" s="55"/>
      <c r="C34" s="56"/>
      <c r="D34" s="57"/>
      <c r="E34" s="54"/>
      <c r="F34" s="22" t="str">
        <f>IF(A34="","",IF($C$13=2018,VLOOKUP(A34,'2018 Eligible List'!$A$2:$G$161,4,FALSE),(VLOOKUP(A34,'2024 Eligible List'!$A$2:$G$160,4,FALSE))))</f>
        <v/>
      </c>
      <c r="G34" s="23" t="str">
        <f>IF(F34="","",IF(F34=1,(VLOOKUP(DATE(YEAR(D34),MONTH(D34),DAY(D34)),'NCDOT Data Entry '!$A:$O,9)),IF(F34=2,(VLOOKUP(DATE(YEAR(D34),MONTH(D34),DAY(D34)),'NCDOT Data Entry '!$A:$O,10)),IF(F34=3,(VLOOKUP(DATE(YEAR(D34),MONTH(D34),DAY(D34)),'NCDOT Data Entry '!$A:$O,11)),IF(F34=4,(VLOOKUP(DATE(YEAR(D34),MONTH(D34),DAY(D34)),'NCDOT Data Entry '!$A:$O,12)),IF(F34=5,(VLOOKUP(DATE(YEAR(D34),MONTH(D34),DAY(D34)),'NCDOT Data Entry '!$A:$O,13)),IF(F34=6,(VLOOKUP(DATE(YEAR(D34),MONTH(D34),DAY(D34)),'NCDOT Data Entry '!$A:$O,14)),IF(F34=7,(VLOOKUP(DATE(YEAR(D34),MONTH(D34),DAY(D34)),'NCDOT Data Entry '!$A:$O,15)),""))))))))</f>
        <v/>
      </c>
      <c r="H34" s="24" t="str">
        <f t="shared" si="7"/>
        <v/>
      </c>
      <c r="I34" s="25" t="str">
        <f t="shared" si="8"/>
        <v/>
      </c>
      <c r="J34" s="23" t="str">
        <f t="shared" si="9"/>
        <v/>
      </c>
      <c r="K34" s="30" t="str">
        <f t="shared" si="2"/>
        <v/>
      </c>
      <c r="M34" s="17" t="b">
        <f t="shared" si="10"/>
        <v>0</v>
      </c>
      <c r="N34" s="17" t="b">
        <f t="shared" si="3"/>
        <v>0</v>
      </c>
      <c r="O34" s="17" t="b">
        <f t="shared" si="14"/>
        <v>0</v>
      </c>
      <c r="P34" s="17" t="b">
        <f t="shared" si="11"/>
        <v>0</v>
      </c>
      <c r="Q34" s="17" t="b">
        <f t="shared" si="12"/>
        <v>0</v>
      </c>
      <c r="R34" s="17" t="b">
        <f t="shared" si="13"/>
        <v>0</v>
      </c>
      <c r="S34" s="17" t="b">
        <f t="shared" si="15"/>
        <v>0</v>
      </c>
    </row>
    <row r="35" spans="1:19" x14ac:dyDescent="0.25">
      <c r="A35" s="50"/>
      <c r="B35" s="55"/>
      <c r="C35" s="56"/>
      <c r="D35" s="57"/>
      <c r="E35" s="54"/>
      <c r="F35" s="22" t="str">
        <f>IF(A35="","",IF($C$13=2018,VLOOKUP(A35,'2018 Eligible List'!$A$2:$G$161,4,FALSE),(VLOOKUP(A35,'2024 Eligible List'!$A$2:$G$160,4,FALSE))))</f>
        <v/>
      </c>
      <c r="G35" s="23" t="str">
        <f>IF(F35="","",IF(F35=1,(VLOOKUP(DATE(YEAR(D35),MONTH(D35),DAY(D35)),'NCDOT Data Entry '!$A:$O,9)),IF(F35=2,(VLOOKUP(DATE(YEAR(D35),MONTH(D35),DAY(D35)),'NCDOT Data Entry '!$A:$O,10)),IF(F35=3,(VLOOKUP(DATE(YEAR(D35),MONTH(D35),DAY(D35)),'NCDOT Data Entry '!$A:$O,11)),IF(F35=4,(VLOOKUP(DATE(YEAR(D35),MONTH(D35),DAY(D35)),'NCDOT Data Entry '!$A:$O,12)),IF(F35=5,(VLOOKUP(DATE(YEAR(D35),MONTH(D35),DAY(D35)),'NCDOT Data Entry '!$A:$O,13)),IF(F35=6,(VLOOKUP(DATE(YEAR(D35),MONTH(D35),DAY(D35)),'NCDOT Data Entry '!$A:$O,14)),IF(F35=7,(VLOOKUP(DATE(YEAR(D35),MONTH(D35),DAY(D35)),'NCDOT Data Entry '!$A:$O,15)),""))))))))</f>
        <v/>
      </c>
      <c r="H35" s="24" t="str">
        <f t="shared" si="7"/>
        <v/>
      </c>
      <c r="I35" s="25" t="str">
        <f t="shared" si="8"/>
        <v/>
      </c>
      <c r="J35" s="23" t="str">
        <f t="shared" si="9"/>
        <v/>
      </c>
      <c r="K35" s="30" t="str">
        <f t="shared" si="2"/>
        <v/>
      </c>
      <c r="M35" s="17" t="b">
        <f t="shared" si="10"/>
        <v>0</v>
      </c>
      <c r="N35" s="17" t="b">
        <f t="shared" si="3"/>
        <v>0</v>
      </c>
      <c r="O35" s="17" t="b">
        <f t="shared" si="14"/>
        <v>0</v>
      </c>
      <c r="P35" s="17" t="b">
        <f t="shared" si="11"/>
        <v>0</v>
      </c>
      <c r="Q35" s="17" t="b">
        <f t="shared" si="12"/>
        <v>0</v>
      </c>
      <c r="R35" s="17" t="b">
        <f t="shared" si="13"/>
        <v>0</v>
      </c>
      <c r="S35" s="17" t="b">
        <f t="shared" si="15"/>
        <v>0</v>
      </c>
    </row>
    <row r="36" spans="1:19" x14ac:dyDescent="0.25">
      <c r="A36" s="50"/>
      <c r="B36" s="55"/>
      <c r="C36" s="56"/>
      <c r="D36" s="57"/>
      <c r="E36" s="54"/>
      <c r="F36" s="22" t="str">
        <f>IF(A36="","",IF($C$13=2018,VLOOKUP(A36,'2018 Eligible List'!$A$2:$G$161,4,FALSE),(VLOOKUP(A36,'2024 Eligible List'!$A$2:$G$160,4,FALSE))))</f>
        <v/>
      </c>
      <c r="G36" s="23" t="str">
        <f>IF(F36="","",IF(F36=1,(VLOOKUP(DATE(YEAR(D36),MONTH(D36),DAY(D36)),'NCDOT Data Entry '!$A:$O,9)),IF(F36=2,(VLOOKUP(DATE(YEAR(D36),MONTH(D36),DAY(D36)),'NCDOT Data Entry '!$A:$O,10)),IF(F36=3,(VLOOKUP(DATE(YEAR(D36),MONTH(D36),DAY(D36)),'NCDOT Data Entry '!$A:$O,11)),IF(F36=4,(VLOOKUP(DATE(YEAR(D36),MONTH(D36),DAY(D36)),'NCDOT Data Entry '!$A:$O,12)),IF(F36=5,(VLOOKUP(DATE(YEAR(D36),MONTH(D36),DAY(D36)),'NCDOT Data Entry '!$A:$O,13)),IF(F36=6,(VLOOKUP(DATE(YEAR(D36),MONTH(D36),DAY(D36)),'NCDOT Data Entry '!$A:$O,14)),IF(F36=7,(VLOOKUP(DATE(YEAR(D36),MONTH(D36),DAY(D36)),'NCDOT Data Entry '!$A:$O,15)),""))))))))</f>
        <v/>
      </c>
      <c r="H36" s="24" t="str">
        <f t="shared" si="7"/>
        <v/>
      </c>
      <c r="I36" s="25" t="str">
        <f t="shared" si="8"/>
        <v/>
      </c>
      <c r="J36" s="23" t="str">
        <f t="shared" si="9"/>
        <v/>
      </c>
      <c r="K36" s="30" t="str">
        <f t="shared" si="2"/>
        <v/>
      </c>
      <c r="M36" s="17" t="b">
        <f t="shared" si="10"/>
        <v>0</v>
      </c>
      <c r="N36" s="17" t="b">
        <f t="shared" si="3"/>
        <v>0</v>
      </c>
      <c r="O36" s="17" t="b">
        <f t="shared" si="14"/>
        <v>0</v>
      </c>
      <c r="P36" s="17" t="b">
        <f t="shared" si="11"/>
        <v>0</v>
      </c>
      <c r="Q36" s="17" t="b">
        <f t="shared" si="12"/>
        <v>0</v>
      </c>
      <c r="R36" s="17" t="b">
        <f t="shared" si="13"/>
        <v>0</v>
      </c>
      <c r="S36" s="17" t="b">
        <f t="shared" si="15"/>
        <v>0</v>
      </c>
    </row>
    <row r="37" spans="1:19" ht="15.75" thickBot="1" x14ac:dyDescent="0.3">
      <c r="A37" s="50"/>
      <c r="B37" s="59"/>
      <c r="C37" s="60"/>
      <c r="D37" s="61"/>
      <c r="E37" s="54"/>
      <c r="F37" s="22" t="str">
        <f>IF(A37="","",IF($C$13=2018,VLOOKUP(A37,'2018 Eligible List'!$A$2:$G$161,4,FALSE),(VLOOKUP(A37,'2024 Eligible List'!$A$2:$G$160,4,FALSE))))</f>
        <v/>
      </c>
      <c r="G37" s="23" t="str">
        <f>IF(F37="","",IF(F37=1,(VLOOKUP(DATE(YEAR(D37),MONTH(D37),DAY(D37)),'NCDOT Data Entry '!$A:$O,9)),IF(F37=2,(VLOOKUP(DATE(YEAR(D37),MONTH(D37),DAY(D37)),'NCDOT Data Entry '!$A:$O,10)),IF(F37=3,(VLOOKUP(DATE(YEAR(D37),MONTH(D37),DAY(D37)),'NCDOT Data Entry '!$A:$O,11)),IF(F37=4,(VLOOKUP(DATE(YEAR(D37),MONTH(D37),DAY(D37)),'NCDOT Data Entry '!$A:$O,12)),IF(F37=5,(VLOOKUP(DATE(YEAR(D37),MONTH(D37),DAY(D37)),'NCDOT Data Entry '!$A:$O,13)),IF(F37=6,(VLOOKUP(DATE(YEAR(D37),MONTH(D37),DAY(D37)),'NCDOT Data Entry '!$A:$O,14)),IF(F37=7,(VLOOKUP(DATE(YEAR(D37),MONTH(D37),DAY(D37)),'NCDOT Data Entry '!$A:$O,15)),""))))))))</f>
        <v/>
      </c>
      <c r="H37" s="24" t="str">
        <f t="shared" si="7"/>
        <v/>
      </c>
      <c r="I37" s="25" t="str">
        <f t="shared" si="8"/>
        <v/>
      </c>
      <c r="J37" s="23" t="str">
        <f t="shared" si="9"/>
        <v/>
      </c>
      <c r="K37" s="20" t="str">
        <f t="shared" si="2"/>
        <v/>
      </c>
      <c r="M37" s="17" t="b">
        <f t="shared" si="10"/>
        <v>0</v>
      </c>
      <c r="N37" s="17" t="b">
        <f t="shared" si="3"/>
        <v>0</v>
      </c>
      <c r="O37" s="17" t="b">
        <f t="shared" si="14"/>
        <v>0</v>
      </c>
      <c r="P37" s="17" t="b">
        <f t="shared" si="11"/>
        <v>0</v>
      </c>
      <c r="Q37" s="17" t="b">
        <f t="shared" si="12"/>
        <v>0</v>
      </c>
      <c r="R37" s="17" t="b">
        <f t="shared" si="13"/>
        <v>0</v>
      </c>
      <c r="S37" s="17" t="b">
        <f t="shared" si="15"/>
        <v>0</v>
      </c>
    </row>
    <row r="38" spans="1:19" ht="15.75" thickBot="1" x14ac:dyDescent="0.3"/>
    <row r="39" spans="1:19" x14ac:dyDescent="0.25">
      <c r="J39" s="35" t="s">
        <v>336</v>
      </c>
      <c r="K39" s="39">
        <f>SUMIFS($K$18:$K$37,$F$18:$F$37,1)</f>
        <v>0</v>
      </c>
    </row>
    <row r="40" spans="1:19" x14ac:dyDescent="0.25">
      <c r="J40" s="36" t="s">
        <v>337</v>
      </c>
      <c r="K40" s="40">
        <f>SUMIFS($K$18:$K$37,$F$18:$F$37,2)</f>
        <v>0</v>
      </c>
    </row>
    <row r="41" spans="1:19" x14ac:dyDescent="0.25">
      <c r="J41" s="36" t="s">
        <v>338</v>
      </c>
      <c r="K41" s="40">
        <f>SUMIFS($K$18:$K$37,$F$18:$F$37,3)</f>
        <v>0</v>
      </c>
    </row>
    <row r="42" spans="1:19" x14ac:dyDescent="0.25">
      <c r="J42" s="36" t="s">
        <v>339</v>
      </c>
      <c r="K42" s="40">
        <f>SUMIFS($K$18:$K$37,$F$18:$F$37,4)</f>
        <v>0</v>
      </c>
    </row>
    <row r="43" spans="1:19" x14ac:dyDescent="0.25">
      <c r="J43" s="36" t="s">
        <v>340</v>
      </c>
      <c r="K43" s="40">
        <f>SUMIFS($K$18:$K$37,$F$18:$F$37,5)</f>
        <v>0</v>
      </c>
    </row>
    <row r="44" spans="1:19" x14ac:dyDescent="0.25">
      <c r="J44" s="36" t="s">
        <v>341</v>
      </c>
      <c r="K44" s="40">
        <f>SUMIFS($K$18:$K$37,$F$18:$F$37,6)</f>
        <v>0</v>
      </c>
    </row>
    <row r="45" spans="1:19" ht="15.75" thickBot="1" x14ac:dyDescent="0.3">
      <c r="J45" s="37" t="s">
        <v>342</v>
      </c>
      <c r="K45" s="41">
        <f>SUMIFS($K$18:$K$37,$F$18:$F$37,7)</f>
        <v>0</v>
      </c>
    </row>
    <row r="46" spans="1:19" ht="15.75" thickBot="1" x14ac:dyDescent="0.3">
      <c r="J46" s="38" t="s">
        <v>343</v>
      </c>
      <c r="K46" s="42">
        <f>K39+K40+K41+K42+K43+K44+K45</f>
        <v>0</v>
      </c>
    </row>
    <row r="47" spans="1:19" ht="28.5" x14ac:dyDescent="0.45">
      <c r="C47" s="78"/>
    </row>
  </sheetData>
  <sheetProtection algorithmName="SHA-512" hashValue="wYSZFEaRqte2snZIHe9gqwTHA9FhR5rkbBKzKuheFFL85uYDHuZ4UMrWf7OvTLyI/ekYrX8AjTxlPrrsDV07sQ==" saltValue="j1xKqG9s01VAgx/K/sqR8Q==" spinCount="100000" sheet="1" objects="1" scenarios="1"/>
  <protectedRanges>
    <protectedRange sqref="C7:C13 K2:K3 A18:E37" name="Range1"/>
  </protectedRanges>
  <mergeCells count="8">
    <mergeCell ref="J12:K12"/>
    <mergeCell ref="J13:K13"/>
    <mergeCell ref="J14:K14"/>
    <mergeCell ref="J7:K7"/>
    <mergeCell ref="J8:K8"/>
    <mergeCell ref="J9:K9"/>
    <mergeCell ref="J10:K10"/>
    <mergeCell ref="J11:K11"/>
  </mergeCells>
  <phoneticPr fontId="2" type="noConversion"/>
  <dataValidations count="1">
    <dataValidation type="list" allowBlank="1" showInputMessage="1" showErrorMessage="1" sqref="C13" xr:uid="{A22D20B0-6431-4503-8BD4-D81737C153A2}">
      <formula1>"2018,2024"</formula1>
    </dataValidation>
  </dataValidations>
  <pageMargins left="0.7" right="0.7" top="0.75" bottom="0.75" header="0.3" footer="0.3"/>
  <pageSetup scale="3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7C4E88-4F66-4F33-B9C3-E08EF8CA5148}">
          <x14:formula1>
            <xm:f>IF($C$13="",Sheet1!$A$2,IF($C$13=2018,'2018 Eligible List'!$A$2:$A$141,'2024 Eligible List'!$A$2:$A$140))</xm:f>
          </x14:formula1>
          <xm:sqref>A18:A37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DB620-D49D-4FAC-B9A4-77CFF223AE4C}">
  <dimension ref="A1:H158"/>
  <sheetViews>
    <sheetView topLeftCell="B1" workbookViewId="0">
      <selection activeCell="K17" sqref="K17"/>
    </sheetView>
  </sheetViews>
  <sheetFormatPr defaultRowHeight="15" x14ac:dyDescent="0.25"/>
  <cols>
    <col min="1" max="1" width="80.140625" bestFit="1" customWidth="1"/>
    <col min="2" max="2" width="14.42578125" bestFit="1" customWidth="1"/>
    <col min="3" max="3" width="64.140625" customWidth="1"/>
    <col min="4" max="4" width="8.85546875" style="1"/>
    <col min="5" max="5" width="17.140625" customWidth="1"/>
    <col min="6" max="6" width="15.42578125" style="1" bestFit="1" customWidth="1"/>
    <col min="7" max="7" width="19.85546875" style="1" bestFit="1" customWidth="1"/>
    <col min="8" max="8" width="8.42578125" customWidth="1"/>
  </cols>
  <sheetData>
    <row r="1" spans="1:8" x14ac:dyDescent="0.25">
      <c r="A1" s="18" t="s">
        <v>363</v>
      </c>
      <c r="B1" s="18" t="s">
        <v>44</v>
      </c>
      <c r="C1" s="18" t="s">
        <v>45</v>
      </c>
      <c r="D1" s="19" t="s">
        <v>7</v>
      </c>
      <c r="E1" s="18" t="s">
        <v>46</v>
      </c>
      <c r="F1" s="19" t="s">
        <v>47</v>
      </c>
      <c r="G1" s="19" t="s">
        <v>48</v>
      </c>
      <c r="H1" s="18"/>
    </row>
    <row r="2" spans="1:8" x14ac:dyDescent="0.25">
      <c r="A2" t="str">
        <f t="shared" ref="A2:A33" si="0">CONCATENATE(B2,"-",C2)</f>
        <v>1735000000-E-REPAIR OF JOINTED CONCRETE    PAVEMENT SLABS,</v>
      </c>
      <c r="B2" t="s">
        <v>346</v>
      </c>
      <c r="C2" t="s">
        <v>347</v>
      </c>
      <c r="D2" s="1">
        <v>1</v>
      </c>
      <c r="E2" t="s">
        <v>348</v>
      </c>
      <c r="F2" s="1">
        <v>723</v>
      </c>
      <c r="G2" s="1" t="s">
        <v>85</v>
      </c>
    </row>
    <row r="3" spans="1:8" x14ac:dyDescent="0.25">
      <c r="A3" t="str">
        <f t="shared" si="0"/>
        <v>1847000000-E-***** PORT CEM CONC PAVEMENT,THROUGH LANES (WITH DOWELS),"</v>
      </c>
      <c r="B3" t="s">
        <v>349</v>
      </c>
      <c r="C3" t="s">
        <v>350</v>
      </c>
      <c r="D3" s="1">
        <v>1</v>
      </c>
      <c r="E3" t="s">
        <v>348</v>
      </c>
      <c r="F3" s="1">
        <v>710</v>
      </c>
      <c r="G3" s="1" t="s">
        <v>85</v>
      </c>
    </row>
    <row r="4" spans="1:8" x14ac:dyDescent="0.25">
      <c r="A4" t="str">
        <f t="shared" si="0"/>
        <v>1858000000-E-***** PORT CEM CONC PAVEMENT,RAMPS (WITH DOWELS),"</v>
      </c>
      <c r="B4" t="s">
        <v>351</v>
      </c>
      <c r="C4" t="s">
        <v>352</v>
      </c>
      <c r="D4" s="1">
        <v>1</v>
      </c>
      <c r="E4" t="s">
        <v>348</v>
      </c>
      <c r="F4" s="1">
        <v>710</v>
      </c>
      <c r="G4" s="1" t="s">
        <v>85</v>
      </c>
    </row>
    <row r="5" spans="1:8" x14ac:dyDescent="0.25">
      <c r="A5" t="str">
        <f t="shared" si="0"/>
        <v>2703000000-E-CONCRETE BARRIER, TYPE *******,</v>
      </c>
      <c r="B5" t="s">
        <v>83</v>
      </c>
      <c r="C5" t="s">
        <v>84</v>
      </c>
      <c r="D5" s="1">
        <v>1</v>
      </c>
      <c r="E5" t="s">
        <v>69</v>
      </c>
      <c r="F5" s="1">
        <v>854</v>
      </c>
      <c r="G5" s="1" t="s">
        <v>85</v>
      </c>
    </row>
    <row r="6" spans="1:8" x14ac:dyDescent="0.25">
      <c r="A6" t="str">
        <f t="shared" si="0"/>
        <v>2710000000-N-CONCRETE BARRIER TRANSITION   SECTION,</v>
      </c>
      <c r="B6" t="s">
        <v>86</v>
      </c>
      <c r="C6" t="s">
        <v>87</v>
      </c>
      <c r="D6" s="1">
        <v>1</v>
      </c>
      <c r="E6" t="s">
        <v>88</v>
      </c>
      <c r="F6" s="1">
        <v>854</v>
      </c>
      <c r="G6" s="1" t="s">
        <v>85</v>
      </c>
    </row>
    <row r="7" spans="1:8" x14ac:dyDescent="0.25">
      <c r="A7" t="str">
        <f t="shared" si="0"/>
        <v>2717000000-E-VARIABLE HEIGHT CONCRETE BAR- RIER, TYPE ************,</v>
      </c>
      <c r="B7" t="s">
        <v>89</v>
      </c>
      <c r="C7" t="s">
        <v>90</v>
      </c>
      <c r="D7" s="1">
        <v>1</v>
      </c>
      <c r="E7" t="s">
        <v>69</v>
      </c>
      <c r="F7" s="1">
        <v>854</v>
      </c>
      <c r="G7" s="1" t="s">
        <v>85</v>
      </c>
    </row>
    <row r="8" spans="1:8" x14ac:dyDescent="0.25">
      <c r="A8" t="str">
        <f t="shared" si="0"/>
        <v>3000000000-N-IMPACT ATTENUATOR UNIT, TYPE  350,</v>
      </c>
      <c r="B8" t="s">
        <v>163</v>
      </c>
      <c r="C8" t="s">
        <v>164</v>
      </c>
      <c r="D8" s="1">
        <v>4</v>
      </c>
      <c r="E8" t="s">
        <v>88</v>
      </c>
      <c r="F8" s="1">
        <v>9000</v>
      </c>
      <c r="G8" s="1" t="s">
        <v>165</v>
      </c>
    </row>
    <row r="9" spans="1:8" x14ac:dyDescent="0.25">
      <c r="A9" t="str">
        <f t="shared" si="0"/>
        <v>3001000000-N-IMPACT ATTENUATOR UNITS, TYPE  TL-3,</v>
      </c>
      <c r="B9" t="s">
        <v>166</v>
      </c>
      <c r="C9" t="s">
        <v>167</v>
      </c>
      <c r="D9" s="1">
        <v>4</v>
      </c>
      <c r="E9" t="s">
        <v>88</v>
      </c>
      <c r="F9" s="1">
        <v>9000</v>
      </c>
      <c r="G9" s="1" t="s">
        <v>165</v>
      </c>
    </row>
    <row r="10" spans="1:8" x14ac:dyDescent="0.25">
      <c r="A10" t="str">
        <f t="shared" si="0"/>
        <v>3001500000-N-IMPACT ATTENUATOR UNITS, TYPE  TL-2,</v>
      </c>
      <c r="B10" t="s">
        <v>168</v>
      </c>
      <c r="C10" t="s">
        <v>169</v>
      </c>
      <c r="D10" s="1">
        <v>4</v>
      </c>
      <c r="E10" t="s">
        <v>88</v>
      </c>
      <c r="F10" s="1">
        <v>9000</v>
      </c>
      <c r="G10" s="1" t="s">
        <v>165</v>
      </c>
    </row>
    <row r="11" spans="1:8" x14ac:dyDescent="0.25">
      <c r="A11" t="str">
        <f t="shared" si="0"/>
        <v>3030000000-E-STEEL BEAM GUARDRAIL,</v>
      </c>
      <c r="B11" t="s">
        <v>170</v>
      </c>
      <c r="C11" t="s">
        <v>171</v>
      </c>
      <c r="D11" s="1">
        <v>4</v>
      </c>
      <c r="E11" t="s">
        <v>69</v>
      </c>
      <c r="F11" s="1">
        <v>862</v>
      </c>
      <c r="G11" s="1" t="s">
        <v>165</v>
      </c>
    </row>
    <row r="12" spans="1:8" x14ac:dyDescent="0.25">
      <c r="A12" t="str">
        <f t="shared" si="0"/>
        <v>3045000000-E-STEEL BEAM GUARDRAIL, SHOP    CURVED,</v>
      </c>
      <c r="B12" t="s">
        <v>172</v>
      </c>
      <c r="C12" t="s">
        <v>173</v>
      </c>
      <c r="D12" s="1">
        <v>4</v>
      </c>
      <c r="E12" t="s">
        <v>69</v>
      </c>
      <c r="F12" s="1">
        <v>862</v>
      </c>
      <c r="G12" s="1" t="s">
        <v>165</v>
      </c>
    </row>
    <row r="13" spans="1:8" x14ac:dyDescent="0.25">
      <c r="A13" t="str">
        <f t="shared" si="0"/>
        <v>3060000000-E-STEEL BEAM GUARDRAIL, DOUBLE  FACED,</v>
      </c>
      <c r="B13" t="s">
        <v>174</v>
      </c>
      <c r="C13" t="s">
        <v>175</v>
      </c>
      <c r="D13" s="1">
        <v>4</v>
      </c>
      <c r="E13" t="s">
        <v>69</v>
      </c>
      <c r="F13" s="1">
        <v>862</v>
      </c>
      <c r="G13" s="1" t="s">
        <v>165</v>
      </c>
    </row>
    <row r="14" spans="1:8" x14ac:dyDescent="0.25">
      <c r="A14" t="str">
        <f t="shared" si="0"/>
        <v>3075000000-E-TRIPLE CORRUGATED STEEL BM    GUARDRAIL,</v>
      </c>
      <c r="B14" t="s">
        <v>176</v>
      </c>
      <c r="C14" t="s">
        <v>177</v>
      </c>
      <c r="D14" s="1">
        <v>4</v>
      </c>
      <c r="E14" t="s">
        <v>69</v>
      </c>
      <c r="F14" s="1">
        <v>862</v>
      </c>
      <c r="G14" s="1" t="s">
        <v>165</v>
      </c>
    </row>
    <row r="15" spans="1:8" x14ac:dyDescent="0.25">
      <c r="A15" t="str">
        <f t="shared" si="0"/>
        <v>3090000000-N-TRIPLE CORRUGATED STEEL BEAMGUARDRAIL TERMINAL SECTIONS,</v>
      </c>
      <c r="B15" t="s">
        <v>178</v>
      </c>
      <c r="C15" t="s">
        <v>179</v>
      </c>
      <c r="D15" s="1">
        <v>4</v>
      </c>
      <c r="E15" t="s">
        <v>88</v>
      </c>
      <c r="F15" s="1">
        <v>862</v>
      </c>
      <c r="G15" s="1" t="s">
        <v>165</v>
      </c>
    </row>
    <row r="16" spans="1:8" x14ac:dyDescent="0.25">
      <c r="A16" t="str">
        <f t="shared" si="0"/>
        <v>3105000000-N-STEEL BEAM GUARDRAIL TERMINAL SECTIONS,</v>
      </c>
      <c r="B16" t="s">
        <v>180</v>
      </c>
      <c r="C16" t="s">
        <v>181</v>
      </c>
      <c r="D16" s="1">
        <v>4</v>
      </c>
      <c r="E16" t="s">
        <v>88</v>
      </c>
      <c r="F16" s="1">
        <v>862</v>
      </c>
      <c r="G16" s="1" t="s">
        <v>165</v>
      </c>
    </row>
    <row r="17" spans="1:7" x14ac:dyDescent="0.25">
      <c r="A17" t="str">
        <f t="shared" si="0"/>
        <v>3120000000-E-20 TUBULAR TRIPLE CORRUGATEDSTEEL BEAM GUARDRAIL,"</v>
      </c>
      <c r="B17" t="s">
        <v>182</v>
      </c>
      <c r="C17" t="s">
        <v>183</v>
      </c>
      <c r="D17" s="1">
        <v>4</v>
      </c>
      <c r="E17" t="s">
        <v>69</v>
      </c>
      <c r="F17" s="1">
        <v>862</v>
      </c>
      <c r="G17" s="1" t="s">
        <v>165</v>
      </c>
    </row>
    <row r="18" spans="1:7" x14ac:dyDescent="0.25">
      <c r="A18" t="str">
        <f t="shared" si="0"/>
        <v>3135000000-N-W-TR STEEL BEAM GUARDRAILTRANSITION SECTIONS,</v>
      </c>
      <c r="B18" t="s">
        <v>184</v>
      </c>
      <c r="C18" t="s">
        <v>185</v>
      </c>
      <c r="D18" s="1">
        <v>4</v>
      </c>
      <c r="E18" t="s">
        <v>88</v>
      </c>
      <c r="F18" s="1">
        <v>862</v>
      </c>
      <c r="G18" s="1" t="s">
        <v>165</v>
      </c>
    </row>
    <row r="19" spans="1:7" x14ac:dyDescent="0.25">
      <c r="A19" t="str">
        <f t="shared" si="0"/>
        <v>3140000000-E-25' CLEAR SPAN GUARDRAIL SEC- TIONS,</v>
      </c>
      <c r="B19" t="s">
        <v>186</v>
      </c>
      <c r="C19" t="s">
        <v>187</v>
      </c>
      <c r="D19" s="1">
        <v>4</v>
      </c>
      <c r="E19" t="s">
        <v>88</v>
      </c>
      <c r="F19" s="1">
        <v>862</v>
      </c>
      <c r="G19" s="1" t="s">
        <v>165</v>
      </c>
    </row>
    <row r="20" spans="1:7" x14ac:dyDescent="0.25">
      <c r="A20" t="str">
        <f t="shared" si="0"/>
        <v>3145000000-E-EXTRA LENGTH GUARDRAIL POST   (**' STEEL),</v>
      </c>
      <c r="B20" t="s">
        <v>188</v>
      </c>
      <c r="C20" t="s">
        <v>189</v>
      </c>
      <c r="D20" s="1">
        <v>4</v>
      </c>
      <c r="E20" t="s">
        <v>88</v>
      </c>
      <c r="F20" s="1">
        <v>862</v>
      </c>
      <c r="G20" s="1" t="s">
        <v>165</v>
      </c>
    </row>
    <row r="21" spans="1:7" x14ac:dyDescent="0.25">
      <c r="A21" t="str">
        <f t="shared" si="0"/>
        <v>3150000000-N-ADDITIONAL GUARDRAIL POSTS,</v>
      </c>
      <c r="B21" t="s">
        <v>190</v>
      </c>
      <c r="C21" t="s">
        <v>191</v>
      </c>
      <c r="D21" s="1">
        <v>4</v>
      </c>
      <c r="E21" t="s">
        <v>88</v>
      </c>
      <c r="F21" s="1">
        <v>862</v>
      </c>
      <c r="G21" s="1" t="s">
        <v>165</v>
      </c>
    </row>
    <row r="22" spans="1:7" x14ac:dyDescent="0.25">
      <c r="A22" t="str">
        <f t="shared" si="0"/>
        <v>3165500000-N-GUARDRAIL END UNITS, TYPE     ************,</v>
      </c>
      <c r="B22" t="s">
        <v>192</v>
      </c>
      <c r="C22" t="s">
        <v>193</v>
      </c>
      <c r="D22" s="1">
        <v>4</v>
      </c>
      <c r="E22" t="s">
        <v>88</v>
      </c>
      <c r="F22" s="1">
        <v>862</v>
      </c>
      <c r="G22" s="1" t="s">
        <v>165</v>
      </c>
    </row>
    <row r="23" spans="1:7" x14ac:dyDescent="0.25">
      <c r="A23" t="str">
        <f t="shared" si="0"/>
        <v>3195000000-N-GUARDRAIL END UNITS, TYPE     AT-1,</v>
      </c>
      <c r="B23" t="s">
        <v>353</v>
      </c>
      <c r="C23" t="s">
        <v>354</v>
      </c>
      <c r="D23" s="1">
        <v>4</v>
      </c>
      <c r="E23" t="s">
        <v>88</v>
      </c>
      <c r="F23" s="1">
        <v>863</v>
      </c>
      <c r="G23" s="1" t="s">
        <v>165</v>
      </c>
    </row>
    <row r="24" spans="1:7" x14ac:dyDescent="0.25">
      <c r="A24" t="str">
        <f t="shared" si="0"/>
        <v>3210000000-N-GUARDRAIL END UNITS, TYPE     CAT-1,</v>
      </c>
      <c r="B24" t="s">
        <v>194</v>
      </c>
      <c r="C24" t="s">
        <v>195</v>
      </c>
      <c r="D24" s="1">
        <v>4</v>
      </c>
      <c r="E24" t="s">
        <v>88</v>
      </c>
      <c r="F24" s="1">
        <v>862</v>
      </c>
      <c r="G24" s="1" t="s">
        <v>165</v>
      </c>
    </row>
    <row r="25" spans="1:7" x14ac:dyDescent="0.25">
      <c r="A25" t="str">
        <f t="shared" si="0"/>
        <v>3215000000-N-GUARDRAIL ANCHOR UNITS, TYPE  III,</v>
      </c>
      <c r="B25" t="s">
        <v>196</v>
      </c>
      <c r="C25" t="s">
        <v>197</v>
      </c>
      <c r="D25" s="1">
        <v>4</v>
      </c>
      <c r="E25" t="s">
        <v>88</v>
      </c>
      <c r="F25" s="1">
        <v>9000</v>
      </c>
      <c r="G25" s="1" t="s">
        <v>165</v>
      </c>
    </row>
    <row r="26" spans="1:7" x14ac:dyDescent="0.25">
      <c r="A26" t="str">
        <f t="shared" si="0"/>
        <v>3287000000-N-GUARDRAIL END UNITS, TYPE TL-3,</v>
      </c>
      <c r="B26" t="s">
        <v>198</v>
      </c>
      <c r="C26" t="s">
        <v>199</v>
      </c>
      <c r="D26" s="1">
        <v>4</v>
      </c>
      <c r="E26" t="s">
        <v>88</v>
      </c>
      <c r="F26" s="1">
        <v>9000</v>
      </c>
      <c r="G26" s="1" t="s">
        <v>165</v>
      </c>
    </row>
    <row r="27" spans="1:7" x14ac:dyDescent="0.25">
      <c r="A27" t="str">
        <f t="shared" si="0"/>
        <v>3288000000-N-GUARDRAIL END UNITS, TYPE TL-2,</v>
      </c>
      <c r="B27" t="s">
        <v>200</v>
      </c>
      <c r="C27" t="s">
        <v>201</v>
      </c>
      <c r="D27" s="1">
        <v>4</v>
      </c>
      <c r="E27" t="s">
        <v>88</v>
      </c>
      <c r="F27" s="1">
        <v>9000</v>
      </c>
      <c r="G27" s="1" t="s">
        <v>165</v>
      </c>
    </row>
    <row r="28" spans="1:7" x14ac:dyDescent="0.25">
      <c r="A28" t="str">
        <f t="shared" si="0"/>
        <v>3289000000-N-GUARDRAIL END UNITS, TYPE     MEDIAN TL-3,</v>
      </c>
      <c r="B28" t="s">
        <v>202</v>
      </c>
      <c r="C28" t="s">
        <v>203</v>
      </c>
      <c r="D28" s="1">
        <v>4</v>
      </c>
      <c r="E28" t="s">
        <v>88</v>
      </c>
      <c r="F28" s="1">
        <v>9000</v>
      </c>
      <c r="G28" s="1" t="s">
        <v>165</v>
      </c>
    </row>
    <row r="29" spans="1:7" x14ac:dyDescent="0.25">
      <c r="A29" t="str">
        <f t="shared" si="0"/>
        <v>3317000000-N-GUARDRAIL ANCHOR UNITS, TYPE  B-77,</v>
      </c>
      <c r="B29" t="s">
        <v>204</v>
      </c>
      <c r="C29" t="s">
        <v>205</v>
      </c>
      <c r="D29" s="1">
        <v>4</v>
      </c>
      <c r="E29" t="s">
        <v>88</v>
      </c>
      <c r="F29" s="1">
        <v>9000</v>
      </c>
      <c r="G29" s="1" t="s">
        <v>165</v>
      </c>
    </row>
    <row r="30" spans="1:7" x14ac:dyDescent="0.25">
      <c r="A30" t="str">
        <f t="shared" si="0"/>
        <v>3319000000-N-GUARDRAIL ANCHOR UNITS, TYPE  B-83,</v>
      </c>
      <c r="B30" t="s">
        <v>206</v>
      </c>
      <c r="C30" t="s">
        <v>207</v>
      </c>
      <c r="D30" s="1">
        <v>4</v>
      </c>
      <c r="E30" t="s">
        <v>88</v>
      </c>
      <c r="F30" s="1">
        <v>9000</v>
      </c>
      <c r="G30" s="1" t="s">
        <v>165</v>
      </c>
    </row>
    <row r="31" spans="1:7" x14ac:dyDescent="0.25">
      <c r="A31" t="str">
        <f t="shared" si="0"/>
        <v>3389200000-E-CABLE GUIDERAIL,</v>
      </c>
      <c r="B31" t="s">
        <v>208</v>
      </c>
      <c r="C31" t="s">
        <v>209</v>
      </c>
      <c r="D31" s="1">
        <v>4</v>
      </c>
      <c r="E31" t="s">
        <v>69</v>
      </c>
      <c r="F31" s="1">
        <v>865</v>
      </c>
      <c r="G31" s="1" t="s">
        <v>165</v>
      </c>
    </row>
    <row r="32" spans="1:7" x14ac:dyDescent="0.25">
      <c r="A32" t="str">
        <f t="shared" si="0"/>
        <v>3389400000-E-DOUBLE FACED CABLE GUIDERAIL,</v>
      </c>
      <c r="B32" t="s">
        <v>210</v>
      </c>
      <c r="C32" t="s">
        <v>211</v>
      </c>
      <c r="D32" s="1">
        <v>4</v>
      </c>
      <c r="E32" t="s">
        <v>69</v>
      </c>
      <c r="F32" s="1">
        <v>865</v>
      </c>
      <c r="G32" s="1" t="s">
        <v>165</v>
      </c>
    </row>
    <row r="33" spans="1:7" x14ac:dyDescent="0.25">
      <c r="A33" t="str">
        <f t="shared" si="0"/>
        <v>3389500000-N-ADDITIONAL GUIDERAIL POSTS,</v>
      </c>
      <c r="B33" t="s">
        <v>212</v>
      </c>
      <c r="C33" t="s">
        <v>213</v>
      </c>
      <c r="D33" s="1">
        <v>4</v>
      </c>
      <c r="E33" t="s">
        <v>88</v>
      </c>
      <c r="F33" s="1">
        <v>865</v>
      </c>
      <c r="G33" s="1" t="s">
        <v>165</v>
      </c>
    </row>
    <row r="34" spans="1:7" x14ac:dyDescent="0.25">
      <c r="A34" t="str">
        <f t="shared" ref="A34:A65" si="1">CONCATENATE(B34,"-",C34)</f>
        <v>3500000000-E-WOVEN WIRE FENCE, ** FABRIC,"</v>
      </c>
      <c r="B34" t="s">
        <v>214</v>
      </c>
      <c r="C34" t="s">
        <v>215</v>
      </c>
      <c r="D34" s="1">
        <v>5</v>
      </c>
      <c r="E34" t="s">
        <v>69</v>
      </c>
      <c r="F34" s="1">
        <v>866</v>
      </c>
      <c r="G34" s="1" t="s">
        <v>216</v>
      </c>
    </row>
    <row r="35" spans="1:7" x14ac:dyDescent="0.25">
      <c r="A35" t="str">
        <f t="shared" si="1"/>
        <v>3503000000-E-WOVEN WIRE FENCE, 47 FABRIC,"</v>
      </c>
      <c r="B35" t="s">
        <v>217</v>
      </c>
      <c r="C35" t="s">
        <v>218</v>
      </c>
      <c r="D35" s="1">
        <v>5</v>
      </c>
      <c r="E35" t="s">
        <v>69</v>
      </c>
      <c r="F35" s="1">
        <v>866</v>
      </c>
      <c r="G35" s="1" t="s">
        <v>216</v>
      </c>
    </row>
    <row r="36" spans="1:7" x14ac:dyDescent="0.25">
      <c r="A36" t="str">
        <f t="shared" si="1"/>
        <v>3518000000-E-CHAIN LINK FENCE, ** FABRIC  WITH REDWOOD PICKETS,"</v>
      </c>
      <c r="B36" t="s">
        <v>219</v>
      </c>
      <c r="C36" t="s">
        <v>220</v>
      </c>
      <c r="D36" s="1">
        <v>5</v>
      </c>
      <c r="E36" t="s">
        <v>69</v>
      </c>
      <c r="F36" s="1">
        <v>9000</v>
      </c>
      <c r="G36" s="1" t="s">
        <v>216</v>
      </c>
    </row>
    <row r="37" spans="1:7" x14ac:dyDescent="0.25">
      <c r="A37" t="str">
        <f t="shared" si="1"/>
        <v>3521000000-E-VINYL COATED CHAIN LINK FENCE,** FABRIC WITH REDWOOD PIC-KETS,"</v>
      </c>
      <c r="B37" t="s">
        <v>221</v>
      </c>
      <c r="C37" t="s">
        <v>222</v>
      </c>
      <c r="D37" s="1">
        <v>5</v>
      </c>
      <c r="E37" t="s">
        <v>69</v>
      </c>
      <c r="F37" s="1">
        <v>9000</v>
      </c>
      <c r="G37" s="1" t="s">
        <v>216</v>
      </c>
    </row>
    <row r="38" spans="1:7" x14ac:dyDescent="0.25">
      <c r="A38" t="str">
        <f t="shared" si="1"/>
        <v>3524000000-E-VINYL COATED CHAIN LINK FENCE,** FABRIC,"</v>
      </c>
      <c r="B38" t="s">
        <v>223</v>
      </c>
      <c r="C38" t="s">
        <v>224</v>
      </c>
      <c r="D38" s="1">
        <v>5</v>
      </c>
      <c r="E38" t="s">
        <v>69</v>
      </c>
      <c r="F38" s="1">
        <v>9000</v>
      </c>
      <c r="G38" s="1" t="s">
        <v>216</v>
      </c>
    </row>
    <row r="39" spans="1:7" x14ac:dyDescent="0.25">
      <c r="A39" t="str">
        <f t="shared" si="1"/>
        <v>3527000000-E-CHAIN LINK FENCE, ** FABRIC, GUARDRAIL MOUNTED,"</v>
      </c>
      <c r="B39" t="s">
        <v>225</v>
      </c>
      <c r="C39" t="s">
        <v>226</v>
      </c>
      <c r="D39" s="1">
        <v>5</v>
      </c>
      <c r="E39" t="s">
        <v>69</v>
      </c>
      <c r="F39" s="1">
        <v>9000</v>
      </c>
      <c r="G39" s="1" t="s">
        <v>216</v>
      </c>
    </row>
    <row r="40" spans="1:7" x14ac:dyDescent="0.25">
      <c r="A40" t="str">
        <f t="shared" si="1"/>
        <v>3530000000-E-CHAIN LINK FENCE, ** FABRIC  WITH 1" MESH,"</v>
      </c>
      <c r="B40" t="s">
        <v>227</v>
      </c>
      <c r="C40" t="s">
        <v>228</v>
      </c>
      <c r="D40" s="1">
        <v>5</v>
      </c>
      <c r="E40" t="s">
        <v>69</v>
      </c>
      <c r="F40" s="1">
        <v>9000</v>
      </c>
      <c r="G40" s="1" t="s">
        <v>216</v>
      </c>
    </row>
    <row r="41" spans="1:7" x14ac:dyDescent="0.25">
      <c r="A41" t="str">
        <f t="shared" si="1"/>
        <v>3533000000-E-CHAIN LINK FENCE, ** FABRIC,"</v>
      </c>
      <c r="B41" t="s">
        <v>229</v>
      </c>
      <c r="C41" t="s">
        <v>230</v>
      </c>
      <c r="D41" s="1">
        <v>5</v>
      </c>
      <c r="E41" t="s">
        <v>69</v>
      </c>
      <c r="F41" s="1">
        <v>866</v>
      </c>
      <c r="G41" s="1" t="s">
        <v>216</v>
      </c>
    </row>
    <row r="42" spans="1:7" x14ac:dyDescent="0.25">
      <c r="A42" t="str">
        <f t="shared" si="1"/>
        <v>3536000000-E-CHAIN LINK FENCE, 48 FABRIC,"</v>
      </c>
      <c r="B42" t="s">
        <v>231</v>
      </c>
      <c r="C42" t="s">
        <v>232</v>
      </c>
      <c r="D42" s="1">
        <v>5</v>
      </c>
      <c r="E42" t="s">
        <v>69</v>
      </c>
      <c r="F42" s="1">
        <v>866</v>
      </c>
      <c r="G42" s="1" t="s">
        <v>216</v>
      </c>
    </row>
    <row r="43" spans="1:7" x14ac:dyDescent="0.25">
      <c r="A43" t="str">
        <f t="shared" si="1"/>
        <v>3539000000-E-METAL LINE POSTS FOR ** CHAINLINK FENCE,"</v>
      </c>
      <c r="B43" t="s">
        <v>233</v>
      </c>
      <c r="C43" t="s">
        <v>234</v>
      </c>
      <c r="D43" s="1">
        <v>5</v>
      </c>
      <c r="E43" t="s">
        <v>88</v>
      </c>
      <c r="F43" s="1">
        <v>866</v>
      </c>
      <c r="G43" s="1" t="s">
        <v>216</v>
      </c>
    </row>
    <row r="44" spans="1:7" x14ac:dyDescent="0.25">
      <c r="A44" t="str">
        <f t="shared" si="1"/>
        <v>3542000000-E-METAL LINE POSTS FOR 48 CHAINLINK FENCE,"</v>
      </c>
      <c r="B44" t="s">
        <v>235</v>
      </c>
      <c r="C44" t="s">
        <v>236</v>
      </c>
      <c r="D44" s="1">
        <v>5</v>
      </c>
      <c r="E44" t="s">
        <v>88</v>
      </c>
      <c r="F44" s="1">
        <v>866</v>
      </c>
      <c r="G44" s="1" t="s">
        <v>216</v>
      </c>
    </row>
    <row r="45" spans="1:7" x14ac:dyDescent="0.25">
      <c r="A45" t="str">
        <f t="shared" si="1"/>
        <v>3545000000-E-METAL TERMINAL POSTS FOR **  CHAIN LINK FENCE,"</v>
      </c>
      <c r="B45" t="s">
        <v>237</v>
      </c>
      <c r="C45" t="s">
        <v>238</v>
      </c>
      <c r="D45" s="1">
        <v>5</v>
      </c>
      <c r="E45" t="s">
        <v>88</v>
      </c>
      <c r="F45" s="1">
        <v>866</v>
      </c>
      <c r="G45" s="1" t="s">
        <v>216</v>
      </c>
    </row>
    <row r="46" spans="1:7" x14ac:dyDescent="0.25">
      <c r="A46" t="str">
        <f t="shared" si="1"/>
        <v>3548000000-E-METAL TERMINAL POSTS FOR 48  CHAIN LINK FENCE,"</v>
      </c>
      <c r="B46" t="s">
        <v>239</v>
      </c>
      <c r="C46" t="s">
        <v>240</v>
      </c>
      <c r="D46" s="1">
        <v>5</v>
      </c>
      <c r="E46" t="s">
        <v>88</v>
      </c>
      <c r="F46" s="1">
        <v>866</v>
      </c>
      <c r="G46" s="1" t="s">
        <v>216</v>
      </c>
    </row>
    <row r="47" spans="1:7" x14ac:dyDescent="0.25">
      <c r="A47" t="str">
        <f t="shared" si="1"/>
        <v>3551000000-E-METAL GATE POSTS FOR ** CHAINLINK FENCE, SINGLE GATE,"</v>
      </c>
      <c r="B47" t="s">
        <v>241</v>
      </c>
      <c r="C47" t="s">
        <v>242</v>
      </c>
      <c r="D47" s="1">
        <v>5</v>
      </c>
      <c r="E47" t="s">
        <v>88</v>
      </c>
      <c r="F47" s="1">
        <v>866</v>
      </c>
      <c r="G47" s="1" t="s">
        <v>216</v>
      </c>
    </row>
    <row r="48" spans="1:7" x14ac:dyDescent="0.25">
      <c r="A48" t="str">
        <f t="shared" si="1"/>
        <v>3554000000-E-METAL GATE POSTS FOR ** CHAINLINK FENCE, DOUBLE GATE,"</v>
      </c>
      <c r="B48" t="s">
        <v>243</v>
      </c>
      <c r="C48" t="s">
        <v>244</v>
      </c>
      <c r="D48" s="1">
        <v>5</v>
      </c>
      <c r="E48" t="s">
        <v>88</v>
      </c>
      <c r="F48" s="1">
        <v>866</v>
      </c>
      <c r="G48" s="1" t="s">
        <v>216</v>
      </c>
    </row>
    <row r="49" spans="1:7" x14ac:dyDescent="0.25">
      <c r="A49" t="str">
        <f t="shared" si="1"/>
        <v>4057000000-E-OVERHEAD FOOTING,</v>
      </c>
      <c r="B49" t="s">
        <v>91</v>
      </c>
      <c r="C49" t="s">
        <v>92</v>
      </c>
      <c r="D49" s="1">
        <v>1</v>
      </c>
      <c r="E49" t="s">
        <v>93</v>
      </c>
      <c r="F49" s="1">
        <v>9000</v>
      </c>
      <c r="G49" s="1" t="s">
        <v>94</v>
      </c>
    </row>
    <row r="50" spans="1:7" x14ac:dyDescent="0.25">
      <c r="A50" t="str">
        <f t="shared" si="1"/>
        <v>4060000000-E-SUPPORTS, BREAKAWAY STEEL BEAM,</v>
      </c>
      <c r="B50" t="s">
        <v>245</v>
      </c>
      <c r="C50" t="s">
        <v>246</v>
      </c>
      <c r="D50" s="1">
        <v>5</v>
      </c>
      <c r="E50" t="s">
        <v>60</v>
      </c>
      <c r="F50" s="1">
        <v>903</v>
      </c>
      <c r="G50" s="1" t="s">
        <v>94</v>
      </c>
    </row>
    <row r="51" spans="1:7" x14ac:dyDescent="0.25">
      <c r="A51" t="str">
        <f t="shared" si="1"/>
        <v>4066000000-E-SUPPORTS, SIMPLE STEEL BEAM,</v>
      </c>
      <c r="B51" t="s">
        <v>247</v>
      </c>
      <c r="C51" t="s">
        <v>248</v>
      </c>
      <c r="D51" s="1">
        <v>5</v>
      </c>
      <c r="E51" t="s">
        <v>60</v>
      </c>
      <c r="F51" s="1">
        <v>903</v>
      </c>
      <c r="G51" s="1" t="s">
        <v>94</v>
      </c>
    </row>
    <row r="52" spans="1:7" x14ac:dyDescent="0.25">
      <c r="A52" t="str">
        <f t="shared" si="1"/>
        <v>4072000000-E-SUPPORTS, 3-LB STEEL U-CHANNEL,</v>
      </c>
      <c r="B52" t="s">
        <v>249</v>
      </c>
      <c r="C52" t="s">
        <v>250</v>
      </c>
      <c r="D52" s="1">
        <v>5</v>
      </c>
      <c r="E52" t="s">
        <v>69</v>
      </c>
      <c r="F52" s="1">
        <v>903</v>
      </c>
      <c r="G52" s="1" t="s">
        <v>94</v>
      </c>
    </row>
    <row r="53" spans="1:7" x14ac:dyDescent="0.25">
      <c r="A53" t="str">
        <f t="shared" si="1"/>
        <v>4078000000-E-SUPPORTS, 2-LB STEEL U-CHANNEL,</v>
      </c>
      <c r="B53" t="s">
        <v>251</v>
      </c>
      <c r="C53" t="s">
        <v>252</v>
      </c>
      <c r="D53" s="1">
        <v>5</v>
      </c>
      <c r="E53" t="s">
        <v>88</v>
      </c>
      <c r="F53" s="1">
        <v>903</v>
      </c>
      <c r="G53" s="1" t="s">
        <v>94</v>
      </c>
    </row>
    <row r="54" spans="1:7" x14ac:dyDescent="0.25">
      <c r="A54" t="str">
        <f t="shared" si="1"/>
        <v>4079000000-N-SUPPORTS, BARRIER (SMALL),</v>
      </c>
      <c r="B54" t="s">
        <v>253</v>
      </c>
      <c r="C54" t="s">
        <v>254</v>
      </c>
      <c r="D54" s="1">
        <v>5</v>
      </c>
      <c r="E54" t="s">
        <v>88</v>
      </c>
      <c r="F54" s="1">
        <v>903</v>
      </c>
      <c r="G54" s="1" t="s">
        <v>94</v>
      </c>
    </row>
    <row r="55" spans="1:7" x14ac:dyDescent="0.25">
      <c r="A55" t="str">
        <f t="shared" si="1"/>
        <v>4080000000-N-SUPPORTS, BARRIER (LARGE),</v>
      </c>
      <c r="B55" t="s">
        <v>255</v>
      </c>
      <c r="C55" t="s">
        <v>256</v>
      </c>
      <c r="D55" s="1">
        <v>5</v>
      </c>
      <c r="E55" t="s">
        <v>88</v>
      </c>
      <c r="F55" s="1">
        <v>903</v>
      </c>
      <c r="G55" s="1" t="s">
        <v>94</v>
      </c>
    </row>
    <row r="56" spans="1:7" x14ac:dyDescent="0.25">
      <c r="A56" t="str">
        <f t="shared" si="1"/>
        <v>4080200000-E-SUPPORTS, STEEL SQUARE TUBE,</v>
      </c>
      <c r="B56" t="s">
        <v>287</v>
      </c>
      <c r="C56" t="s">
        <v>288</v>
      </c>
      <c r="D56" s="1">
        <v>6</v>
      </c>
      <c r="E56" t="s">
        <v>69</v>
      </c>
      <c r="F56" s="1">
        <v>903</v>
      </c>
      <c r="G56" s="1" t="s">
        <v>94</v>
      </c>
    </row>
    <row r="57" spans="1:7" x14ac:dyDescent="0.25">
      <c r="A57" t="str">
        <f t="shared" si="1"/>
        <v>4082100000-N-SUPPORTS, OVERHEAD SIGN STRUC-TURE  AT STA ******,</v>
      </c>
      <c r="B57" t="s">
        <v>289</v>
      </c>
      <c r="C57" t="s">
        <v>290</v>
      </c>
      <c r="D57" s="1">
        <v>6</v>
      </c>
      <c r="E57" t="s">
        <v>57</v>
      </c>
      <c r="F57" s="1">
        <v>906</v>
      </c>
      <c r="G57" s="1" t="s">
        <v>94</v>
      </c>
    </row>
    <row r="58" spans="1:7" x14ac:dyDescent="0.25">
      <c r="A58" t="str">
        <f t="shared" si="1"/>
        <v>4082110000-N-SUPPORTS, OVERHEAD DYNAMIC    MESSAGE SIGN STRUCTURE AT STA*******,</v>
      </c>
      <c r="B58" t="s">
        <v>291</v>
      </c>
      <c r="C58" t="s">
        <v>292</v>
      </c>
      <c r="D58" s="1">
        <v>6</v>
      </c>
      <c r="E58" t="s">
        <v>57</v>
      </c>
      <c r="F58" s="1">
        <v>9000</v>
      </c>
      <c r="G58" s="1" t="s">
        <v>94</v>
      </c>
    </row>
    <row r="59" spans="1:7" x14ac:dyDescent="0.25">
      <c r="A59" t="str">
        <f t="shared" si="1"/>
        <v>5000000000-E-***' HIGH MOUNT STANDARD,</v>
      </c>
      <c r="B59" t="s">
        <v>257</v>
      </c>
      <c r="C59" t="s">
        <v>258</v>
      </c>
      <c r="D59" s="1">
        <v>6</v>
      </c>
      <c r="E59" t="s">
        <v>88</v>
      </c>
      <c r="F59" s="1">
        <v>1401</v>
      </c>
      <c r="G59" s="1" t="s">
        <v>259</v>
      </c>
    </row>
    <row r="60" spans="1:7" x14ac:dyDescent="0.25">
      <c r="A60" t="str">
        <f t="shared" si="1"/>
        <v>5005000000-E-80' HIGH MOUNT STANDARD,</v>
      </c>
      <c r="B60" t="s">
        <v>260</v>
      </c>
      <c r="C60" t="s">
        <v>261</v>
      </c>
      <c r="D60" s="1">
        <v>6</v>
      </c>
      <c r="E60" t="s">
        <v>88</v>
      </c>
      <c r="F60" s="1">
        <v>1401</v>
      </c>
      <c r="G60" s="1" t="s">
        <v>259</v>
      </c>
    </row>
    <row r="61" spans="1:7" x14ac:dyDescent="0.25">
      <c r="A61" t="str">
        <f t="shared" si="1"/>
        <v>5010000000-E-100' HIGH MOUNT STANDARD,</v>
      </c>
      <c r="B61" t="s">
        <v>262</v>
      </c>
      <c r="C61" t="s">
        <v>263</v>
      </c>
      <c r="D61" s="1">
        <v>6</v>
      </c>
      <c r="E61" t="s">
        <v>88</v>
      </c>
      <c r="F61" s="1">
        <v>1401</v>
      </c>
      <c r="G61" s="1" t="s">
        <v>259</v>
      </c>
    </row>
    <row r="62" spans="1:7" x14ac:dyDescent="0.25">
      <c r="A62" t="str">
        <f t="shared" si="1"/>
        <v>5015000000-E-120' HIGH MOUNT STANDARD,</v>
      </c>
      <c r="B62" t="s">
        <v>264</v>
      </c>
      <c r="C62" t="s">
        <v>265</v>
      </c>
      <c r="D62" s="1">
        <v>6</v>
      </c>
      <c r="E62" t="s">
        <v>88</v>
      </c>
      <c r="F62" s="1">
        <v>1401</v>
      </c>
      <c r="G62" s="1" t="s">
        <v>259</v>
      </c>
    </row>
    <row r="63" spans="1:7" x14ac:dyDescent="0.25">
      <c r="A63" t="str">
        <f t="shared" si="1"/>
        <v>5035000000-N-LIGHT STANDARDS, TYPE FRPS    ************,</v>
      </c>
      <c r="B63" t="s">
        <v>266</v>
      </c>
      <c r="C63" t="s">
        <v>267</v>
      </c>
      <c r="D63" s="1">
        <v>6</v>
      </c>
      <c r="E63" t="s">
        <v>88</v>
      </c>
      <c r="F63" s="1">
        <v>1404</v>
      </c>
      <c r="G63" s="1" t="s">
        <v>259</v>
      </c>
    </row>
    <row r="64" spans="1:7" x14ac:dyDescent="0.25">
      <c r="A64" t="str">
        <f t="shared" si="1"/>
        <v>5040000000-N-LIGHT STANDARDS, TYPE FRPT    ************,</v>
      </c>
      <c r="B64" t="s">
        <v>268</v>
      </c>
      <c r="C64" t="s">
        <v>269</v>
      </c>
      <c r="D64" s="1">
        <v>6</v>
      </c>
      <c r="E64" t="s">
        <v>88</v>
      </c>
      <c r="F64" s="1">
        <v>1404</v>
      </c>
      <c r="G64" s="1" t="s">
        <v>259</v>
      </c>
    </row>
    <row r="65" spans="1:7" x14ac:dyDescent="0.25">
      <c r="A65" t="str">
        <f t="shared" si="1"/>
        <v>5045000000-N-LIGHT STANDARDS, TYPE MTLS    ************,</v>
      </c>
      <c r="B65" t="s">
        <v>270</v>
      </c>
      <c r="C65" t="s">
        <v>271</v>
      </c>
      <c r="D65" s="1">
        <v>6</v>
      </c>
      <c r="E65" t="s">
        <v>88</v>
      </c>
      <c r="F65" s="1">
        <v>1404</v>
      </c>
      <c r="G65" s="1" t="s">
        <v>259</v>
      </c>
    </row>
    <row r="66" spans="1:7" x14ac:dyDescent="0.25">
      <c r="A66" t="str">
        <f t="shared" ref="A66:A97" si="2">CONCATENATE(B66,"-",C66)</f>
        <v>5050000000-N-LIGHT STANDARDS, TYPE MTLT    ************,</v>
      </c>
      <c r="B66" t="s">
        <v>272</v>
      </c>
      <c r="C66" t="s">
        <v>273</v>
      </c>
      <c r="D66" s="1">
        <v>6</v>
      </c>
      <c r="E66" t="s">
        <v>88</v>
      </c>
      <c r="F66" s="1">
        <v>1404</v>
      </c>
      <c r="G66" s="1" t="s">
        <v>259</v>
      </c>
    </row>
    <row r="67" spans="1:7" x14ac:dyDescent="0.25">
      <c r="A67" t="str">
        <f t="shared" si="2"/>
        <v>5055000000-N-LIGHT STANDARDS, TYPE MISC    ************,</v>
      </c>
      <c r="B67" t="s">
        <v>274</v>
      </c>
      <c r="C67" t="s">
        <v>275</v>
      </c>
      <c r="D67" s="1">
        <v>6</v>
      </c>
      <c r="E67" t="s">
        <v>88</v>
      </c>
      <c r="F67" s="1">
        <v>1404</v>
      </c>
      <c r="G67" s="1" t="s">
        <v>259</v>
      </c>
    </row>
    <row r="68" spans="1:7" x14ac:dyDescent="0.25">
      <c r="A68" t="str">
        <f t="shared" si="2"/>
        <v>5060000000-N-POST TOP STANDARD, TYPE AB    ************,</v>
      </c>
      <c r="B68" t="s">
        <v>276</v>
      </c>
      <c r="C68" t="s">
        <v>277</v>
      </c>
      <c r="D68" s="1">
        <v>6</v>
      </c>
      <c r="E68" t="s">
        <v>88</v>
      </c>
      <c r="F68" s="1">
        <v>9000</v>
      </c>
      <c r="G68" s="1" t="s">
        <v>259</v>
      </c>
    </row>
    <row r="69" spans="1:7" x14ac:dyDescent="0.25">
      <c r="A69" t="str">
        <f t="shared" si="2"/>
        <v>5065000000-N-POST TOP STANDARD, TYPE EB    ************,</v>
      </c>
      <c r="B69" t="s">
        <v>278</v>
      </c>
      <c r="C69" t="s">
        <v>279</v>
      </c>
      <c r="D69" s="1">
        <v>6</v>
      </c>
      <c r="E69" t="s">
        <v>88</v>
      </c>
      <c r="F69" s="1">
        <v>9000</v>
      </c>
      <c r="G69" s="1" t="s">
        <v>259</v>
      </c>
    </row>
    <row r="70" spans="1:7" x14ac:dyDescent="0.25">
      <c r="A70" t="str">
        <f t="shared" si="2"/>
        <v>5835000000-E-** ENCASEMENT PIPE,"</v>
      </c>
      <c r="B70" t="s">
        <v>108</v>
      </c>
      <c r="C70" t="s">
        <v>109</v>
      </c>
      <c r="D70" s="1">
        <v>2</v>
      </c>
      <c r="E70" t="s">
        <v>69</v>
      </c>
      <c r="F70" s="1">
        <v>1540</v>
      </c>
      <c r="G70" s="1" t="s">
        <v>110</v>
      </c>
    </row>
    <row r="71" spans="1:7" x14ac:dyDescent="0.25">
      <c r="A71" t="str">
        <f t="shared" si="2"/>
        <v>5835400000-E-6 ENCASEMENT PIPE,"</v>
      </c>
      <c r="B71" t="s">
        <v>111</v>
      </c>
      <c r="C71" t="s">
        <v>112</v>
      </c>
      <c r="D71" s="1">
        <v>2</v>
      </c>
      <c r="E71" t="s">
        <v>69</v>
      </c>
      <c r="F71" s="1">
        <v>1540</v>
      </c>
      <c r="G71" s="1" t="s">
        <v>110</v>
      </c>
    </row>
    <row r="72" spans="1:7" x14ac:dyDescent="0.25">
      <c r="A72" t="str">
        <f t="shared" si="2"/>
        <v>5835600000-E-12 ENCASEMENT PIPE,"</v>
      </c>
      <c r="B72" t="s">
        <v>113</v>
      </c>
      <c r="C72" t="s">
        <v>114</v>
      </c>
      <c r="D72" s="1">
        <v>2</v>
      </c>
      <c r="E72" t="s">
        <v>69</v>
      </c>
      <c r="F72" s="1">
        <v>1540</v>
      </c>
      <c r="G72" s="1" t="s">
        <v>110</v>
      </c>
    </row>
    <row r="73" spans="1:7" x14ac:dyDescent="0.25">
      <c r="A73" t="str">
        <f t="shared" si="2"/>
        <v>5835700000-E-16 ENCASEMENT PIPE,"</v>
      </c>
      <c r="B73" t="s">
        <v>115</v>
      </c>
      <c r="C73" t="s">
        <v>116</v>
      </c>
      <c r="D73" s="1">
        <v>2</v>
      </c>
      <c r="E73" t="s">
        <v>69</v>
      </c>
      <c r="F73" s="1">
        <v>1540</v>
      </c>
      <c r="G73" s="1" t="s">
        <v>110</v>
      </c>
    </row>
    <row r="74" spans="1:7" x14ac:dyDescent="0.25">
      <c r="A74" t="str">
        <f t="shared" si="2"/>
        <v>5835800000-E-18 ENCASEMENT PIPE,"</v>
      </c>
      <c r="B74" t="s">
        <v>117</v>
      </c>
      <c r="C74" t="s">
        <v>118</v>
      </c>
      <c r="D74" s="1">
        <v>2</v>
      </c>
      <c r="E74" t="s">
        <v>69</v>
      </c>
      <c r="F74" s="1">
        <v>1540</v>
      </c>
      <c r="G74" s="1" t="s">
        <v>110</v>
      </c>
    </row>
    <row r="75" spans="1:7" x14ac:dyDescent="0.25">
      <c r="A75" t="str">
        <f t="shared" si="2"/>
        <v>5835900000-E-20 ENCASEMENT PIPE,"</v>
      </c>
      <c r="B75" t="s">
        <v>119</v>
      </c>
      <c r="C75" t="s">
        <v>120</v>
      </c>
      <c r="D75" s="1">
        <v>2</v>
      </c>
      <c r="E75" t="s">
        <v>69</v>
      </c>
      <c r="F75" s="1">
        <v>1540</v>
      </c>
      <c r="G75" s="1" t="s">
        <v>110</v>
      </c>
    </row>
    <row r="76" spans="1:7" x14ac:dyDescent="0.25">
      <c r="A76" t="str">
        <f t="shared" si="2"/>
        <v>5836000000-E-24 ENCASEMENT PIPE,"</v>
      </c>
      <c r="B76" t="s">
        <v>121</v>
      </c>
      <c r="C76" t="s">
        <v>122</v>
      </c>
      <c r="D76" s="1">
        <v>2</v>
      </c>
      <c r="E76" t="s">
        <v>69</v>
      </c>
      <c r="F76" s="1">
        <v>1540</v>
      </c>
      <c r="G76" s="1" t="s">
        <v>110</v>
      </c>
    </row>
    <row r="77" spans="1:7" x14ac:dyDescent="0.25">
      <c r="A77" t="str">
        <f t="shared" si="2"/>
        <v>5836200000-E-30 ENCASEMENT PIPE,"</v>
      </c>
      <c r="B77" t="s">
        <v>123</v>
      </c>
      <c r="C77" t="s">
        <v>124</v>
      </c>
      <c r="D77" s="1">
        <v>2</v>
      </c>
      <c r="E77" t="s">
        <v>69</v>
      </c>
      <c r="F77" s="1">
        <v>1540</v>
      </c>
      <c r="G77" s="1" t="s">
        <v>110</v>
      </c>
    </row>
    <row r="78" spans="1:7" x14ac:dyDescent="0.25">
      <c r="A78" t="str">
        <f t="shared" si="2"/>
        <v>5836400000-E-36 ENCASEMENT PIPE,"</v>
      </c>
      <c r="B78" t="s">
        <v>125</v>
      </c>
      <c r="C78" t="s">
        <v>126</v>
      </c>
      <c r="D78" s="1">
        <v>2</v>
      </c>
      <c r="E78" t="s">
        <v>69</v>
      </c>
      <c r="F78" s="1">
        <v>1540</v>
      </c>
      <c r="G78" s="1" t="s">
        <v>110</v>
      </c>
    </row>
    <row r="79" spans="1:7" x14ac:dyDescent="0.25">
      <c r="A79" t="str">
        <f t="shared" si="2"/>
        <v>7576000000-N-METAL STRAIN SIGNAL POLE,</v>
      </c>
      <c r="B79" t="s">
        <v>280</v>
      </c>
      <c r="C79" t="s">
        <v>281</v>
      </c>
      <c r="D79" s="1">
        <v>6</v>
      </c>
      <c r="E79" t="s">
        <v>88</v>
      </c>
      <c r="F79" s="1">
        <v>9000</v>
      </c>
      <c r="G79" s="1" t="s">
        <v>282</v>
      </c>
    </row>
    <row r="80" spans="1:7" x14ac:dyDescent="0.25">
      <c r="A80" t="str">
        <f t="shared" si="2"/>
        <v>7588000000-N-METAL POLE WITH SINGLE MAST   ARM,</v>
      </c>
      <c r="B80" t="s">
        <v>283</v>
      </c>
      <c r="C80" t="s">
        <v>284</v>
      </c>
      <c r="D80" s="1">
        <v>6</v>
      </c>
      <c r="E80" t="s">
        <v>88</v>
      </c>
      <c r="F80" s="1">
        <v>9000</v>
      </c>
      <c r="G80" s="1" t="s">
        <v>282</v>
      </c>
    </row>
    <row r="81" spans="1:7" x14ac:dyDescent="0.25">
      <c r="A81" t="str">
        <f t="shared" si="2"/>
        <v>7590000000-N-METAL POLE WITH DUAL MAST ARM,</v>
      </c>
      <c r="B81" t="s">
        <v>285</v>
      </c>
      <c r="C81" t="s">
        <v>286</v>
      </c>
      <c r="D81" s="1">
        <v>6</v>
      </c>
      <c r="E81" t="s">
        <v>88</v>
      </c>
      <c r="F81" s="1">
        <v>9000</v>
      </c>
      <c r="G81" s="1" t="s">
        <v>282</v>
      </c>
    </row>
    <row r="82" spans="1:7" x14ac:dyDescent="0.25">
      <c r="A82" t="str">
        <f t="shared" si="2"/>
        <v>8063000000-N-PRECAST REINFORCED CONC BOX   CULVERT AT STA ************,</v>
      </c>
      <c r="B82" t="s">
        <v>76</v>
      </c>
      <c r="C82" t="s">
        <v>77</v>
      </c>
      <c r="D82" s="1">
        <v>1</v>
      </c>
      <c r="E82" t="s">
        <v>57</v>
      </c>
      <c r="F82" s="1">
        <v>9000</v>
      </c>
      <c r="G82" s="1" t="s">
        <v>78</v>
      </c>
    </row>
    <row r="83" spans="1:7" x14ac:dyDescent="0.25">
      <c r="A83" t="str">
        <f t="shared" si="2"/>
        <v>8111000000-E-PERMANENT STEEL CASINGS FOR **'-**" DIA DRILLED PIER</v>
      </c>
      <c r="B83" t="s">
        <v>98</v>
      </c>
      <c r="C83" t="s">
        <v>99</v>
      </c>
      <c r="D83" s="1">
        <v>2</v>
      </c>
      <c r="E83" t="s">
        <v>69</v>
      </c>
      <c r="F83" s="1">
        <v>411</v>
      </c>
      <c r="G83" s="1" t="s">
        <v>52</v>
      </c>
    </row>
    <row r="84" spans="1:7" x14ac:dyDescent="0.25">
      <c r="A84" t="str">
        <f t="shared" si="2"/>
        <v>8111200000-E-PERMANENT STEEL CASINGS FOR 3'-0" DIA DRILLED PIER</v>
      </c>
      <c r="B84" t="s">
        <v>100</v>
      </c>
      <c r="C84" t="s">
        <v>101</v>
      </c>
      <c r="D84" s="1">
        <v>2</v>
      </c>
      <c r="E84" t="s">
        <v>69</v>
      </c>
      <c r="F84" s="1">
        <v>411</v>
      </c>
      <c r="G84" s="1" t="s">
        <v>52</v>
      </c>
    </row>
    <row r="85" spans="1:7" x14ac:dyDescent="0.25">
      <c r="A85" t="str">
        <f t="shared" si="2"/>
        <v>8111400000-E-PERMANENT STEEL CASINGS FOR 3'-6" DIA DRILLED PIER</v>
      </c>
      <c r="B85" t="s">
        <v>102</v>
      </c>
      <c r="C85" t="s">
        <v>103</v>
      </c>
      <c r="D85" s="1">
        <v>2</v>
      </c>
      <c r="E85" t="s">
        <v>69</v>
      </c>
      <c r="F85" s="1">
        <v>411</v>
      </c>
      <c r="G85" s="1" t="s">
        <v>52</v>
      </c>
    </row>
    <row r="86" spans="1:7" x14ac:dyDescent="0.25">
      <c r="A86" t="str">
        <f t="shared" si="2"/>
        <v>8111600000-E-PERMANENT STEEL CASINGS FOR 4'-0" DIA DRILLED PIER</v>
      </c>
      <c r="B86" t="s">
        <v>104</v>
      </c>
      <c r="C86" t="s">
        <v>105</v>
      </c>
      <c r="D86" s="1">
        <v>2</v>
      </c>
      <c r="E86" t="s">
        <v>69</v>
      </c>
      <c r="F86" s="1">
        <v>411</v>
      </c>
      <c r="G86" s="1" t="s">
        <v>52</v>
      </c>
    </row>
    <row r="87" spans="1:7" x14ac:dyDescent="0.25">
      <c r="A87" t="str">
        <f t="shared" si="2"/>
        <v>8147000000-E-REINFORCED CONCRETE DECK SLAB,</v>
      </c>
      <c r="B87" t="s">
        <v>49</v>
      </c>
      <c r="C87" t="s">
        <v>50</v>
      </c>
      <c r="D87" s="1">
        <v>1</v>
      </c>
      <c r="E87" t="s">
        <v>51</v>
      </c>
      <c r="F87" s="1">
        <v>420</v>
      </c>
      <c r="G87" s="1" t="s">
        <v>52</v>
      </c>
    </row>
    <row r="88" spans="1:7" x14ac:dyDescent="0.25">
      <c r="A88" t="str">
        <f t="shared" si="2"/>
        <v>8154000000-E-REINFORCED CONCRETE DECK SLAB (SAND LIGHTWEIGHT CONC),</v>
      </c>
      <c r="B88" t="s">
        <v>53</v>
      </c>
      <c r="C88" t="s">
        <v>54</v>
      </c>
      <c r="D88" s="1">
        <v>1</v>
      </c>
      <c r="E88" t="s">
        <v>51</v>
      </c>
      <c r="F88" s="1">
        <v>420</v>
      </c>
      <c r="G88" s="1" t="s">
        <v>52</v>
      </c>
    </row>
    <row r="89" spans="1:7" x14ac:dyDescent="0.25">
      <c r="A89" t="str">
        <f t="shared" si="2"/>
        <v>8210000000-N-BRIDGE APPROACH SLABS, STATION************,</v>
      </c>
      <c r="B89" t="s">
        <v>55</v>
      </c>
      <c r="C89" t="s">
        <v>56</v>
      </c>
      <c r="D89" s="1">
        <v>1</v>
      </c>
      <c r="E89" t="s">
        <v>57</v>
      </c>
      <c r="F89" s="1">
        <v>422</v>
      </c>
      <c r="G89" s="1" t="s">
        <v>52</v>
      </c>
    </row>
    <row r="90" spans="1:7" x14ac:dyDescent="0.25">
      <c r="A90" t="str">
        <f t="shared" si="2"/>
        <v>8217000000-E-REINFORCING STEEL (BRIDGE),</v>
      </c>
      <c r="B90" t="s">
        <v>58</v>
      </c>
      <c r="C90" t="s">
        <v>59</v>
      </c>
      <c r="D90" s="1">
        <v>1</v>
      </c>
      <c r="E90" t="s">
        <v>60</v>
      </c>
      <c r="F90" s="1">
        <v>425</v>
      </c>
      <c r="G90" s="1" t="s">
        <v>52</v>
      </c>
    </row>
    <row r="91" spans="1:7" x14ac:dyDescent="0.25">
      <c r="A91" t="str">
        <f t="shared" si="2"/>
        <v>8224000000-E-EPOXY COATED REINFORCING STEEL(BRIDGE),</v>
      </c>
      <c r="B91" t="s">
        <v>61</v>
      </c>
      <c r="C91" t="s">
        <v>62</v>
      </c>
      <c r="D91" s="1">
        <v>1</v>
      </c>
      <c r="E91" t="s">
        <v>60</v>
      </c>
      <c r="F91" s="1">
        <v>425</v>
      </c>
      <c r="G91" s="1" t="s">
        <v>52</v>
      </c>
    </row>
    <row r="92" spans="1:7" x14ac:dyDescent="0.25">
      <c r="A92" t="str">
        <f t="shared" si="2"/>
        <v>8226000000-E-EPOXY COATED SPIRAL COLUMN RE-INFORCING STEEL (BRIDGE),</v>
      </c>
      <c r="B92" t="s">
        <v>63</v>
      </c>
      <c r="C92" t="s">
        <v>64</v>
      </c>
      <c r="D92" s="1">
        <v>1</v>
      </c>
      <c r="E92" t="s">
        <v>60</v>
      </c>
      <c r="F92" s="1">
        <v>425</v>
      </c>
      <c r="G92" s="1" t="s">
        <v>52</v>
      </c>
    </row>
    <row r="93" spans="1:7" x14ac:dyDescent="0.25">
      <c r="A93" t="str">
        <f t="shared" si="2"/>
        <v>8238000000-E-SPIRAL COLUMN REINFORCING     STEEL (BRIDGE),</v>
      </c>
      <c r="B93" t="s">
        <v>65</v>
      </c>
      <c r="C93" t="s">
        <v>66</v>
      </c>
      <c r="D93" s="1">
        <v>1</v>
      </c>
      <c r="E93" t="s">
        <v>60</v>
      </c>
      <c r="F93" s="1">
        <v>425</v>
      </c>
      <c r="G93" s="1" t="s">
        <v>52</v>
      </c>
    </row>
    <row r="94" spans="1:7" x14ac:dyDescent="0.25">
      <c r="A94" t="str">
        <f t="shared" si="2"/>
        <v>8245000000-E-REINFORCING STEEL (CULVERT),</v>
      </c>
      <c r="B94" t="s">
        <v>79</v>
      </c>
      <c r="C94" t="s">
        <v>80</v>
      </c>
      <c r="D94" s="1">
        <v>1</v>
      </c>
      <c r="E94" t="s">
        <v>60</v>
      </c>
      <c r="F94" s="1">
        <v>425</v>
      </c>
      <c r="G94" s="1" t="s">
        <v>78</v>
      </c>
    </row>
    <row r="95" spans="1:7" x14ac:dyDescent="0.25">
      <c r="A95" t="str">
        <f t="shared" si="2"/>
        <v>8248000000-E-EPOXY COATED REINFORCING STEEL(CULVERT),</v>
      </c>
      <c r="B95" t="s">
        <v>81</v>
      </c>
      <c r="C95" t="s">
        <v>82</v>
      </c>
      <c r="D95" s="1">
        <v>1</v>
      </c>
      <c r="E95" t="s">
        <v>60</v>
      </c>
      <c r="F95" s="1">
        <v>425</v>
      </c>
      <c r="G95" s="1" t="s">
        <v>78</v>
      </c>
    </row>
    <row r="96" spans="1:7" x14ac:dyDescent="0.25">
      <c r="A96" t="str">
        <f t="shared" si="2"/>
        <v>8252000000-E-REINFORCING STEEL (RETAINING  WALL),</v>
      </c>
      <c r="B96" t="s">
        <v>95</v>
      </c>
      <c r="C96" t="s">
        <v>96</v>
      </c>
      <c r="D96" s="1">
        <v>1</v>
      </c>
      <c r="E96" t="s">
        <v>60</v>
      </c>
      <c r="F96" s="1">
        <v>425</v>
      </c>
      <c r="G96" s="1" t="s">
        <v>97</v>
      </c>
    </row>
    <row r="97" spans="1:7" x14ac:dyDescent="0.25">
      <c r="A97" t="str">
        <f t="shared" si="2"/>
        <v>8256000000-E-TYPE III PRESRESSED CONCRETE  DECK GIRDER,</v>
      </c>
      <c r="B97" t="s">
        <v>293</v>
      </c>
      <c r="C97" t="s">
        <v>294</v>
      </c>
      <c r="D97" s="1">
        <v>7</v>
      </c>
      <c r="E97" t="s">
        <v>69</v>
      </c>
      <c r="F97" s="1">
        <v>9000</v>
      </c>
      <c r="G97" s="1" t="s">
        <v>52</v>
      </c>
    </row>
    <row r="98" spans="1:7" x14ac:dyDescent="0.25">
      <c r="A98" t="str">
        <f t="shared" ref="A98:A130" si="3">CONCATENATE(B98,"-",C98)</f>
        <v>8259000000-E-36 PRESTRESSED CONCRETE GIR- DERS,"</v>
      </c>
      <c r="B98" t="s">
        <v>295</v>
      </c>
      <c r="C98" t="s">
        <v>296</v>
      </c>
      <c r="D98" s="1">
        <v>7</v>
      </c>
      <c r="E98" t="s">
        <v>69</v>
      </c>
      <c r="F98" s="1">
        <v>430</v>
      </c>
      <c r="G98" s="1" t="s">
        <v>52</v>
      </c>
    </row>
    <row r="99" spans="1:7" x14ac:dyDescent="0.25">
      <c r="A99" t="str">
        <f t="shared" si="3"/>
        <v>8262000000-E-45 PRESTRESSED CONCRETE GIR- DERS,"</v>
      </c>
      <c r="B99" t="s">
        <v>297</v>
      </c>
      <c r="C99" t="s">
        <v>298</v>
      </c>
      <c r="D99" s="1">
        <v>7</v>
      </c>
      <c r="E99" t="s">
        <v>69</v>
      </c>
      <c r="F99" s="1">
        <v>430</v>
      </c>
      <c r="G99" s="1" t="s">
        <v>52</v>
      </c>
    </row>
    <row r="100" spans="1:7" x14ac:dyDescent="0.25">
      <c r="A100" t="str">
        <f t="shared" si="3"/>
        <v>8265000000-E-54 PRESTRESSED CONCRETE GIR- DERS,"</v>
      </c>
      <c r="B100" t="s">
        <v>299</v>
      </c>
      <c r="C100" t="s">
        <v>300</v>
      </c>
      <c r="D100" s="1">
        <v>7</v>
      </c>
      <c r="E100" t="s">
        <v>69</v>
      </c>
      <c r="F100" s="1">
        <v>430</v>
      </c>
      <c r="G100" s="1" t="s">
        <v>52</v>
      </c>
    </row>
    <row r="101" spans="1:7" x14ac:dyDescent="0.25">
      <c r="A101" t="str">
        <f t="shared" si="3"/>
        <v>8268000000-E-63 PRESTRESSED CONCRETE GIR- DERS,"</v>
      </c>
      <c r="B101" t="s">
        <v>301</v>
      </c>
      <c r="C101" t="s">
        <v>302</v>
      </c>
      <c r="D101" s="1">
        <v>7</v>
      </c>
      <c r="E101" t="s">
        <v>69</v>
      </c>
      <c r="F101" s="1">
        <v>430</v>
      </c>
      <c r="G101" s="1" t="s">
        <v>52</v>
      </c>
    </row>
    <row r="102" spans="1:7" x14ac:dyDescent="0.25">
      <c r="A102" t="str">
        <f t="shared" si="3"/>
        <v>8271000000-E-72 PRESTRESSED CONCRETE GIR- DERS,"</v>
      </c>
      <c r="B102" t="s">
        <v>303</v>
      </c>
      <c r="C102" t="s">
        <v>304</v>
      </c>
      <c r="D102" s="1">
        <v>7</v>
      </c>
      <c r="E102" t="s">
        <v>69</v>
      </c>
      <c r="F102" s="1">
        <v>430</v>
      </c>
      <c r="G102" s="1" t="s">
        <v>52</v>
      </c>
    </row>
    <row r="103" spans="1:7" x14ac:dyDescent="0.25">
      <c r="A103" t="str">
        <f t="shared" si="3"/>
        <v>8274000000-E-MODIFIED 63 PRESTRESSED CONC GIRDERS,"</v>
      </c>
      <c r="B103" t="s">
        <v>305</v>
      </c>
      <c r="C103" t="s">
        <v>306</v>
      </c>
      <c r="D103" s="1">
        <v>7</v>
      </c>
      <c r="E103" t="s">
        <v>69</v>
      </c>
      <c r="F103" s="1">
        <v>430</v>
      </c>
      <c r="G103" s="1" t="s">
        <v>52</v>
      </c>
    </row>
    <row r="104" spans="1:7" x14ac:dyDescent="0.25">
      <c r="A104" t="str">
        <f t="shared" si="3"/>
        <v>8277000000-E-MODIFIED 72 PRESTRESSED CONC GIRDERS,"</v>
      </c>
      <c r="B104" t="s">
        <v>307</v>
      </c>
      <c r="C104" t="s">
        <v>308</v>
      </c>
      <c r="D104" s="1">
        <v>7</v>
      </c>
      <c r="E104" t="s">
        <v>69</v>
      </c>
      <c r="F104" s="1">
        <v>430</v>
      </c>
      <c r="G104" s="1" t="s">
        <v>52</v>
      </c>
    </row>
    <row r="105" spans="1:7" x14ac:dyDescent="0.25">
      <c r="A105" t="str">
        <f t="shared" si="3"/>
        <v>8278000000-E-FIB **" PRESTRESSED CONCRETE GIRDERS</v>
      </c>
      <c r="B105" t="s">
        <v>366</v>
      </c>
      <c r="C105" t="s">
        <v>472</v>
      </c>
      <c r="D105" s="1">
        <v>7</v>
      </c>
      <c r="E105" t="s">
        <v>69</v>
      </c>
      <c r="F105" s="1">
        <v>430</v>
      </c>
      <c r="G105" s="1" t="s">
        <v>52</v>
      </c>
    </row>
    <row r="106" spans="1:7" x14ac:dyDescent="0.25">
      <c r="A106" t="str">
        <f t="shared" si="3"/>
        <v>8280000000-E-APPROX ........ LBS STRUCTURALSTEEL,</v>
      </c>
      <c r="B106" t="s">
        <v>106</v>
      </c>
      <c r="C106" t="s">
        <v>107</v>
      </c>
      <c r="D106" s="1">
        <v>2</v>
      </c>
      <c r="E106" t="s">
        <v>57</v>
      </c>
      <c r="F106" s="1">
        <v>440</v>
      </c>
      <c r="G106" s="1" t="s">
        <v>52</v>
      </c>
    </row>
    <row r="107" spans="1:7" x14ac:dyDescent="0.25">
      <c r="A107" t="str">
        <f t="shared" si="3"/>
        <v>8329000000-E-12 PRESTRESSED CONCRETE PILES,"</v>
      </c>
      <c r="B107" t="s">
        <v>309</v>
      </c>
      <c r="C107" t="s">
        <v>310</v>
      </c>
      <c r="D107" s="1">
        <v>7</v>
      </c>
      <c r="E107" t="s">
        <v>69</v>
      </c>
      <c r="F107" s="1">
        <v>450</v>
      </c>
      <c r="G107" s="1" t="s">
        <v>52</v>
      </c>
    </row>
    <row r="108" spans="1:7" x14ac:dyDescent="0.25">
      <c r="A108" t="str">
        <f t="shared" si="3"/>
        <v>8333000000-E-16 PRESTRESSED CONCRETE PILES,"</v>
      </c>
      <c r="B108" t="s">
        <v>311</v>
      </c>
      <c r="C108" t="s">
        <v>312</v>
      </c>
      <c r="D108" s="1">
        <v>7</v>
      </c>
      <c r="E108" t="s">
        <v>69</v>
      </c>
      <c r="F108" s="1">
        <v>450</v>
      </c>
      <c r="G108" s="1" t="s">
        <v>52</v>
      </c>
    </row>
    <row r="109" spans="1:7" x14ac:dyDescent="0.25">
      <c r="A109" t="str">
        <f t="shared" si="3"/>
        <v>8336000000-E-20 PRESTRESSED CONCRETE PILES,"</v>
      </c>
      <c r="B109" t="s">
        <v>313</v>
      </c>
      <c r="C109" t="s">
        <v>314</v>
      </c>
      <c r="D109" s="1">
        <v>7</v>
      </c>
      <c r="E109" t="s">
        <v>69</v>
      </c>
      <c r="F109" s="1">
        <v>450</v>
      </c>
      <c r="G109" s="1" t="s">
        <v>52</v>
      </c>
    </row>
    <row r="110" spans="1:7" x14ac:dyDescent="0.25">
      <c r="A110" t="str">
        <f t="shared" si="3"/>
        <v>8343000000-E-22 PRESTRESSED CONCRETE PILES,"</v>
      </c>
      <c r="B110" t="s">
        <v>315</v>
      </c>
      <c r="C110" t="s">
        <v>316</v>
      </c>
      <c r="D110" s="1">
        <v>7</v>
      </c>
      <c r="E110" t="s">
        <v>69</v>
      </c>
      <c r="F110" s="1">
        <v>450</v>
      </c>
      <c r="G110" s="1" t="s">
        <v>52</v>
      </c>
    </row>
    <row r="111" spans="1:7" x14ac:dyDescent="0.25">
      <c r="A111" t="str">
        <f t="shared" si="3"/>
        <v>8350000000-E-24 PRESTRESSED CONCRETE PILES,"</v>
      </c>
      <c r="B111" t="s">
        <v>317</v>
      </c>
      <c r="C111" t="s">
        <v>318</v>
      </c>
      <c r="D111" s="1">
        <v>7</v>
      </c>
      <c r="E111" t="s">
        <v>69</v>
      </c>
      <c r="F111" s="1">
        <v>450</v>
      </c>
      <c r="G111" s="1" t="s">
        <v>52</v>
      </c>
    </row>
    <row r="112" spans="1:7" x14ac:dyDescent="0.25">
      <c r="A112" t="str">
        <f t="shared" si="3"/>
        <v>8353000000-E-30 PRESTRESSED CONCRETE PILES,"</v>
      </c>
      <c r="B112" t="s">
        <v>319</v>
      </c>
      <c r="C112" t="s">
        <v>320</v>
      </c>
      <c r="D112" s="1">
        <v>7</v>
      </c>
      <c r="E112" t="s">
        <v>69</v>
      </c>
      <c r="F112" s="1">
        <v>450</v>
      </c>
      <c r="G112" s="1" t="s">
        <v>52</v>
      </c>
    </row>
    <row r="113" spans="1:7" x14ac:dyDescent="0.25">
      <c r="A113" t="str">
        <f t="shared" si="3"/>
        <v>8355000000-E-HP ***X*** STEEL PILES,</v>
      </c>
      <c r="B113" t="s">
        <v>127</v>
      </c>
      <c r="C113" t="s">
        <v>128</v>
      </c>
      <c r="D113" s="1">
        <v>3</v>
      </c>
      <c r="E113" t="s">
        <v>69</v>
      </c>
      <c r="F113" s="1">
        <v>450</v>
      </c>
      <c r="G113" s="1" t="s">
        <v>52</v>
      </c>
    </row>
    <row r="114" spans="1:7" x14ac:dyDescent="0.25">
      <c r="A114" t="str">
        <f t="shared" si="3"/>
        <v>8356000000-E-HP**X** GALVANIZED STEEL PILES,</v>
      </c>
      <c r="B114" t="s">
        <v>129</v>
      </c>
      <c r="C114" t="s">
        <v>130</v>
      </c>
      <c r="D114" s="1">
        <v>3</v>
      </c>
      <c r="E114" t="s">
        <v>69</v>
      </c>
      <c r="F114" s="1">
        <v>450</v>
      </c>
      <c r="G114" s="1" t="s">
        <v>52</v>
      </c>
    </row>
    <row r="115" spans="1:7" x14ac:dyDescent="0.25">
      <c r="A115" t="str">
        <f t="shared" si="3"/>
        <v>8357000000-E-HP10X42 STEEL PILES,</v>
      </c>
      <c r="B115" t="s">
        <v>131</v>
      </c>
      <c r="C115" t="s">
        <v>132</v>
      </c>
      <c r="D115" s="1">
        <v>3</v>
      </c>
      <c r="E115" t="s">
        <v>69</v>
      </c>
      <c r="F115" s="1">
        <v>450</v>
      </c>
      <c r="G115" s="1" t="s">
        <v>52</v>
      </c>
    </row>
    <row r="116" spans="1:7" x14ac:dyDescent="0.25">
      <c r="A116" t="str">
        <f t="shared" si="3"/>
        <v>8364000000-E-HP12X53 STEEL PILES,</v>
      </c>
      <c r="B116" t="s">
        <v>133</v>
      </c>
      <c r="C116" t="s">
        <v>134</v>
      </c>
      <c r="D116" s="1">
        <v>3</v>
      </c>
      <c r="E116" t="s">
        <v>69</v>
      </c>
      <c r="F116" s="1">
        <v>450</v>
      </c>
      <c r="G116" s="1" t="s">
        <v>52</v>
      </c>
    </row>
    <row r="117" spans="1:7" x14ac:dyDescent="0.25">
      <c r="A117" t="str">
        <f t="shared" si="3"/>
        <v>8365000000-E-HP12X53 GALVANIZED STEEL PILES,</v>
      </c>
      <c r="B117" t="s">
        <v>135</v>
      </c>
      <c r="C117" t="s">
        <v>136</v>
      </c>
      <c r="D117" s="1">
        <v>3</v>
      </c>
      <c r="E117" t="s">
        <v>69</v>
      </c>
      <c r="F117" s="1">
        <v>450</v>
      </c>
      <c r="G117" s="1" t="s">
        <v>52</v>
      </c>
    </row>
    <row r="118" spans="1:7" x14ac:dyDescent="0.25">
      <c r="A118" t="str">
        <f t="shared" si="3"/>
        <v>8378000000-E-HP12X53 STEEL PILES (RETAININGWALL),</v>
      </c>
      <c r="B118" t="s">
        <v>141</v>
      </c>
      <c r="C118" t="s">
        <v>142</v>
      </c>
      <c r="D118" s="1">
        <v>3</v>
      </c>
      <c r="E118" t="s">
        <v>69</v>
      </c>
      <c r="F118" s="1">
        <v>450</v>
      </c>
      <c r="G118" s="1" t="s">
        <v>97</v>
      </c>
    </row>
    <row r="119" spans="1:7" x14ac:dyDescent="0.25">
      <c r="A119" t="str">
        <f t="shared" si="3"/>
        <v>8384000000-E-HP14X73 STEEL PILES,</v>
      </c>
      <c r="B119" t="s">
        <v>137</v>
      </c>
      <c r="C119" t="s">
        <v>138</v>
      </c>
      <c r="D119" s="1">
        <v>3</v>
      </c>
      <c r="E119" t="s">
        <v>69</v>
      </c>
      <c r="F119" s="1">
        <v>450</v>
      </c>
      <c r="G119" s="1" t="s">
        <v>52</v>
      </c>
    </row>
    <row r="120" spans="1:7" x14ac:dyDescent="0.25">
      <c r="A120" t="str">
        <f t="shared" si="3"/>
        <v>8384200000-E-HP14X73 GALVANIZED STEEL PILES,</v>
      </c>
      <c r="B120" t="s">
        <v>139</v>
      </c>
      <c r="C120" t="s">
        <v>140</v>
      </c>
      <c r="D120" s="1">
        <v>3</v>
      </c>
      <c r="E120" t="s">
        <v>69</v>
      </c>
      <c r="F120" s="1">
        <v>450</v>
      </c>
      <c r="G120" s="1" t="s">
        <v>52</v>
      </c>
    </row>
    <row r="121" spans="1:7" x14ac:dyDescent="0.25">
      <c r="A121" t="str">
        <f t="shared" si="3"/>
        <v>8385000000-E-PP ** X **** STEEL PILES,</v>
      </c>
      <c r="B121" t="s">
        <v>149</v>
      </c>
      <c r="C121" t="s">
        <v>150</v>
      </c>
      <c r="D121" s="1">
        <v>4</v>
      </c>
      <c r="E121" t="s">
        <v>69</v>
      </c>
      <c r="F121" s="1">
        <v>450</v>
      </c>
      <c r="G121" s="1" t="s">
        <v>52</v>
      </c>
    </row>
    <row r="122" spans="1:7" x14ac:dyDescent="0.25">
      <c r="A122" t="str">
        <f t="shared" si="3"/>
        <v>8385200000-E-PP ** X **** GALVANIZED STEEL PILES,</v>
      </c>
      <c r="B122" t="s">
        <v>151</v>
      </c>
      <c r="C122" t="s">
        <v>152</v>
      </c>
      <c r="D122" s="1">
        <v>4</v>
      </c>
      <c r="E122" t="s">
        <v>69</v>
      </c>
      <c r="F122" s="1">
        <v>450</v>
      </c>
      <c r="G122" s="1" t="s">
        <v>52</v>
      </c>
    </row>
    <row r="123" spans="1:7" x14ac:dyDescent="0.25">
      <c r="A123" t="str">
        <f t="shared" si="3"/>
        <v>8386000000-E-PP 18 X 0.50 STEEL PILES,</v>
      </c>
      <c r="B123" t="s">
        <v>153</v>
      </c>
      <c r="C123" t="s">
        <v>154</v>
      </c>
      <c r="D123" s="1">
        <v>4</v>
      </c>
      <c r="E123" t="s">
        <v>69</v>
      </c>
      <c r="F123" s="1">
        <v>450</v>
      </c>
      <c r="G123" s="1" t="s">
        <v>52</v>
      </c>
    </row>
    <row r="124" spans="1:7" x14ac:dyDescent="0.25">
      <c r="A124" t="str">
        <f t="shared" si="3"/>
        <v>8387000000-E-PP 18 X 0.50 GALVANIZED STEEL PILES,</v>
      </c>
      <c r="B124" t="s">
        <v>155</v>
      </c>
      <c r="C124" t="s">
        <v>156</v>
      </c>
      <c r="D124" s="1">
        <v>4</v>
      </c>
      <c r="E124" t="s">
        <v>69</v>
      </c>
      <c r="F124" s="1">
        <v>450</v>
      </c>
      <c r="G124" s="1" t="s">
        <v>52</v>
      </c>
    </row>
    <row r="125" spans="1:7" x14ac:dyDescent="0.25">
      <c r="A125" t="str">
        <f t="shared" si="3"/>
        <v>8430000000-E-SHEET PILE RETAINING WALLS,</v>
      </c>
      <c r="B125" t="s">
        <v>143</v>
      </c>
      <c r="C125" t="s">
        <v>144</v>
      </c>
      <c r="D125" s="1">
        <v>3</v>
      </c>
      <c r="E125" t="s">
        <v>51</v>
      </c>
      <c r="F125" s="1">
        <v>452</v>
      </c>
      <c r="G125" s="1" t="s">
        <v>97</v>
      </c>
    </row>
    <row r="126" spans="1:7" x14ac:dyDescent="0.25">
      <c r="A126" t="str">
        <f t="shared" si="3"/>
        <v>8483000000-E-32 ALASKA RAIL,"</v>
      </c>
      <c r="B126" t="s">
        <v>157</v>
      </c>
      <c r="C126" t="s">
        <v>158</v>
      </c>
      <c r="D126" s="1">
        <v>4</v>
      </c>
      <c r="E126" t="s">
        <v>69</v>
      </c>
      <c r="F126" s="1">
        <v>460</v>
      </c>
      <c r="G126" s="1" t="s">
        <v>52</v>
      </c>
    </row>
    <row r="127" spans="1:7" x14ac:dyDescent="0.25">
      <c r="A127" t="str">
        <f t="shared" si="3"/>
        <v>8484000000-E-42 OREGON RAIL,"</v>
      </c>
      <c r="B127" t="s">
        <v>159</v>
      </c>
      <c r="C127" t="s">
        <v>160</v>
      </c>
      <c r="D127" s="1">
        <v>4</v>
      </c>
      <c r="E127" t="s">
        <v>69</v>
      </c>
      <c r="F127" s="1">
        <v>460</v>
      </c>
      <c r="G127" s="1" t="s">
        <v>52</v>
      </c>
    </row>
    <row r="128" spans="1:7" x14ac:dyDescent="0.25">
      <c r="A128" t="str">
        <f t="shared" si="3"/>
        <v>8496000000-E-***** GALVANIZED STEEL PIPE  RAIL,"</v>
      </c>
      <c r="B128" t="s">
        <v>161</v>
      </c>
      <c r="C128" t="s">
        <v>162</v>
      </c>
      <c r="D128" s="1">
        <v>4</v>
      </c>
      <c r="E128" t="s">
        <v>69</v>
      </c>
      <c r="F128" s="1">
        <v>460</v>
      </c>
      <c r="G128" s="1" t="s">
        <v>52</v>
      </c>
    </row>
    <row r="129" spans="1:7" x14ac:dyDescent="0.25">
      <c r="A129" t="str">
        <f t="shared" si="3"/>
        <v>8503000000-E-CONCRETE BARRIER RAIL,</v>
      </c>
      <c r="B129" t="s">
        <v>67</v>
      </c>
      <c r="C129" t="s">
        <v>68</v>
      </c>
      <c r="D129" s="1">
        <v>1</v>
      </c>
      <c r="E129" t="s">
        <v>69</v>
      </c>
      <c r="F129" s="1">
        <v>460</v>
      </c>
      <c r="G129" s="1" t="s">
        <v>52</v>
      </c>
    </row>
    <row r="130" spans="1:7" x14ac:dyDescent="0.25">
      <c r="A130" t="str">
        <f t="shared" si="3"/>
        <v>8504000000-E-CONCRETE BARRIER RAIL WITH    MOMENT SLAB,</v>
      </c>
      <c r="B130" t="s">
        <v>70</v>
      </c>
      <c r="C130" t="s">
        <v>71</v>
      </c>
      <c r="D130" s="1">
        <v>1</v>
      </c>
      <c r="E130" t="s">
        <v>69</v>
      </c>
      <c r="F130" s="1">
        <v>460</v>
      </c>
      <c r="G130" s="1" t="s">
        <v>52</v>
      </c>
    </row>
    <row r="131" spans="1:7" x14ac:dyDescent="0.25">
      <c r="A131" t="str">
        <f t="shared" ref="A131:A141" si="4">CONCATENATE(B131,"-",C131)</f>
        <v>8505000000-E-VERTICAL CONCRETE BARRIER RAIL,</v>
      </c>
      <c r="B131" t="s">
        <v>72</v>
      </c>
      <c r="C131" t="s">
        <v>73</v>
      </c>
      <c r="D131" s="1">
        <v>1</v>
      </c>
      <c r="E131" t="s">
        <v>69</v>
      </c>
      <c r="F131" s="1">
        <v>460</v>
      </c>
      <c r="G131" s="1" t="s">
        <v>52</v>
      </c>
    </row>
    <row r="132" spans="1:7" x14ac:dyDescent="0.25">
      <c r="A132" t="str">
        <f t="shared" si="4"/>
        <v>8510000000-E-CONCRETE MEDIAN BARRIER,</v>
      </c>
      <c r="B132" t="s">
        <v>74</v>
      </c>
      <c r="C132" t="s">
        <v>75</v>
      </c>
      <c r="D132" s="1">
        <v>1</v>
      </c>
      <c r="E132" t="s">
        <v>69</v>
      </c>
      <c r="F132" s="1">
        <v>460</v>
      </c>
      <c r="G132" s="1" t="s">
        <v>52</v>
      </c>
    </row>
    <row r="133" spans="1:7" x14ac:dyDescent="0.25">
      <c r="A133" t="str">
        <f t="shared" si="4"/>
        <v>8752000000-E-CONCRETE BOX BEAMS,</v>
      </c>
      <c r="B133" t="s">
        <v>321</v>
      </c>
      <c r="C133" t="s">
        <v>322</v>
      </c>
      <c r="D133" s="1">
        <v>7</v>
      </c>
      <c r="E133" t="s">
        <v>69</v>
      </c>
      <c r="F133" s="1">
        <v>430</v>
      </c>
      <c r="G133" s="1" t="s">
        <v>52</v>
      </c>
    </row>
    <row r="134" spans="1:7" x14ac:dyDescent="0.25">
      <c r="A134" t="str">
        <f t="shared" si="4"/>
        <v>8753000000-E-3'-0 X 2'-3" PRESTRESSED CONCBOX BEAMS,"</v>
      </c>
      <c r="B134" t="s">
        <v>323</v>
      </c>
      <c r="C134" t="s">
        <v>324</v>
      </c>
      <c r="D134" s="1">
        <v>7</v>
      </c>
      <c r="E134" t="s">
        <v>69</v>
      </c>
      <c r="F134" s="1">
        <v>430</v>
      </c>
      <c r="G134" s="1" t="s">
        <v>52</v>
      </c>
    </row>
    <row r="135" spans="1:7" x14ac:dyDescent="0.25">
      <c r="A135" t="str">
        <f t="shared" si="4"/>
        <v>8753100000-E-3'-0 X 2'-9" PRESTRESSED CONCBOX BEAMS,"</v>
      </c>
      <c r="B135" t="s">
        <v>325</v>
      </c>
      <c r="C135" t="s">
        <v>326</v>
      </c>
      <c r="D135" s="1">
        <v>7</v>
      </c>
      <c r="E135" t="s">
        <v>69</v>
      </c>
      <c r="F135" s="1">
        <v>430</v>
      </c>
      <c r="G135" s="1" t="s">
        <v>52</v>
      </c>
    </row>
    <row r="136" spans="1:7" x14ac:dyDescent="0.25">
      <c r="A136" t="str">
        <f t="shared" si="4"/>
        <v>8753200000-E-3'-0 X 3'-3" PRESTRESSED CONCBOX BEAMS,"</v>
      </c>
      <c r="B136" t="s">
        <v>327</v>
      </c>
      <c r="C136" t="s">
        <v>328</v>
      </c>
      <c r="D136" s="1">
        <v>7</v>
      </c>
      <c r="E136" t="s">
        <v>69</v>
      </c>
      <c r="F136" s="1">
        <v>430</v>
      </c>
      <c r="G136" s="1" t="s">
        <v>52</v>
      </c>
    </row>
    <row r="137" spans="1:7" x14ac:dyDescent="0.25">
      <c r="A137" t="str">
        <f t="shared" si="4"/>
        <v>8755000000-E-3'-0 X 1'-6" PRESTRESSED CONCCORED SLABS,"</v>
      </c>
      <c r="B137" t="s">
        <v>329</v>
      </c>
      <c r="C137" t="s">
        <v>330</v>
      </c>
      <c r="D137" s="1">
        <v>7</v>
      </c>
      <c r="E137" t="s">
        <v>69</v>
      </c>
      <c r="F137" s="1">
        <v>430</v>
      </c>
      <c r="G137" s="1" t="s">
        <v>52</v>
      </c>
    </row>
    <row r="138" spans="1:7" x14ac:dyDescent="0.25">
      <c r="A138" t="str">
        <f t="shared" si="4"/>
        <v>8762000000-E-3'-0 X 1'-9" PRESTRESSED CONCCORED SLABS,"</v>
      </c>
      <c r="B138" t="s">
        <v>331</v>
      </c>
      <c r="C138" t="s">
        <v>332</v>
      </c>
      <c r="D138" s="1">
        <v>7</v>
      </c>
      <c r="E138" t="s">
        <v>69</v>
      </c>
      <c r="F138" s="1">
        <v>430</v>
      </c>
      <c r="G138" s="1" t="s">
        <v>52</v>
      </c>
    </row>
    <row r="139" spans="1:7" x14ac:dyDescent="0.25">
      <c r="A139" t="str">
        <f t="shared" si="4"/>
        <v>8763000000-E-3'-0 X 2'-0" PRESTRESSED CONCCORED SLABS,"</v>
      </c>
      <c r="B139" t="s">
        <v>333</v>
      </c>
      <c r="C139" t="s">
        <v>334</v>
      </c>
      <c r="D139" s="1">
        <v>7</v>
      </c>
      <c r="E139" t="s">
        <v>69</v>
      </c>
      <c r="F139" s="1">
        <v>430</v>
      </c>
      <c r="G139" s="1" t="s">
        <v>52</v>
      </c>
    </row>
    <row r="140" spans="1:7" x14ac:dyDescent="0.25">
      <c r="A140" t="str">
        <f t="shared" si="4"/>
        <v>8802012000-E-PILE PANEL RETAINING WALLS,</v>
      </c>
      <c r="B140" t="s">
        <v>145</v>
      </c>
      <c r="C140" t="s">
        <v>146</v>
      </c>
      <c r="D140" s="1">
        <v>3</v>
      </c>
      <c r="E140" t="s">
        <v>51</v>
      </c>
      <c r="F140" s="1">
        <v>9000</v>
      </c>
      <c r="G140" s="1" t="s">
        <v>97</v>
      </c>
    </row>
    <row r="141" spans="1:7" x14ac:dyDescent="0.25">
      <c r="A141" t="str">
        <f t="shared" si="4"/>
        <v>8802014000-E-SOLDIER PILE RETAINING WALLS,</v>
      </c>
      <c r="B141" t="s">
        <v>147</v>
      </c>
      <c r="C141" t="s">
        <v>148</v>
      </c>
      <c r="D141" s="1">
        <v>3</v>
      </c>
      <c r="E141" t="s">
        <v>51</v>
      </c>
      <c r="F141" s="1">
        <v>9000</v>
      </c>
      <c r="G141" s="1" t="s">
        <v>97</v>
      </c>
    </row>
    <row r="157" spans="6:7" x14ac:dyDescent="0.25">
      <c r="F157"/>
      <c r="G157"/>
    </row>
    <row r="158" spans="6:7" x14ac:dyDescent="0.25">
      <c r="F158"/>
      <c r="G158"/>
    </row>
  </sheetData>
  <sheetProtection algorithmName="SHA-512" hashValue="fBO/N8ttyU/gHhmlrSz0bLIQCd5BJ/uW51s4NIUslFKUQ9V34r1orINwvEe3OpZwdeCPWqY9+u/hd/JDqCKcWw==" saltValue="2VXHwWByU36DzkpPRG57sg==" spinCount="100000" sheet="1" objects="1" scenarios="1"/>
  <sortState xmlns:xlrd2="http://schemas.microsoft.com/office/spreadsheetml/2017/richdata2" ref="B2:G137">
    <sortCondition ref="B2:B137"/>
  </sortState>
  <phoneticPr fontId="2"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EF91D-84E1-4604-BDA4-D8965378100B}">
  <dimension ref="A1:G157"/>
  <sheetViews>
    <sheetView topLeftCell="B1" workbookViewId="0">
      <selection activeCell="L45" sqref="L45"/>
    </sheetView>
  </sheetViews>
  <sheetFormatPr defaultRowHeight="15" x14ac:dyDescent="0.25"/>
  <cols>
    <col min="1" max="1" width="80.140625" style="75" hidden="1" customWidth="1"/>
    <col min="2" max="2" width="14.42578125" style="75" bestFit="1" customWidth="1"/>
    <col min="3" max="3" width="71.140625" style="75" customWidth="1"/>
    <col min="4" max="4" width="8.85546875" style="75"/>
    <col min="5" max="5" width="17.140625" style="75" customWidth="1"/>
    <col min="6" max="6" width="15.42578125" style="76" bestFit="1" customWidth="1"/>
    <col min="7" max="7" width="19.85546875" style="76" bestFit="1" customWidth="1"/>
  </cols>
  <sheetData>
    <row r="1" spans="1:7" x14ac:dyDescent="0.25">
      <c r="A1" s="77" t="s">
        <v>363</v>
      </c>
      <c r="B1" s="18" t="s">
        <v>44</v>
      </c>
      <c r="C1" s="18" t="s">
        <v>45</v>
      </c>
      <c r="D1" s="19" t="s">
        <v>7</v>
      </c>
      <c r="E1" s="18" t="s">
        <v>46</v>
      </c>
      <c r="F1" s="19" t="s">
        <v>47</v>
      </c>
      <c r="G1" s="19" t="s">
        <v>48</v>
      </c>
    </row>
    <row r="2" spans="1:7" x14ac:dyDescent="0.25">
      <c r="A2" s="75" t="str">
        <f>CONCATENATE(B2," - ",C2)</f>
        <v>1735000000-E - REPAIR OF JOINTED CONCRETE PAVEMENT SLABS</v>
      </c>
      <c r="B2" t="s">
        <v>346</v>
      </c>
      <c r="C2" t="s">
        <v>370</v>
      </c>
      <c r="D2" s="1">
        <v>1</v>
      </c>
      <c r="E2" t="s">
        <v>348</v>
      </c>
      <c r="F2" s="1">
        <v>723</v>
      </c>
      <c r="G2" s="1" t="s">
        <v>85</v>
      </c>
    </row>
    <row r="3" spans="1:7" x14ac:dyDescent="0.25">
      <c r="A3" s="75" t="str">
        <f>CONCATENATE(B3," - ",C3)</f>
        <v>1847000000-E - *****" PORT CEM CONC PAVEMENT, THROUGH LANES (WITH DOWELS)</v>
      </c>
      <c r="B3" t="s">
        <v>349</v>
      </c>
      <c r="C3" t="s">
        <v>371</v>
      </c>
      <c r="D3" s="1">
        <v>1</v>
      </c>
      <c r="E3" t="s">
        <v>348</v>
      </c>
      <c r="F3" s="1">
        <v>710</v>
      </c>
      <c r="G3" s="1" t="s">
        <v>85</v>
      </c>
    </row>
    <row r="4" spans="1:7" x14ac:dyDescent="0.25">
      <c r="A4" s="75" t="str">
        <f t="shared" ref="A4:A67" si="0">CONCATENATE(B4," - ",C4)</f>
        <v>1858000000-E - *****" PORT CEM CONC PAVEMENT, RAMPS (WITH DOWELS)</v>
      </c>
      <c r="B4" t="s">
        <v>351</v>
      </c>
      <c r="C4" t="s">
        <v>372</v>
      </c>
      <c r="D4" s="1">
        <v>1</v>
      </c>
      <c r="E4" t="s">
        <v>348</v>
      </c>
      <c r="F4" s="1">
        <v>710</v>
      </c>
      <c r="G4" s="1" t="s">
        <v>85</v>
      </c>
    </row>
    <row r="5" spans="1:7" x14ac:dyDescent="0.25">
      <c r="A5" s="75" t="str">
        <f t="shared" si="0"/>
        <v>2703000000-E - CONCRETE BARRIER, TYPE *******</v>
      </c>
      <c r="B5" t="s">
        <v>83</v>
      </c>
      <c r="C5" t="s">
        <v>373</v>
      </c>
      <c r="D5" s="1">
        <v>1</v>
      </c>
      <c r="E5" t="s">
        <v>69</v>
      </c>
      <c r="F5" s="1">
        <v>854</v>
      </c>
      <c r="G5" s="1" t="s">
        <v>85</v>
      </c>
    </row>
    <row r="6" spans="1:7" x14ac:dyDescent="0.25">
      <c r="A6" s="75" t="str">
        <f t="shared" si="0"/>
        <v>2710000000-N - CONCRETE BARRIER TRANSITION SECTION</v>
      </c>
      <c r="B6" t="s">
        <v>86</v>
      </c>
      <c r="C6" t="s">
        <v>374</v>
      </c>
      <c r="D6" s="1">
        <v>1</v>
      </c>
      <c r="E6" t="s">
        <v>88</v>
      </c>
      <c r="F6" s="1">
        <v>854</v>
      </c>
      <c r="G6" s="1" t="s">
        <v>85</v>
      </c>
    </row>
    <row r="7" spans="1:7" x14ac:dyDescent="0.25">
      <c r="A7" s="75" t="str">
        <f t="shared" si="0"/>
        <v>2717000000-E - VARIABLE HEIGHT CONCRETE BARRIER,
TYPE ************</v>
      </c>
      <c r="B7" t="s">
        <v>89</v>
      </c>
      <c r="C7" t="s">
        <v>375</v>
      </c>
      <c r="D7" s="1">
        <v>1</v>
      </c>
      <c r="E7" t="s">
        <v>69</v>
      </c>
      <c r="F7" s="1">
        <v>854</v>
      </c>
      <c r="G7" s="1" t="s">
        <v>85</v>
      </c>
    </row>
    <row r="8" spans="1:7" x14ac:dyDescent="0.25">
      <c r="A8" s="75" t="str">
        <f t="shared" si="0"/>
        <v>3000000000-N - IMPACT ATTENUATOR UNIT, TYPE 350</v>
      </c>
      <c r="B8" t="s">
        <v>163</v>
      </c>
      <c r="C8" t="s">
        <v>376</v>
      </c>
      <c r="D8" s="1">
        <v>4</v>
      </c>
      <c r="E8" t="s">
        <v>88</v>
      </c>
      <c r="F8" s="1">
        <v>9000</v>
      </c>
      <c r="G8" s="1" t="s">
        <v>165</v>
      </c>
    </row>
    <row r="9" spans="1:7" x14ac:dyDescent="0.25">
      <c r="A9" s="75" t="str">
        <f t="shared" si="0"/>
        <v>3001000000-N - IMPACT ATTENUATOR UNITS, TYPE TL-3</v>
      </c>
      <c r="B9" t="s">
        <v>166</v>
      </c>
      <c r="C9" t="s">
        <v>377</v>
      </c>
      <c r="D9" s="1">
        <v>4</v>
      </c>
      <c r="E9" t="s">
        <v>88</v>
      </c>
      <c r="F9" s="1">
        <v>9000</v>
      </c>
      <c r="G9" s="1" t="s">
        <v>165</v>
      </c>
    </row>
    <row r="10" spans="1:7" x14ac:dyDescent="0.25">
      <c r="A10" s="75" t="str">
        <f t="shared" si="0"/>
        <v>3001500000-N - IMPACT ATTENUATOR UNITS, TYPE TL-2</v>
      </c>
      <c r="B10" t="s">
        <v>168</v>
      </c>
      <c r="C10" t="s">
        <v>378</v>
      </c>
      <c r="D10" s="1">
        <v>4</v>
      </c>
      <c r="E10" t="s">
        <v>88</v>
      </c>
      <c r="F10" s="1">
        <v>9000</v>
      </c>
      <c r="G10" s="1" t="s">
        <v>165</v>
      </c>
    </row>
    <row r="11" spans="1:7" x14ac:dyDescent="0.25">
      <c r="A11" s="75" t="str">
        <f t="shared" si="0"/>
        <v>3030000000-E - STEEL BEAM GUARDRAIL</v>
      </c>
      <c r="B11" t="s">
        <v>170</v>
      </c>
      <c r="C11" t="s">
        <v>379</v>
      </c>
      <c r="D11" s="1">
        <v>4</v>
      </c>
      <c r="E11" t="s">
        <v>69</v>
      </c>
      <c r="F11" s="1">
        <v>862</v>
      </c>
      <c r="G11" s="1" t="s">
        <v>165</v>
      </c>
    </row>
    <row r="12" spans="1:7" x14ac:dyDescent="0.25">
      <c r="A12" s="75" t="str">
        <f t="shared" si="0"/>
        <v>3045000000-E - STEEL BEAM GUARDRAIL, SHOP CURVED</v>
      </c>
      <c r="B12" t="s">
        <v>172</v>
      </c>
      <c r="C12" t="s">
        <v>380</v>
      </c>
      <c r="D12" s="1">
        <v>4</v>
      </c>
      <c r="E12" t="s">
        <v>69</v>
      </c>
      <c r="F12" s="1">
        <v>862</v>
      </c>
      <c r="G12" s="1" t="s">
        <v>165</v>
      </c>
    </row>
    <row r="13" spans="1:7" x14ac:dyDescent="0.25">
      <c r="A13" s="75" t="str">
        <f t="shared" si="0"/>
        <v>3060000000-E - STEEL BEAM GUARDRAIL, DOUBLE FACED</v>
      </c>
      <c r="B13" t="s">
        <v>174</v>
      </c>
      <c r="C13" t="s">
        <v>381</v>
      </c>
      <c r="D13" s="1">
        <v>4</v>
      </c>
      <c r="E13" t="s">
        <v>69</v>
      </c>
      <c r="F13" s="1">
        <v>862</v>
      </c>
      <c r="G13" s="1" t="s">
        <v>165</v>
      </c>
    </row>
    <row r="14" spans="1:7" x14ac:dyDescent="0.25">
      <c r="A14" s="75" t="str">
        <f t="shared" si="0"/>
        <v>3075000000-E - TRIPLE CORRUGATED STEEL BEAM GUARDRAIL</v>
      </c>
      <c r="B14" t="s">
        <v>176</v>
      </c>
      <c r="C14" t="s">
        <v>382</v>
      </c>
      <c r="D14" s="1">
        <v>4</v>
      </c>
      <c r="E14" t="s">
        <v>69</v>
      </c>
      <c r="F14" s="1">
        <v>862</v>
      </c>
      <c r="G14" s="1" t="s">
        <v>165</v>
      </c>
    </row>
    <row r="15" spans="1:7" x14ac:dyDescent="0.25">
      <c r="A15" s="75" t="str">
        <f t="shared" si="0"/>
        <v>3090000000-N - TRIPLE CORRUGATED STEEL BEAM GUARDRAIL TERMINAL SECTIONS</v>
      </c>
      <c r="B15" t="s">
        <v>178</v>
      </c>
      <c r="C15" t="s">
        <v>383</v>
      </c>
      <c r="D15" s="1">
        <v>4</v>
      </c>
      <c r="E15" t="s">
        <v>88</v>
      </c>
      <c r="F15" s="1">
        <v>862</v>
      </c>
      <c r="G15" s="1" t="s">
        <v>165</v>
      </c>
    </row>
    <row r="16" spans="1:7" x14ac:dyDescent="0.25">
      <c r="A16" s="75" t="str">
        <f t="shared" si="0"/>
        <v>3105000000-N - STEEL BEAM GUARDRAIL TERMINAL SECTIONS</v>
      </c>
      <c r="B16" t="s">
        <v>180</v>
      </c>
      <c r="C16" t="s">
        <v>384</v>
      </c>
      <c r="D16" s="1">
        <v>4</v>
      </c>
      <c r="E16" t="s">
        <v>88</v>
      </c>
      <c r="F16" s="1">
        <v>862</v>
      </c>
      <c r="G16" s="1" t="s">
        <v>165</v>
      </c>
    </row>
    <row r="17" spans="1:7" x14ac:dyDescent="0.25">
      <c r="A17" s="75" t="str">
        <f t="shared" si="0"/>
        <v>3120000000-E - 20" TUBULAR TRIPLE CORRUGATED STEEL BEAM GUARDRAIL</v>
      </c>
      <c r="B17" t="s">
        <v>182</v>
      </c>
      <c r="C17" t="s">
        <v>385</v>
      </c>
      <c r="D17" s="1">
        <v>4</v>
      </c>
      <c r="E17" t="s">
        <v>69</v>
      </c>
      <c r="F17" s="1">
        <v>862</v>
      </c>
      <c r="G17" s="1" t="s">
        <v>165</v>
      </c>
    </row>
    <row r="18" spans="1:7" x14ac:dyDescent="0.25">
      <c r="A18" s="75" t="str">
        <f t="shared" si="0"/>
        <v>3135000000-N - W-TR STEEL BEAM GUARDRAIL TRANSITION SECTIONS</v>
      </c>
      <c r="B18" t="s">
        <v>184</v>
      </c>
      <c r="C18" t="s">
        <v>386</v>
      </c>
      <c r="D18" s="1">
        <v>4</v>
      </c>
      <c r="E18" t="s">
        <v>88</v>
      </c>
      <c r="F18" s="1">
        <v>862</v>
      </c>
      <c r="G18" s="1" t="s">
        <v>165</v>
      </c>
    </row>
    <row r="19" spans="1:7" x14ac:dyDescent="0.25">
      <c r="A19" s="75" t="str">
        <f t="shared" si="0"/>
        <v>3140000000-E - 25' CLEAR SPAN GUARDRAIL SECTIONS</v>
      </c>
      <c r="B19" t="s">
        <v>186</v>
      </c>
      <c r="C19" t="s">
        <v>387</v>
      </c>
      <c r="D19" s="1">
        <v>4</v>
      </c>
      <c r="E19" t="s">
        <v>88</v>
      </c>
      <c r="F19" s="1">
        <v>862</v>
      </c>
      <c r="G19" s="1" t="s">
        <v>165</v>
      </c>
    </row>
    <row r="20" spans="1:7" x14ac:dyDescent="0.25">
      <c r="A20" s="75" t="str">
        <f t="shared" si="0"/>
        <v>3145000000-E - EXTRA LENGTH GUARDRAIL POST (**' STEEL)</v>
      </c>
      <c r="B20" t="s">
        <v>188</v>
      </c>
      <c r="C20" t="s">
        <v>388</v>
      </c>
      <c r="D20" s="1">
        <v>4</v>
      </c>
      <c r="E20" t="s">
        <v>88</v>
      </c>
      <c r="F20" s="1">
        <v>862</v>
      </c>
      <c r="G20" s="1" t="s">
        <v>165</v>
      </c>
    </row>
    <row r="21" spans="1:7" x14ac:dyDescent="0.25">
      <c r="A21" s="75" t="str">
        <f t="shared" si="0"/>
        <v>3150000000-N - ADDITIONAL GUARDRAIL POSTS</v>
      </c>
      <c r="B21" t="s">
        <v>190</v>
      </c>
      <c r="C21" t="s">
        <v>389</v>
      </c>
      <c r="D21" s="1">
        <v>4</v>
      </c>
      <c r="E21" t="s">
        <v>88</v>
      </c>
      <c r="F21" s="1">
        <v>862</v>
      </c>
      <c r="G21" s="1" t="s">
        <v>165</v>
      </c>
    </row>
    <row r="22" spans="1:7" x14ac:dyDescent="0.25">
      <c r="A22" s="75" t="str">
        <f t="shared" si="0"/>
        <v>3165500000-N - GUARDRAIL END UNITS, TYPE ************</v>
      </c>
      <c r="B22" t="s">
        <v>192</v>
      </c>
      <c r="C22" t="s">
        <v>390</v>
      </c>
      <c r="D22" s="1">
        <v>4</v>
      </c>
      <c r="E22" t="s">
        <v>88</v>
      </c>
      <c r="F22" s="1">
        <v>862</v>
      </c>
      <c r="G22" s="1" t="s">
        <v>165</v>
      </c>
    </row>
    <row r="23" spans="1:7" x14ac:dyDescent="0.25">
      <c r="A23" s="75" t="str">
        <f t="shared" si="0"/>
        <v>3195000000-N - GUARDRAIL END UNITS, TYPE AT-1</v>
      </c>
      <c r="B23" t="s">
        <v>353</v>
      </c>
      <c r="C23" t="s">
        <v>391</v>
      </c>
      <c r="D23" s="1">
        <v>4</v>
      </c>
      <c r="E23" t="s">
        <v>88</v>
      </c>
      <c r="F23" s="1">
        <v>862</v>
      </c>
      <c r="G23" s="1" t="s">
        <v>165</v>
      </c>
    </row>
    <row r="24" spans="1:7" x14ac:dyDescent="0.25">
      <c r="A24" s="75" t="str">
        <f t="shared" si="0"/>
        <v>3210000000-N - GUARDRAIL END UNITS, TYPE CAT-1</v>
      </c>
      <c r="B24" t="s">
        <v>194</v>
      </c>
      <c r="C24" t="s">
        <v>392</v>
      </c>
      <c r="D24" s="1">
        <v>4</v>
      </c>
      <c r="E24" t="s">
        <v>88</v>
      </c>
      <c r="F24" s="1">
        <v>862</v>
      </c>
      <c r="G24" s="1" t="s">
        <v>165</v>
      </c>
    </row>
    <row r="25" spans="1:7" x14ac:dyDescent="0.25">
      <c r="A25" s="75" t="str">
        <f t="shared" si="0"/>
        <v>3215000000-N - GUARDRAIL ANCHOR UNITS, TYPE III</v>
      </c>
      <c r="B25" t="s">
        <v>196</v>
      </c>
      <c r="C25" t="s">
        <v>393</v>
      </c>
      <c r="D25" s="1">
        <v>4</v>
      </c>
      <c r="E25" t="s">
        <v>88</v>
      </c>
      <c r="F25" s="1">
        <v>862</v>
      </c>
      <c r="G25" s="1" t="s">
        <v>165</v>
      </c>
    </row>
    <row r="26" spans="1:7" x14ac:dyDescent="0.25">
      <c r="A26" s="75" t="str">
        <f t="shared" si="0"/>
        <v>3287000000-N - GUARDRAIL END UNITS, TYPE TL-3</v>
      </c>
      <c r="B26" t="s">
        <v>198</v>
      </c>
      <c r="C26" t="s">
        <v>394</v>
      </c>
      <c r="D26" s="1">
        <v>4</v>
      </c>
      <c r="E26" t="s">
        <v>88</v>
      </c>
      <c r="F26" s="1">
        <v>862</v>
      </c>
      <c r="G26" s="1" t="s">
        <v>165</v>
      </c>
    </row>
    <row r="27" spans="1:7" x14ac:dyDescent="0.25">
      <c r="A27" s="75" t="str">
        <f t="shared" si="0"/>
        <v>3288000000-N - GUARDRAIL END UNITS, TYPE TL-2</v>
      </c>
      <c r="B27" t="s">
        <v>200</v>
      </c>
      <c r="C27" t="s">
        <v>395</v>
      </c>
      <c r="D27" s="1">
        <v>4</v>
      </c>
      <c r="E27" t="s">
        <v>88</v>
      </c>
      <c r="F27" s="1">
        <v>862</v>
      </c>
      <c r="G27" s="1" t="s">
        <v>165</v>
      </c>
    </row>
    <row r="28" spans="1:7" x14ac:dyDescent="0.25">
      <c r="A28" s="75" t="str">
        <f t="shared" si="0"/>
        <v>3289000000-N - GUARDRAIL END UNITS, TYPE MEDIAN TL-3</v>
      </c>
      <c r="B28" t="s">
        <v>202</v>
      </c>
      <c r="C28" t="s">
        <v>396</v>
      </c>
      <c r="D28" s="1">
        <v>4</v>
      </c>
      <c r="E28" t="s">
        <v>88</v>
      </c>
      <c r="F28" s="1">
        <v>862</v>
      </c>
      <c r="G28" s="1" t="s">
        <v>165</v>
      </c>
    </row>
    <row r="29" spans="1:7" x14ac:dyDescent="0.25">
      <c r="A29" s="75" t="str">
        <f t="shared" si="0"/>
        <v>3317000000-N - GUARDRAIL ANCHOR UNITS, TYPE B-77</v>
      </c>
      <c r="B29" t="s">
        <v>204</v>
      </c>
      <c r="C29" t="s">
        <v>397</v>
      </c>
      <c r="D29" s="1">
        <v>4</v>
      </c>
      <c r="E29" t="s">
        <v>88</v>
      </c>
      <c r="F29" s="1">
        <v>862</v>
      </c>
      <c r="G29" s="1" t="s">
        <v>165</v>
      </c>
    </row>
    <row r="30" spans="1:7" x14ac:dyDescent="0.25">
      <c r="A30" s="75" t="str">
        <f t="shared" si="0"/>
        <v>3319000000-N - GUARDRAIL ANCHOR UNITS, TYPE B-83</v>
      </c>
      <c r="B30" t="s">
        <v>206</v>
      </c>
      <c r="C30" t="s">
        <v>398</v>
      </c>
      <c r="D30" s="1">
        <v>4</v>
      </c>
      <c r="E30" t="s">
        <v>88</v>
      </c>
      <c r="F30" s="1">
        <v>862</v>
      </c>
      <c r="G30" s="1" t="s">
        <v>165</v>
      </c>
    </row>
    <row r="31" spans="1:7" x14ac:dyDescent="0.25">
      <c r="A31" s="75" t="str">
        <f t="shared" si="0"/>
        <v>3389200000-E - CABLE GUIDERAIL</v>
      </c>
      <c r="B31" t="s">
        <v>208</v>
      </c>
      <c r="C31" t="s">
        <v>399</v>
      </c>
      <c r="D31" s="1">
        <v>4</v>
      </c>
      <c r="E31" t="s">
        <v>69</v>
      </c>
      <c r="F31" s="1">
        <v>865</v>
      </c>
      <c r="G31" s="1" t="s">
        <v>165</v>
      </c>
    </row>
    <row r="32" spans="1:7" x14ac:dyDescent="0.25">
      <c r="A32" s="75" t="str">
        <f t="shared" si="0"/>
        <v>3389400000-E - DOUBLE FACED CABLE GUIDERAIL</v>
      </c>
      <c r="B32" t="s">
        <v>210</v>
      </c>
      <c r="C32" t="s">
        <v>400</v>
      </c>
      <c r="D32" s="1">
        <v>4</v>
      </c>
      <c r="E32" t="s">
        <v>69</v>
      </c>
      <c r="F32" s="1">
        <v>865</v>
      </c>
      <c r="G32" s="1" t="s">
        <v>165</v>
      </c>
    </row>
    <row r="33" spans="1:7" x14ac:dyDescent="0.25">
      <c r="A33" s="75" t="str">
        <f t="shared" si="0"/>
        <v>3389500000-N - ADDITIONAL GUIDERAIL POSTS</v>
      </c>
      <c r="B33" t="s">
        <v>212</v>
      </c>
      <c r="C33" t="s">
        <v>401</v>
      </c>
      <c r="D33" s="1">
        <v>4</v>
      </c>
      <c r="E33" t="s">
        <v>88</v>
      </c>
      <c r="F33" s="1">
        <v>865</v>
      </c>
      <c r="G33" s="1" t="s">
        <v>165</v>
      </c>
    </row>
    <row r="34" spans="1:7" x14ac:dyDescent="0.25">
      <c r="A34" s="75" t="str">
        <f t="shared" si="0"/>
        <v>3500000000-E - WOVEN WIRE FENCE, **" FABRIC</v>
      </c>
      <c r="B34" t="s">
        <v>214</v>
      </c>
      <c r="C34" t="s">
        <v>402</v>
      </c>
      <c r="D34" s="1">
        <v>5</v>
      </c>
      <c r="E34" t="s">
        <v>69</v>
      </c>
      <c r="F34" s="1">
        <v>866</v>
      </c>
      <c r="G34" s="1" t="s">
        <v>216</v>
      </c>
    </row>
    <row r="35" spans="1:7" x14ac:dyDescent="0.25">
      <c r="A35" s="75" t="str">
        <f t="shared" si="0"/>
        <v>3503000000-E - WOVEN WIRE FENCE, 47" FABRIC</v>
      </c>
      <c r="B35" t="s">
        <v>217</v>
      </c>
      <c r="C35" t="s">
        <v>403</v>
      </c>
      <c r="D35" s="1">
        <v>5</v>
      </c>
      <c r="E35" t="s">
        <v>69</v>
      </c>
      <c r="F35" s="1">
        <v>866</v>
      </c>
      <c r="G35" s="1" t="s">
        <v>216</v>
      </c>
    </row>
    <row r="36" spans="1:7" x14ac:dyDescent="0.25">
      <c r="A36" s="75" t="str">
        <f t="shared" si="0"/>
        <v>3518000000-E - CHAIN LINK FENCE, **" FABRIC WITH REDWOOD PICKETS</v>
      </c>
      <c r="B36" t="s">
        <v>219</v>
      </c>
      <c r="C36" t="s">
        <v>404</v>
      </c>
      <c r="D36" s="1">
        <v>5</v>
      </c>
      <c r="E36" t="s">
        <v>69</v>
      </c>
      <c r="F36" s="1">
        <v>9000</v>
      </c>
      <c r="G36" s="1" t="s">
        <v>216</v>
      </c>
    </row>
    <row r="37" spans="1:7" x14ac:dyDescent="0.25">
      <c r="A37" s="75" t="str">
        <f t="shared" si="0"/>
        <v>3521000000-E - VINYL COATED CHAIN LINK FENCE, **" FABRIC WITH REDWOOD PICKETS</v>
      </c>
      <c r="B37" t="s">
        <v>221</v>
      </c>
      <c r="C37" t="s">
        <v>405</v>
      </c>
      <c r="D37" s="1">
        <v>5</v>
      </c>
      <c r="E37" t="s">
        <v>69</v>
      </c>
      <c r="F37" s="1">
        <v>9000</v>
      </c>
      <c r="G37" s="1" t="s">
        <v>216</v>
      </c>
    </row>
    <row r="38" spans="1:7" x14ac:dyDescent="0.25">
      <c r="A38" s="75" t="str">
        <f t="shared" si="0"/>
        <v>3524000000-E - VINYL COATED CHAIN LINK FENCE, **" FABRIC</v>
      </c>
      <c r="B38" t="s">
        <v>223</v>
      </c>
      <c r="C38" t="s">
        <v>406</v>
      </c>
      <c r="D38" s="1">
        <v>5</v>
      </c>
      <c r="E38" t="s">
        <v>69</v>
      </c>
      <c r="F38" s="1">
        <v>9000</v>
      </c>
      <c r="G38" s="1" t="s">
        <v>216</v>
      </c>
    </row>
    <row r="39" spans="1:7" x14ac:dyDescent="0.25">
      <c r="A39" s="75" t="str">
        <f t="shared" si="0"/>
        <v>3527000000-E - CHAIN LINK FENCE, **" FABRIC, GUARDRAIL MOUNTED</v>
      </c>
      <c r="B39" t="s">
        <v>225</v>
      </c>
      <c r="C39" t="s">
        <v>407</v>
      </c>
      <c r="D39" s="1">
        <v>5</v>
      </c>
      <c r="E39" t="s">
        <v>69</v>
      </c>
      <c r="F39" s="1">
        <v>9000</v>
      </c>
      <c r="G39" s="1" t="s">
        <v>216</v>
      </c>
    </row>
    <row r="40" spans="1:7" x14ac:dyDescent="0.25">
      <c r="A40" s="75" t="str">
        <f t="shared" si="0"/>
        <v>3530000000-E - CHAIN LINK FENCE, **" FABRIC WITH 1" MESH</v>
      </c>
      <c r="B40" t="s">
        <v>227</v>
      </c>
      <c r="C40" t="s">
        <v>408</v>
      </c>
      <c r="D40" s="1">
        <v>5</v>
      </c>
      <c r="E40" t="s">
        <v>69</v>
      </c>
      <c r="F40" s="1">
        <v>9000</v>
      </c>
      <c r="G40" s="1" t="s">
        <v>216</v>
      </c>
    </row>
    <row r="41" spans="1:7" x14ac:dyDescent="0.25">
      <c r="A41" s="75" t="str">
        <f t="shared" si="0"/>
        <v>3533000000-E - CHAIN LINK FENCE, **" FABRIC</v>
      </c>
      <c r="B41" t="s">
        <v>229</v>
      </c>
      <c r="C41" t="s">
        <v>409</v>
      </c>
      <c r="D41" s="1">
        <v>5</v>
      </c>
      <c r="E41" t="s">
        <v>69</v>
      </c>
      <c r="F41" s="1">
        <v>866</v>
      </c>
      <c r="G41" s="1" t="s">
        <v>216</v>
      </c>
    </row>
    <row r="42" spans="1:7" x14ac:dyDescent="0.25">
      <c r="A42" s="75" t="str">
        <f t="shared" si="0"/>
        <v>3536000000-E - CHAIN LINK FENCE, 48" FABRIC</v>
      </c>
      <c r="B42" t="s">
        <v>231</v>
      </c>
      <c r="C42" t="s">
        <v>410</v>
      </c>
      <c r="D42" s="1">
        <v>5</v>
      </c>
      <c r="E42" t="s">
        <v>69</v>
      </c>
      <c r="F42" s="1">
        <v>866</v>
      </c>
      <c r="G42" s="1" t="s">
        <v>216</v>
      </c>
    </row>
    <row r="43" spans="1:7" x14ac:dyDescent="0.25">
      <c r="A43" s="75" t="str">
        <f t="shared" si="0"/>
        <v>3539000000-E - METAL LINE POSTS FOR **" CHAIN LINK FENCE</v>
      </c>
      <c r="B43" t="s">
        <v>233</v>
      </c>
      <c r="C43" t="s">
        <v>411</v>
      </c>
      <c r="D43" s="1">
        <v>5</v>
      </c>
      <c r="E43" t="s">
        <v>88</v>
      </c>
      <c r="F43" s="1">
        <v>866</v>
      </c>
      <c r="G43" s="1" t="s">
        <v>216</v>
      </c>
    </row>
    <row r="44" spans="1:7" x14ac:dyDescent="0.25">
      <c r="A44" s="75" t="str">
        <f t="shared" si="0"/>
        <v>3542000000-E - METAL LINE POSTS FOR 48" CHAIN LINK FENCE</v>
      </c>
      <c r="B44" t="s">
        <v>235</v>
      </c>
      <c r="C44" t="s">
        <v>412</v>
      </c>
      <c r="D44" s="1">
        <v>5</v>
      </c>
      <c r="E44" t="s">
        <v>88</v>
      </c>
      <c r="F44" s="1">
        <v>866</v>
      </c>
      <c r="G44" s="1" t="s">
        <v>216</v>
      </c>
    </row>
    <row r="45" spans="1:7" x14ac:dyDescent="0.25">
      <c r="A45" s="75" t="str">
        <f t="shared" si="0"/>
        <v>3545000000-E - METAL TERMINAL POSTS FOR **" CHAIN LINK FENCE</v>
      </c>
      <c r="B45" t="s">
        <v>237</v>
      </c>
      <c r="C45" t="s">
        <v>413</v>
      </c>
      <c r="D45" s="1">
        <v>5</v>
      </c>
      <c r="E45" t="s">
        <v>88</v>
      </c>
      <c r="F45" s="1">
        <v>866</v>
      </c>
      <c r="G45" s="1" t="s">
        <v>216</v>
      </c>
    </row>
    <row r="46" spans="1:7" x14ac:dyDescent="0.25">
      <c r="A46" s="75" t="str">
        <f t="shared" si="0"/>
        <v>3548000000-E - METAL TERMINAL POSTS FOR 48" CHAIN LINK FENCE</v>
      </c>
      <c r="B46" t="s">
        <v>239</v>
      </c>
      <c r="C46" t="s">
        <v>414</v>
      </c>
      <c r="D46" s="1">
        <v>5</v>
      </c>
      <c r="E46" t="s">
        <v>88</v>
      </c>
      <c r="F46" s="1">
        <v>866</v>
      </c>
      <c r="G46" s="1" t="s">
        <v>216</v>
      </c>
    </row>
    <row r="47" spans="1:7" x14ac:dyDescent="0.25">
      <c r="A47" s="75" t="str">
        <f t="shared" si="0"/>
        <v>3551000000-E - METAL GATE POSTS FOR **" CHAIN LINK FENCE, SINGLE GATE</v>
      </c>
      <c r="B47" t="s">
        <v>241</v>
      </c>
      <c r="C47" t="s">
        <v>415</v>
      </c>
      <c r="D47" s="1">
        <v>5</v>
      </c>
      <c r="E47" t="s">
        <v>88</v>
      </c>
      <c r="F47" s="1">
        <v>866</v>
      </c>
      <c r="G47" s="1" t="s">
        <v>216</v>
      </c>
    </row>
    <row r="48" spans="1:7" x14ac:dyDescent="0.25">
      <c r="A48" s="75" t="str">
        <f t="shared" si="0"/>
        <v>3554000000-E - METAL GATE POSTS FOR **" CHAIN LINK FENCE, DOUBLE GATE</v>
      </c>
      <c r="B48" t="s">
        <v>243</v>
      </c>
      <c r="C48" t="s">
        <v>416</v>
      </c>
      <c r="D48" s="1">
        <v>5</v>
      </c>
      <c r="E48" t="s">
        <v>88</v>
      </c>
      <c r="F48" s="1">
        <v>866</v>
      </c>
      <c r="G48" s="1" t="s">
        <v>216</v>
      </c>
    </row>
    <row r="49" spans="1:7" x14ac:dyDescent="0.25">
      <c r="A49" s="75" t="str">
        <f t="shared" si="0"/>
        <v>4057000000-E - OVERHEAD FOOTING</v>
      </c>
      <c r="B49" t="s">
        <v>91</v>
      </c>
      <c r="C49" t="s">
        <v>417</v>
      </c>
      <c r="D49" s="1">
        <v>1</v>
      </c>
      <c r="E49" t="s">
        <v>93</v>
      </c>
      <c r="F49" s="1">
        <v>9000</v>
      </c>
      <c r="G49" s="1" t="s">
        <v>94</v>
      </c>
    </row>
    <row r="50" spans="1:7" x14ac:dyDescent="0.25">
      <c r="A50" s="75" t="str">
        <f t="shared" si="0"/>
        <v>4060000000-E - SUPPORTS, BREAKAWAY STEEL BEAM</v>
      </c>
      <c r="B50" t="s">
        <v>245</v>
      </c>
      <c r="C50" t="s">
        <v>418</v>
      </c>
      <c r="D50" s="1">
        <v>5</v>
      </c>
      <c r="E50" t="s">
        <v>60</v>
      </c>
      <c r="F50" s="1">
        <v>903</v>
      </c>
      <c r="G50" s="1" t="s">
        <v>94</v>
      </c>
    </row>
    <row r="51" spans="1:7" x14ac:dyDescent="0.25">
      <c r="A51" s="75" t="str">
        <f t="shared" si="0"/>
        <v>4066000000-E - SUPPORTS, SIMPLE STEEL BEAM</v>
      </c>
      <c r="B51" t="s">
        <v>247</v>
      </c>
      <c r="C51" t="s">
        <v>419</v>
      </c>
      <c r="D51" s="1">
        <v>5</v>
      </c>
      <c r="E51" t="s">
        <v>60</v>
      </c>
      <c r="F51" s="1">
        <v>903</v>
      </c>
      <c r="G51" s="1" t="s">
        <v>94</v>
      </c>
    </row>
    <row r="52" spans="1:7" x14ac:dyDescent="0.25">
      <c r="A52" s="75" t="str">
        <f t="shared" si="0"/>
        <v>4072000000-E - SUPPORTS, 3-LB STEEL U-CHANNEL</v>
      </c>
      <c r="B52" t="s">
        <v>249</v>
      </c>
      <c r="C52" t="s">
        <v>420</v>
      </c>
      <c r="D52" s="1">
        <v>5</v>
      </c>
      <c r="E52" t="s">
        <v>69</v>
      </c>
      <c r="F52" s="1">
        <v>903</v>
      </c>
      <c r="G52" s="1" t="s">
        <v>94</v>
      </c>
    </row>
    <row r="53" spans="1:7" x14ac:dyDescent="0.25">
      <c r="A53" s="75" t="str">
        <f t="shared" si="0"/>
        <v>4078000000-E - SUPPORTS, 2-LB STEEL U-CHANNEL</v>
      </c>
      <c r="B53" t="s">
        <v>251</v>
      </c>
      <c r="C53" t="s">
        <v>421</v>
      </c>
      <c r="D53" s="1">
        <v>5</v>
      </c>
      <c r="E53" t="s">
        <v>88</v>
      </c>
      <c r="F53" s="1">
        <v>903</v>
      </c>
      <c r="G53" s="1" t="s">
        <v>94</v>
      </c>
    </row>
    <row r="54" spans="1:7" x14ac:dyDescent="0.25">
      <c r="A54" s="75" t="str">
        <f t="shared" si="0"/>
        <v>4079000000-N - SUPPORTS, BARRIER (SMALL)</v>
      </c>
      <c r="B54" t="s">
        <v>253</v>
      </c>
      <c r="C54" t="s">
        <v>422</v>
      </c>
      <c r="D54" s="1">
        <v>5</v>
      </c>
      <c r="E54" t="s">
        <v>88</v>
      </c>
      <c r="F54" s="1">
        <v>903</v>
      </c>
      <c r="G54" s="1" t="s">
        <v>94</v>
      </c>
    </row>
    <row r="55" spans="1:7" x14ac:dyDescent="0.25">
      <c r="A55" s="75" t="str">
        <f t="shared" si="0"/>
        <v>4080000000-N - SUPPORTS, BARRIER (LARGE)</v>
      </c>
      <c r="B55" t="s">
        <v>255</v>
      </c>
      <c r="C55" t="s">
        <v>423</v>
      </c>
      <c r="D55" s="1">
        <v>5</v>
      </c>
      <c r="E55" t="s">
        <v>88</v>
      </c>
      <c r="F55" s="1">
        <v>903</v>
      </c>
      <c r="G55" s="1" t="s">
        <v>94</v>
      </c>
    </row>
    <row r="56" spans="1:7" x14ac:dyDescent="0.25">
      <c r="A56" s="75" t="str">
        <f t="shared" si="0"/>
        <v>4080200000-E - SUPPORTS, STEEL SQUARE TUBE</v>
      </c>
      <c r="B56" t="s">
        <v>287</v>
      </c>
      <c r="C56" t="s">
        <v>424</v>
      </c>
      <c r="D56" s="1">
        <v>6</v>
      </c>
      <c r="E56" t="s">
        <v>69</v>
      </c>
      <c r="F56" s="1">
        <v>903</v>
      </c>
      <c r="G56" s="1" t="s">
        <v>94</v>
      </c>
    </row>
    <row r="57" spans="1:7" x14ac:dyDescent="0.25">
      <c r="A57" s="75" t="str">
        <f t="shared" si="0"/>
        <v>4082110000-N - SUPPORTS, OVERHEAD DYNAMIC MESSAGE SIGN STRUCTURE AT STA
*******</v>
      </c>
      <c r="B57" t="s">
        <v>291</v>
      </c>
      <c r="C57" t="s">
        <v>425</v>
      </c>
      <c r="D57" s="1">
        <v>6</v>
      </c>
      <c r="E57" t="s">
        <v>57</v>
      </c>
      <c r="F57" s="1">
        <v>9000</v>
      </c>
      <c r="G57" s="1" t="s">
        <v>94</v>
      </c>
    </row>
    <row r="58" spans="1:7" x14ac:dyDescent="0.25">
      <c r="A58" s="75" t="str">
        <f t="shared" si="0"/>
        <v>4130000000-N - SUPPORTS, OVERHEAD SIGN STRUCTURE ******</v>
      </c>
      <c r="B58" t="s">
        <v>364</v>
      </c>
      <c r="C58" t="s">
        <v>426</v>
      </c>
      <c r="D58" s="1">
        <v>6</v>
      </c>
      <c r="E58" t="s">
        <v>57</v>
      </c>
      <c r="F58" s="1">
        <v>906</v>
      </c>
      <c r="G58" s="1" t="s">
        <v>94</v>
      </c>
    </row>
    <row r="59" spans="1:7" x14ac:dyDescent="0.25">
      <c r="A59" s="75" t="str">
        <f t="shared" si="0"/>
        <v>5000000000-E - ***' HIGH MOUNT STANDARD</v>
      </c>
      <c r="B59" t="s">
        <v>257</v>
      </c>
      <c r="C59" t="s">
        <v>427</v>
      </c>
      <c r="D59" s="1">
        <v>6</v>
      </c>
      <c r="E59" t="s">
        <v>88</v>
      </c>
      <c r="F59" s="1">
        <v>1401</v>
      </c>
      <c r="G59" s="1" t="s">
        <v>259</v>
      </c>
    </row>
    <row r="60" spans="1:7" x14ac:dyDescent="0.25">
      <c r="A60" s="75" t="str">
        <f t="shared" si="0"/>
        <v>5005000000-E - 80' HIGH MOUNT STANDARD</v>
      </c>
      <c r="B60" t="s">
        <v>260</v>
      </c>
      <c r="C60" t="s">
        <v>428</v>
      </c>
      <c r="D60" s="1">
        <v>6</v>
      </c>
      <c r="E60" t="s">
        <v>88</v>
      </c>
      <c r="F60" s="1">
        <v>1401</v>
      </c>
      <c r="G60" s="1" t="s">
        <v>259</v>
      </c>
    </row>
    <row r="61" spans="1:7" x14ac:dyDescent="0.25">
      <c r="A61" s="75" t="str">
        <f t="shared" si="0"/>
        <v>5010000000-E - 100' HIGH MOUNT STANDARD</v>
      </c>
      <c r="B61" t="s">
        <v>262</v>
      </c>
      <c r="C61" t="s">
        <v>429</v>
      </c>
      <c r="D61" s="1">
        <v>6</v>
      </c>
      <c r="E61" t="s">
        <v>88</v>
      </c>
      <c r="F61" s="1">
        <v>1401</v>
      </c>
      <c r="G61" s="1" t="s">
        <v>259</v>
      </c>
    </row>
    <row r="62" spans="1:7" x14ac:dyDescent="0.25">
      <c r="A62" s="75" t="str">
        <f t="shared" si="0"/>
        <v>5015000000-E - 120' HIGH MOUNT STANDARD</v>
      </c>
      <c r="B62" t="s">
        <v>264</v>
      </c>
      <c r="C62" t="s">
        <v>430</v>
      </c>
      <c r="D62" s="1">
        <v>6</v>
      </c>
      <c r="E62" t="s">
        <v>88</v>
      </c>
      <c r="F62" s="1">
        <v>1401</v>
      </c>
      <c r="G62" s="1" t="s">
        <v>259</v>
      </c>
    </row>
    <row r="63" spans="1:7" x14ac:dyDescent="0.25">
      <c r="A63" s="75" t="str">
        <f t="shared" si="0"/>
        <v>5045000000-N - LIGHT STANDARDS, TYPE MTLS
************</v>
      </c>
      <c r="B63" t="s">
        <v>270</v>
      </c>
      <c r="C63" t="s">
        <v>431</v>
      </c>
      <c r="D63" s="1">
        <v>6</v>
      </c>
      <c r="E63" t="s">
        <v>88</v>
      </c>
      <c r="F63" s="1">
        <v>1404</v>
      </c>
      <c r="G63" s="1" t="s">
        <v>259</v>
      </c>
    </row>
    <row r="64" spans="1:7" x14ac:dyDescent="0.25">
      <c r="A64" s="75" t="str">
        <f t="shared" si="0"/>
        <v>5050000000-N - LIGHT STANDARDS, TYPE MTLT
************</v>
      </c>
      <c r="B64" t="s">
        <v>272</v>
      </c>
      <c r="C64" t="s">
        <v>432</v>
      </c>
      <c r="D64" s="1">
        <v>6</v>
      </c>
      <c r="E64" t="s">
        <v>88</v>
      </c>
      <c r="F64" s="1">
        <v>1404</v>
      </c>
      <c r="G64" s="1" t="s">
        <v>259</v>
      </c>
    </row>
    <row r="65" spans="1:7" x14ac:dyDescent="0.25">
      <c r="A65" s="75" t="str">
        <f t="shared" si="0"/>
        <v>5055000000-N - LIGHT STANDARDS, TYPE MISC
************</v>
      </c>
      <c r="B65" t="s">
        <v>274</v>
      </c>
      <c r="C65" t="s">
        <v>433</v>
      </c>
      <c r="D65" s="1">
        <v>6</v>
      </c>
      <c r="E65" t="s">
        <v>88</v>
      </c>
      <c r="F65" s="1">
        <v>1404</v>
      </c>
      <c r="G65" s="1" t="s">
        <v>259</v>
      </c>
    </row>
    <row r="66" spans="1:7" x14ac:dyDescent="0.25">
      <c r="A66" s="75" t="str">
        <f t="shared" si="0"/>
        <v>5060000000-N - POST TOP STANDARD, TYPE AB
************</v>
      </c>
      <c r="B66" t="s">
        <v>276</v>
      </c>
      <c r="C66" t="s">
        <v>434</v>
      </c>
      <c r="D66" s="1">
        <v>6</v>
      </c>
      <c r="E66" t="s">
        <v>88</v>
      </c>
      <c r="F66" s="1">
        <v>9000</v>
      </c>
      <c r="G66" s="1" t="s">
        <v>259</v>
      </c>
    </row>
    <row r="67" spans="1:7" x14ac:dyDescent="0.25">
      <c r="A67" s="75" t="str">
        <f t="shared" si="0"/>
        <v>5065000000-N - POST TOP STANDARD, TYPE EB
************</v>
      </c>
      <c r="B67" t="s">
        <v>278</v>
      </c>
      <c r="C67" t="s">
        <v>435</v>
      </c>
      <c r="D67" s="1">
        <v>6</v>
      </c>
      <c r="E67" t="s">
        <v>88</v>
      </c>
      <c r="F67" s="1">
        <v>9000</v>
      </c>
      <c r="G67" s="1" t="s">
        <v>259</v>
      </c>
    </row>
    <row r="68" spans="1:7" x14ac:dyDescent="0.25">
      <c r="A68" s="75" t="str">
        <f t="shared" ref="A68:A131" si="1">CONCATENATE(B68," - ",C68)</f>
        <v>5835000000-E - **" ENCASEMENT PIPE</v>
      </c>
      <c r="B68" t="s">
        <v>108</v>
      </c>
      <c r="C68" t="s">
        <v>436</v>
      </c>
      <c r="D68" s="1">
        <v>2</v>
      </c>
      <c r="E68" t="s">
        <v>69</v>
      </c>
      <c r="F68" s="1">
        <v>1540</v>
      </c>
      <c r="G68" s="1" t="s">
        <v>110</v>
      </c>
    </row>
    <row r="69" spans="1:7" x14ac:dyDescent="0.25">
      <c r="A69" s="75" t="str">
        <f t="shared" si="1"/>
        <v>5835400000-E - 6" ENCASEMENT PIPE</v>
      </c>
      <c r="B69" t="s">
        <v>111</v>
      </c>
      <c r="C69" t="s">
        <v>437</v>
      </c>
      <c r="D69" s="1">
        <v>2</v>
      </c>
      <c r="E69" t="s">
        <v>69</v>
      </c>
      <c r="F69" s="1">
        <v>1540</v>
      </c>
      <c r="G69" s="1" t="s">
        <v>110</v>
      </c>
    </row>
    <row r="70" spans="1:7" x14ac:dyDescent="0.25">
      <c r="A70" s="75" t="str">
        <f t="shared" si="1"/>
        <v>5835600000-E - 12" ENCASEMENT PIPE</v>
      </c>
      <c r="B70" t="s">
        <v>113</v>
      </c>
      <c r="C70" t="s">
        <v>438</v>
      </c>
      <c r="D70" s="1">
        <v>2</v>
      </c>
      <c r="E70" t="s">
        <v>69</v>
      </c>
      <c r="F70" s="1">
        <v>1540</v>
      </c>
      <c r="G70" s="1" t="s">
        <v>110</v>
      </c>
    </row>
    <row r="71" spans="1:7" x14ac:dyDescent="0.25">
      <c r="A71" s="75" t="str">
        <f t="shared" si="1"/>
        <v>5835700000-E - 16" ENCASEMENT PIPE</v>
      </c>
      <c r="B71" t="s">
        <v>115</v>
      </c>
      <c r="C71" t="s">
        <v>439</v>
      </c>
      <c r="D71" s="1">
        <v>2</v>
      </c>
      <c r="E71" t="s">
        <v>69</v>
      </c>
      <c r="F71" s="1">
        <v>1540</v>
      </c>
      <c r="G71" s="1" t="s">
        <v>110</v>
      </c>
    </row>
    <row r="72" spans="1:7" x14ac:dyDescent="0.25">
      <c r="A72" s="75" t="str">
        <f t="shared" si="1"/>
        <v>5835800000-E - 18" ENCASEMENT PIPE</v>
      </c>
      <c r="B72" t="s">
        <v>117</v>
      </c>
      <c r="C72" t="s">
        <v>440</v>
      </c>
      <c r="D72" s="1">
        <v>2</v>
      </c>
      <c r="E72" t="s">
        <v>69</v>
      </c>
      <c r="F72" s="1">
        <v>1540</v>
      </c>
      <c r="G72" s="1" t="s">
        <v>110</v>
      </c>
    </row>
    <row r="73" spans="1:7" x14ac:dyDescent="0.25">
      <c r="A73" s="75" t="str">
        <f t="shared" si="1"/>
        <v>5835900000-E - 20" ENCASEMENT PIPE</v>
      </c>
      <c r="B73" t="s">
        <v>119</v>
      </c>
      <c r="C73" t="s">
        <v>441</v>
      </c>
      <c r="D73" s="1">
        <v>2</v>
      </c>
      <c r="E73" t="s">
        <v>69</v>
      </c>
      <c r="F73" s="1">
        <v>1540</v>
      </c>
      <c r="G73" s="1" t="s">
        <v>110</v>
      </c>
    </row>
    <row r="74" spans="1:7" x14ac:dyDescent="0.25">
      <c r="A74" s="75" t="str">
        <f t="shared" si="1"/>
        <v>5836000000-E - 24" ENCASEMENT PIPE</v>
      </c>
      <c r="B74" t="s">
        <v>121</v>
      </c>
      <c r="C74" t="s">
        <v>442</v>
      </c>
      <c r="D74" s="1">
        <v>2</v>
      </c>
      <c r="E74" t="s">
        <v>69</v>
      </c>
      <c r="F74" s="1">
        <v>1540</v>
      </c>
      <c r="G74" s="1" t="s">
        <v>110</v>
      </c>
    </row>
    <row r="75" spans="1:7" x14ac:dyDescent="0.25">
      <c r="A75" s="75" t="str">
        <f t="shared" si="1"/>
        <v>5836200000-E - 30" ENCASEMENT PIPE</v>
      </c>
      <c r="B75" t="s">
        <v>123</v>
      </c>
      <c r="C75" t="s">
        <v>443</v>
      </c>
      <c r="D75" s="1">
        <v>2</v>
      </c>
      <c r="E75" t="s">
        <v>69</v>
      </c>
      <c r="F75" s="1">
        <v>1540</v>
      </c>
      <c r="G75" s="1" t="s">
        <v>110</v>
      </c>
    </row>
    <row r="76" spans="1:7" x14ac:dyDescent="0.25">
      <c r="A76" s="75" t="str">
        <f t="shared" si="1"/>
        <v>5836400000-E - 36" ENCASEMENT PIPE</v>
      </c>
      <c r="B76" t="s">
        <v>125</v>
      </c>
      <c r="C76" t="s">
        <v>444</v>
      </c>
      <c r="D76" s="1">
        <v>2</v>
      </c>
      <c r="E76" t="s">
        <v>69</v>
      </c>
      <c r="F76" s="1">
        <v>1540</v>
      </c>
      <c r="G76" s="1" t="s">
        <v>110</v>
      </c>
    </row>
    <row r="77" spans="1:7" x14ac:dyDescent="0.25">
      <c r="A77" s="75" t="str">
        <f t="shared" si="1"/>
        <v>7576000000-N - METAL STRAIN SIGNAL POLE</v>
      </c>
      <c r="B77" t="s">
        <v>280</v>
      </c>
      <c r="C77" t="s">
        <v>445</v>
      </c>
      <c r="D77" s="1">
        <v>6</v>
      </c>
      <c r="E77" t="s">
        <v>88</v>
      </c>
      <c r="F77" s="1">
        <v>9000</v>
      </c>
      <c r="G77" s="1" t="s">
        <v>282</v>
      </c>
    </row>
    <row r="78" spans="1:7" x14ac:dyDescent="0.25">
      <c r="A78" s="75" t="str">
        <f t="shared" si="1"/>
        <v>7588000000-N - METAL POLE WITH SINGLE MAST ARM</v>
      </c>
      <c r="B78" t="s">
        <v>283</v>
      </c>
      <c r="C78" t="s">
        <v>446</v>
      </c>
      <c r="D78" s="1">
        <v>6</v>
      </c>
      <c r="E78" t="s">
        <v>88</v>
      </c>
      <c r="F78" s="1">
        <v>9000</v>
      </c>
      <c r="G78" s="1" t="s">
        <v>282</v>
      </c>
    </row>
    <row r="79" spans="1:7" x14ac:dyDescent="0.25">
      <c r="A79" s="75" t="str">
        <f t="shared" si="1"/>
        <v>7590000000-N - METAL POLE WITH DUAL MAST ARM</v>
      </c>
      <c r="B79" t="s">
        <v>285</v>
      </c>
      <c r="C79" t="s">
        <v>447</v>
      </c>
      <c r="D79" s="1">
        <v>6</v>
      </c>
      <c r="E79" t="s">
        <v>88</v>
      </c>
      <c r="F79" s="1">
        <v>9000</v>
      </c>
      <c r="G79" s="1" t="s">
        <v>282</v>
      </c>
    </row>
    <row r="80" spans="1:7" x14ac:dyDescent="0.25">
      <c r="A80" s="75" t="str">
        <f t="shared" si="1"/>
        <v>8063000000-N - PRECAST REINFORCED CONC BOX
CULVERT AT STA ************</v>
      </c>
      <c r="B80" t="s">
        <v>76</v>
      </c>
      <c r="C80" t="s">
        <v>448</v>
      </c>
      <c r="D80" s="1">
        <v>1</v>
      </c>
      <c r="E80" t="s">
        <v>57</v>
      </c>
      <c r="F80" s="1">
        <v>9000</v>
      </c>
      <c r="G80" s="1" t="s">
        <v>78</v>
      </c>
    </row>
    <row r="81" spans="1:7" x14ac:dyDescent="0.25">
      <c r="A81" s="75" t="str">
        <f t="shared" si="1"/>
        <v>8111000000-E - PERMANENT STEEL CASING FOR **'-**" DIA DRILLED PIER</v>
      </c>
      <c r="B81" t="s">
        <v>98</v>
      </c>
      <c r="C81" t="s">
        <v>449</v>
      </c>
      <c r="D81" s="1">
        <v>2</v>
      </c>
      <c r="E81" t="s">
        <v>69</v>
      </c>
      <c r="F81" s="1">
        <v>411</v>
      </c>
      <c r="G81" s="1" t="s">
        <v>52</v>
      </c>
    </row>
    <row r="82" spans="1:7" x14ac:dyDescent="0.25">
      <c r="A82" s="75" t="str">
        <f t="shared" si="1"/>
        <v>8111200000-E - PERMANENT STEEL CASING FOR 3'-0" DIA DRILLED PIER</v>
      </c>
      <c r="B82" t="s">
        <v>100</v>
      </c>
      <c r="C82" t="s">
        <v>450</v>
      </c>
      <c r="D82" s="1">
        <v>2</v>
      </c>
      <c r="E82" t="s">
        <v>69</v>
      </c>
      <c r="F82" s="1">
        <v>411</v>
      </c>
      <c r="G82" s="1" t="s">
        <v>52</v>
      </c>
    </row>
    <row r="83" spans="1:7" x14ac:dyDescent="0.25">
      <c r="A83" s="75" t="str">
        <f t="shared" si="1"/>
        <v>8111400000-E - PERMANENT STEEL CASING FOR 3'-6" DIA DRILLED PIER</v>
      </c>
      <c r="B83" t="s">
        <v>102</v>
      </c>
      <c r="C83" t="s">
        <v>451</v>
      </c>
      <c r="D83" s="1">
        <v>2</v>
      </c>
      <c r="E83" t="s">
        <v>69</v>
      </c>
      <c r="F83" s="1">
        <v>411</v>
      </c>
      <c r="G83" s="1" t="s">
        <v>52</v>
      </c>
    </row>
    <row r="84" spans="1:7" x14ac:dyDescent="0.25">
      <c r="A84" s="75" t="str">
        <f t="shared" si="1"/>
        <v>8111600000-E - PERMANENT STEEL CASING FOR 4'-0" DIA DRILLED PIER</v>
      </c>
      <c r="B84" t="s">
        <v>104</v>
      </c>
      <c r="C84" t="s">
        <v>452</v>
      </c>
      <c r="D84" s="1">
        <v>2</v>
      </c>
      <c r="E84" t="s">
        <v>69</v>
      </c>
      <c r="F84" s="1">
        <v>411</v>
      </c>
      <c r="G84" s="1" t="s">
        <v>52</v>
      </c>
    </row>
    <row r="85" spans="1:7" x14ac:dyDescent="0.25">
      <c r="A85" s="75" t="str">
        <f t="shared" si="1"/>
        <v>8147000000-E - REINFORCED CONCRETE DECK SLAB</v>
      </c>
      <c r="B85" t="s">
        <v>49</v>
      </c>
      <c r="C85" t="s">
        <v>453</v>
      </c>
      <c r="D85" s="1">
        <v>1</v>
      </c>
      <c r="E85" t="s">
        <v>51</v>
      </c>
      <c r="F85" s="1">
        <v>420</v>
      </c>
      <c r="G85" s="1" t="s">
        <v>52</v>
      </c>
    </row>
    <row r="86" spans="1:7" x14ac:dyDescent="0.25">
      <c r="A86" s="75" t="str">
        <f t="shared" si="1"/>
        <v>8154000000-E - REINFORCED CONCRETE DECK SLAB (SAND LIGHTWEIGHT CONCRETE)</v>
      </c>
      <c r="B86" t="s">
        <v>53</v>
      </c>
      <c r="C86" t="s">
        <v>454</v>
      </c>
      <c r="D86" s="1">
        <v>1</v>
      </c>
      <c r="E86" t="s">
        <v>51</v>
      </c>
      <c r="F86" s="1">
        <v>420</v>
      </c>
      <c r="G86" s="1" t="s">
        <v>52</v>
      </c>
    </row>
    <row r="87" spans="1:7" x14ac:dyDescent="0.25">
      <c r="A87" s="75" t="str">
        <f t="shared" si="1"/>
        <v>8156000000-E - CONCRETE WEARING SURFACE</v>
      </c>
      <c r="B87" t="s">
        <v>365</v>
      </c>
      <c r="C87" t="s">
        <v>455</v>
      </c>
      <c r="D87" s="1">
        <v>1</v>
      </c>
      <c r="E87" t="s">
        <v>51</v>
      </c>
      <c r="F87" s="1">
        <v>9000</v>
      </c>
      <c r="G87" s="1" t="s">
        <v>52</v>
      </c>
    </row>
    <row r="88" spans="1:7" x14ac:dyDescent="0.25">
      <c r="A88" s="75" t="str">
        <f t="shared" si="1"/>
        <v>8210000000-N - BRIDGE APPROACH SLABS, STATION
************</v>
      </c>
      <c r="B88" t="s">
        <v>55</v>
      </c>
      <c r="C88" t="s">
        <v>456</v>
      </c>
      <c r="D88" s="1">
        <v>1</v>
      </c>
      <c r="E88" t="s">
        <v>57</v>
      </c>
      <c r="F88" s="1">
        <v>422</v>
      </c>
      <c r="G88" s="1" t="s">
        <v>52</v>
      </c>
    </row>
    <row r="89" spans="1:7" x14ac:dyDescent="0.25">
      <c r="A89" s="75" t="str">
        <f t="shared" si="1"/>
        <v>8217000000-E - REINFORCING STEEL (BRIDGE)</v>
      </c>
      <c r="B89" t="s">
        <v>58</v>
      </c>
      <c r="C89" t="s">
        <v>457</v>
      </c>
      <c r="D89" s="1">
        <v>1</v>
      </c>
      <c r="E89" t="s">
        <v>60</v>
      </c>
      <c r="F89" s="1">
        <v>425</v>
      </c>
      <c r="G89" s="1" t="s">
        <v>52</v>
      </c>
    </row>
    <row r="90" spans="1:7" x14ac:dyDescent="0.25">
      <c r="A90" s="75" t="str">
        <f t="shared" si="1"/>
        <v>8224000000-E - EPOXY COATED REINFORCING STEEL (BRIDGE)</v>
      </c>
      <c r="B90" t="s">
        <v>61</v>
      </c>
      <c r="C90" t="s">
        <v>458</v>
      </c>
      <c r="D90" s="1">
        <v>1</v>
      </c>
      <c r="E90" t="s">
        <v>60</v>
      </c>
      <c r="F90" s="1">
        <v>425</v>
      </c>
      <c r="G90" s="1" t="s">
        <v>52</v>
      </c>
    </row>
    <row r="91" spans="1:7" x14ac:dyDescent="0.25">
      <c r="A91" s="75" t="str">
        <f t="shared" si="1"/>
        <v>8226000000-E - EPOXY COATED SPIRAL COLUMN REINFORCING STEEL (BRIDGE)</v>
      </c>
      <c r="B91" t="s">
        <v>63</v>
      </c>
      <c r="C91" t="s">
        <v>459</v>
      </c>
      <c r="D91" s="1">
        <v>1</v>
      </c>
      <c r="E91" t="s">
        <v>60</v>
      </c>
      <c r="F91" s="1">
        <v>425</v>
      </c>
      <c r="G91" s="1" t="s">
        <v>52</v>
      </c>
    </row>
    <row r="92" spans="1:7" x14ac:dyDescent="0.25">
      <c r="A92" s="75" t="str">
        <f t="shared" si="1"/>
        <v>8238000000-E - SPIRAL COLUMN REINFORCING STEEL (BRIDGE)</v>
      </c>
      <c r="B92" t="s">
        <v>65</v>
      </c>
      <c r="C92" t="s">
        <v>460</v>
      </c>
      <c r="D92" s="1">
        <v>1</v>
      </c>
      <c r="E92" t="s">
        <v>60</v>
      </c>
      <c r="F92" s="1">
        <v>425</v>
      </c>
      <c r="G92" s="1" t="s">
        <v>52</v>
      </c>
    </row>
    <row r="93" spans="1:7" x14ac:dyDescent="0.25">
      <c r="A93" s="75" t="str">
        <f t="shared" si="1"/>
        <v>8245000000-E - REINFORCING STEEL (CULVERT)</v>
      </c>
      <c r="B93" t="s">
        <v>79</v>
      </c>
      <c r="C93" t="s">
        <v>461</v>
      </c>
      <c r="D93" s="1">
        <v>1</v>
      </c>
      <c r="E93" t="s">
        <v>60</v>
      </c>
      <c r="F93" s="1">
        <v>425</v>
      </c>
      <c r="G93" s="1" t="s">
        <v>78</v>
      </c>
    </row>
    <row r="94" spans="1:7" x14ac:dyDescent="0.25">
      <c r="A94" s="75" t="str">
        <f t="shared" si="1"/>
        <v>8248000000-E - EPOXY COATED REINFORCING STEEL (CULVERT)</v>
      </c>
      <c r="B94" t="s">
        <v>81</v>
      </c>
      <c r="C94" t="s">
        <v>462</v>
      </c>
      <c r="D94" s="1">
        <v>1</v>
      </c>
      <c r="E94" t="s">
        <v>60</v>
      </c>
      <c r="F94" s="1">
        <v>425</v>
      </c>
      <c r="G94" s="1" t="s">
        <v>78</v>
      </c>
    </row>
    <row r="95" spans="1:7" x14ac:dyDescent="0.25">
      <c r="A95" s="75" t="str">
        <f t="shared" si="1"/>
        <v>8252000000-E - REINFORCING STEEL (RETAINING WALL)</v>
      </c>
      <c r="B95" t="s">
        <v>95</v>
      </c>
      <c r="C95" t="s">
        <v>463</v>
      </c>
      <c r="D95" s="1">
        <v>1</v>
      </c>
      <c r="E95" t="s">
        <v>60</v>
      </c>
      <c r="F95" s="1">
        <v>425</v>
      </c>
      <c r="G95" s="1" t="s">
        <v>97</v>
      </c>
    </row>
    <row r="96" spans="1:7" x14ac:dyDescent="0.25">
      <c r="A96" s="75" t="str">
        <f t="shared" si="1"/>
        <v>8256000000-E - TYPE III PRESRESSED CONCRETE DECK GIRDER</v>
      </c>
      <c r="B96" t="s">
        <v>293</v>
      </c>
      <c r="C96" t="s">
        <v>464</v>
      </c>
      <c r="D96" s="1">
        <v>7</v>
      </c>
      <c r="E96" t="s">
        <v>69</v>
      </c>
      <c r="F96" s="1">
        <v>9000</v>
      </c>
      <c r="G96" s="1" t="s">
        <v>52</v>
      </c>
    </row>
    <row r="97" spans="1:7" x14ac:dyDescent="0.25">
      <c r="A97" s="75" t="str">
        <f t="shared" si="1"/>
        <v>8259000000-E - 36" PRESTRESSED CONCRETE GIRDERS</v>
      </c>
      <c r="B97" t="s">
        <v>295</v>
      </c>
      <c r="C97" t="s">
        <v>465</v>
      </c>
      <c r="D97" s="1">
        <v>7</v>
      </c>
      <c r="E97" t="s">
        <v>69</v>
      </c>
      <c r="F97" s="1">
        <v>430</v>
      </c>
      <c r="G97" s="1" t="s">
        <v>52</v>
      </c>
    </row>
    <row r="98" spans="1:7" x14ac:dyDescent="0.25">
      <c r="A98" s="75" t="str">
        <f t="shared" si="1"/>
        <v>8262000000-E - 45" PRESTRESSED CONCRETE GIRDERS</v>
      </c>
      <c r="B98" t="s">
        <v>297</v>
      </c>
      <c r="C98" t="s">
        <v>466</v>
      </c>
      <c r="D98" s="1">
        <v>7</v>
      </c>
      <c r="E98" t="s">
        <v>69</v>
      </c>
      <c r="F98" s="1">
        <v>430</v>
      </c>
      <c r="G98" s="1" t="s">
        <v>52</v>
      </c>
    </row>
    <row r="99" spans="1:7" x14ac:dyDescent="0.25">
      <c r="A99" s="75" t="str">
        <f t="shared" si="1"/>
        <v>8265000000-E - 54" PRESTRESSED CONCRETE GIRDERS</v>
      </c>
      <c r="B99" t="s">
        <v>299</v>
      </c>
      <c r="C99" t="s">
        <v>467</v>
      </c>
      <c r="D99" s="1">
        <v>7</v>
      </c>
      <c r="E99" t="s">
        <v>69</v>
      </c>
      <c r="F99" s="1">
        <v>430</v>
      </c>
      <c r="G99" s="1" t="s">
        <v>52</v>
      </c>
    </row>
    <row r="100" spans="1:7" x14ac:dyDescent="0.25">
      <c r="A100" s="75" t="str">
        <f t="shared" si="1"/>
        <v>8268000000-E - 63" PRESTRESSED CONCRETE GIRDERS</v>
      </c>
      <c r="B100" t="s">
        <v>301</v>
      </c>
      <c r="C100" t="s">
        <v>468</v>
      </c>
      <c r="D100" s="1">
        <v>7</v>
      </c>
      <c r="E100" t="s">
        <v>69</v>
      </c>
      <c r="F100" s="1">
        <v>430</v>
      </c>
      <c r="G100" s="1" t="s">
        <v>52</v>
      </c>
    </row>
    <row r="101" spans="1:7" x14ac:dyDescent="0.25">
      <c r="A101" s="75" t="str">
        <f t="shared" si="1"/>
        <v>8271000000-E - 72" PRESTRESSED CONCRETE GIRDERS</v>
      </c>
      <c r="B101" t="s">
        <v>303</v>
      </c>
      <c r="C101" t="s">
        <v>469</v>
      </c>
      <c r="D101" s="1">
        <v>7</v>
      </c>
      <c r="E101" t="s">
        <v>69</v>
      </c>
      <c r="F101" s="1">
        <v>430</v>
      </c>
      <c r="G101" s="1" t="s">
        <v>52</v>
      </c>
    </row>
    <row r="102" spans="1:7" x14ac:dyDescent="0.25">
      <c r="A102" s="75" t="str">
        <f t="shared" si="1"/>
        <v>8274000000-E - MODIFIED 63" PRESTRESSED CONC GIRDERS</v>
      </c>
      <c r="B102" t="s">
        <v>305</v>
      </c>
      <c r="C102" t="s">
        <v>470</v>
      </c>
      <c r="D102" s="1">
        <v>7</v>
      </c>
      <c r="E102" t="s">
        <v>69</v>
      </c>
      <c r="F102" s="1">
        <v>430</v>
      </c>
      <c r="G102" s="1" t="s">
        <v>52</v>
      </c>
    </row>
    <row r="103" spans="1:7" x14ac:dyDescent="0.25">
      <c r="A103" s="75" t="str">
        <f t="shared" si="1"/>
        <v>8277000000-E - MODIFIED 72" PRESTRESSED CONC GIRDERS</v>
      </c>
      <c r="B103" t="s">
        <v>307</v>
      </c>
      <c r="C103" t="s">
        <v>471</v>
      </c>
      <c r="D103" s="1">
        <v>7</v>
      </c>
      <c r="E103" t="s">
        <v>69</v>
      </c>
      <c r="F103" s="1">
        <v>430</v>
      </c>
      <c r="G103" s="1" t="s">
        <v>52</v>
      </c>
    </row>
    <row r="104" spans="1:7" x14ac:dyDescent="0.25">
      <c r="A104" s="75" t="str">
        <f t="shared" si="1"/>
        <v>8278000000-E - FIB **" PRESTRESSED CONCRETE GIRDERS</v>
      </c>
      <c r="B104" t="s">
        <v>366</v>
      </c>
      <c r="C104" t="s">
        <v>472</v>
      </c>
      <c r="D104" s="1">
        <v>7</v>
      </c>
      <c r="E104" t="s">
        <v>69</v>
      </c>
      <c r="F104" s="1">
        <v>430</v>
      </c>
      <c r="G104" s="1" t="s">
        <v>52</v>
      </c>
    </row>
    <row r="105" spans="1:7" x14ac:dyDescent="0.25">
      <c r="A105" s="75" t="str">
        <f t="shared" si="1"/>
        <v>8280000000-E - APPROX          LBS STRUCTURAL STEEL</v>
      </c>
      <c r="B105" t="s">
        <v>106</v>
      </c>
      <c r="C105" t="s">
        <v>473</v>
      </c>
      <c r="D105" s="1">
        <v>2</v>
      </c>
      <c r="E105" t="s">
        <v>57</v>
      </c>
      <c r="F105" s="1">
        <v>440</v>
      </c>
      <c r="G105" s="1" t="s">
        <v>52</v>
      </c>
    </row>
    <row r="106" spans="1:7" x14ac:dyDescent="0.25">
      <c r="A106" s="75" t="str">
        <f t="shared" si="1"/>
        <v>8329000000-E - 12" PRESTRESSED CONCRETE PILES</v>
      </c>
      <c r="B106" t="s">
        <v>309</v>
      </c>
      <c r="C106" t="s">
        <v>474</v>
      </c>
      <c r="D106" s="1">
        <v>7</v>
      </c>
      <c r="E106" t="s">
        <v>69</v>
      </c>
      <c r="F106" s="1">
        <v>450</v>
      </c>
      <c r="G106" s="1" t="s">
        <v>52</v>
      </c>
    </row>
    <row r="107" spans="1:7" x14ac:dyDescent="0.25">
      <c r="A107" s="75" t="str">
        <f t="shared" si="1"/>
        <v>8333000000-E - 16" PRESTRESSED CONCRETE PILES</v>
      </c>
      <c r="B107" t="s">
        <v>311</v>
      </c>
      <c r="C107" t="s">
        <v>475</v>
      </c>
      <c r="D107" s="1">
        <v>7</v>
      </c>
      <c r="E107" t="s">
        <v>69</v>
      </c>
      <c r="F107" s="1">
        <v>450</v>
      </c>
      <c r="G107" s="1" t="s">
        <v>52</v>
      </c>
    </row>
    <row r="108" spans="1:7" x14ac:dyDescent="0.25">
      <c r="A108" s="75" t="str">
        <f t="shared" si="1"/>
        <v>8336000000-E - 20" PRESTRESSED CONCRETE PILES</v>
      </c>
      <c r="B108" t="s">
        <v>313</v>
      </c>
      <c r="C108" t="s">
        <v>476</v>
      </c>
      <c r="D108" s="1">
        <v>7</v>
      </c>
      <c r="E108" t="s">
        <v>69</v>
      </c>
      <c r="F108" s="1">
        <v>450</v>
      </c>
      <c r="G108" s="1" t="s">
        <v>52</v>
      </c>
    </row>
    <row r="109" spans="1:7" x14ac:dyDescent="0.25">
      <c r="A109" s="75" t="str">
        <f t="shared" si="1"/>
        <v>8343000000-E - 22" PRESTRESSED CONCRETE PILES</v>
      </c>
      <c r="B109" t="s">
        <v>315</v>
      </c>
      <c r="C109" t="s">
        <v>477</v>
      </c>
      <c r="D109" s="1">
        <v>7</v>
      </c>
      <c r="E109" t="s">
        <v>69</v>
      </c>
      <c r="F109" s="1">
        <v>450</v>
      </c>
      <c r="G109" s="1" t="s">
        <v>52</v>
      </c>
    </row>
    <row r="110" spans="1:7" x14ac:dyDescent="0.25">
      <c r="A110" s="75" t="str">
        <f t="shared" si="1"/>
        <v>8350000000-E - 24" PRESTRESSED CONCRETE PILES</v>
      </c>
      <c r="B110" t="s">
        <v>317</v>
      </c>
      <c r="C110" t="s">
        <v>478</v>
      </c>
      <c r="D110" s="1">
        <v>7</v>
      </c>
      <c r="E110" t="s">
        <v>69</v>
      </c>
      <c r="F110" s="1">
        <v>450</v>
      </c>
      <c r="G110" s="1" t="s">
        <v>52</v>
      </c>
    </row>
    <row r="111" spans="1:7" x14ac:dyDescent="0.25">
      <c r="A111" s="75" t="str">
        <f t="shared" si="1"/>
        <v>8353000000-E - 30" PRESTRESSED CONCRETE PILES</v>
      </c>
      <c r="B111" t="s">
        <v>319</v>
      </c>
      <c r="C111" t="s">
        <v>479</v>
      </c>
      <c r="D111" s="1">
        <v>7</v>
      </c>
      <c r="E111" t="s">
        <v>69</v>
      </c>
      <c r="F111" s="1">
        <v>450</v>
      </c>
      <c r="G111" s="1" t="s">
        <v>52</v>
      </c>
    </row>
    <row r="112" spans="1:7" x14ac:dyDescent="0.25">
      <c r="A112" s="75" t="str">
        <f t="shared" si="1"/>
        <v>8355000000-E - HP *** X *** STEEL PILES</v>
      </c>
      <c r="B112" t="s">
        <v>127</v>
      </c>
      <c r="C112" t="s">
        <v>480</v>
      </c>
      <c r="D112" s="1">
        <v>3</v>
      </c>
      <c r="E112" t="s">
        <v>69</v>
      </c>
      <c r="F112" s="1">
        <v>450</v>
      </c>
      <c r="G112" s="1" t="s">
        <v>52</v>
      </c>
    </row>
    <row r="113" spans="1:7" x14ac:dyDescent="0.25">
      <c r="A113" s="75" t="str">
        <f t="shared" si="1"/>
        <v>8356000000-E - HP ** X ** GALVANIZED STEEL PILES</v>
      </c>
      <c r="B113" t="s">
        <v>129</v>
      </c>
      <c r="C113" t="s">
        <v>481</v>
      </c>
      <c r="D113" s="1">
        <v>3</v>
      </c>
      <c r="E113" t="s">
        <v>69</v>
      </c>
      <c r="F113" s="1">
        <v>450</v>
      </c>
      <c r="G113" s="1" t="s">
        <v>52</v>
      </c>
    </row>
    <row r="114" spans="1:7" x14ac:dyDescent="0.25">
      <c r="A114" s="75" t="str">
        <f t="shared" si="1"/>
        <v>8357000000-E - HP 10 X 42 STEEL PILES</v>
      </c>
      <c r="B114" t="s">
        <v>131</v>
      </c>
      <c r="C114" t="s">
        <v>482</v>
      </c>
      <c r="D114" s="1">
        <v>3</v>
      </c>
      <c r="E114" t="s">
        <v>69</v>
      </c>
      <c r="F114" s="1">
        <v>450</v>
      </c>
      <c r="G114" s="1" t="s">
        <v>52</v>
      </c>
    </row>
    <row r="115" spans="1:7" x14ac:dyDescent="0.25">
      <c r="A115" s="75" t="str">
        <f t="shared" si="1"/>
        <v>8364000000-E - HP 12 X 53 STEEL PILES</v>
      </c>
      <c r="B115" t="s">
        <v>133</v>
      </c>
      <c r="C115" t="s">
        <v>483</v>
      </c>
      <c r="D115" s="1">
        <v>3</v>
      </c>
      <c r="E115" t="s">
        <v>69</v>
      </c>
      <c r="F115" s="1">
        <v>450</v>
      </c>
      <c r="G115" s="1" t="s">
        <v>52</v>
      </c>
    </row>
    <row r="116" spans="1:7" x14ac:dyDescent="0.25">
      <c r="A116" s="75" t="str">
        <f t="shared" si="1"/>
        <v>8365000000-E - HP 12 X 53 GALVANIZED STEEL PILES</v>
      </c>
      <c r="B116" t="s">
        <v>135</v>
      </c>
      <c r="C116" t="s">
        <v>484</v>
      </c>
      <c r="D116" s="1">
        <v>3</v>
      </c>
      <c r="E116" t="s">
        <v>69</v>
      </c>
      <c r="F116" s="1">
        <v>450</v>
      </c>
      <c r="G116" s="1" t="s">
        <v>52</v>
      </c>
    </row>
    <row r="117" spans="1:7" x14ac:dyDescent="0.25">
      <c r="A117" s="75" t="str">
        <f t="shared" si="1"/>
        <v>8378000000-E - HP 12 X 53 STEEL PILES (RETAINING WALL)</v>
      </c>
      <c r="B117" t="s">
        <v>141</v>
      </c>
      <c r="C117" t="s">
        <v>485</v>
      </c>
      <c r="D117" s="1">
        <v>3</v>
      </c>
      <c r="E117" t="s">
        <v>69</v>
      </c>
      <c r="F117" s="1">
        <v>450</v>
      </c>
      <c r="G117" s="1" t="s">
        <v>97</v>
      </c>
    </row>
    <row r="118" spans="1:7" x14ac:dyDescent="0.25">
      <c r="A118" s="75" t="str">
        <f t="shared" si="1"/>
        <v>8384000000-E - HP 14 X 73 STEEL PILES</v>
      </c>
      <c r="B118" t="s">
        <v>137</v>
      </c>
      <c r="C118" t="s">
        <v>486</v>
      </c>
      <c r="D118" s="1">
        <v>3</v>
      </c>
      <c r="E118" t="s">
        <v>69</v>
      </c>
      <c r="F118" s="1">
        <v>450</v>
      </c>
      <c r="G118" s="1" t="s">
        <v>52</v>
      </c>
    </row>
    <row r="119" spans="1:7" x14ac:dyDescent="0.25">
      <c r="A119" s="75" t="str">
        <f t="shared" si="1"/>
        <v>8384200000-E - HP 14 X 73 GALVANIZED STEEL PILES</v>
      </c>
      <c r="B119" t="s">
        <v>139</v>
      </c>
      <c r="C119" t="s">
        <v>487</v>
      </c>
      <c r="D119" s="1">
        <v>3</v>
      </c>
      <c r="E119" t="s">
        <v>69</v>
      </c>
      <c r="F119" s="1">
        <v>450</v>
      </c>
      <c r="G119" s="1" t="s">
        <v>52</v>
      </c>
    </row>
    <row r="120" spans="1:7" x14ac:dyDescent="0.25">
      <c r="A120" s="75" t="str">
        <f t="shared" si="1"/>
        <v>8385000000-E - PP ** X **** STEEL PILES</v>
      </c>
      <c r="B120" t="s">
        <v>149</v>
      </c>
      <c r="C120" t="s">
        <v>488</v>
      </c>
      <c r="D120" s="1">
        <v>4</v>
      </c>
      <c r="E120" t="s">
        <v>69</v>
      </c>
      <c r="F120" s="1">
        <v>450</v>
      </c>
      <c r="G120" s="1" t="s">
        <v>52</v>
      </c>
    </row>
    <row r="121" spans="1:7" x14ac:dyDescent="0.25">
      <c r="A121" s="75" t="str">
        <f t="shared" si="1"/>
        <v>8385200000-E - PP ** X **** GALVANIZED STEEL PILES</v>
      </c>
      <c r="B121" t="s">
        <v>151</v>
      </c>
      <c r="C121" t="s">
        <v>489</v>
      </c>
      <c r="D121" s="1">
        <v>4</v>
      </c>
      <c r="E121" t="s">
        <v>69</v>
      </c>
      <c r="F121" s="1">
        <v>450</v>
      </c>
      <c r="G121" s="1" t="s">
        <v>52</v>
      </c>
    </row>
    <row r="122" spans="1:7" x14ac:dyDescent="0.25">
      <c r="A122" s="75" t="str">
        <f t="shared" si="1"/>
        <v>8386000000-E - PP 18 X 0.50 STEEL PILES</v>
      </c>
      <c r="B122" t="s">
        <v>153</v>
      </c>
      <c r="C122" t="s">
        <v>490</v>
      </c>
      <c r="D122" s="1">
        <v>4</v>
      </c>
      <c r="E122" t="s">
        <v>69</v>
      </c>
      <c r="F122" s="1">
        <v>450</v>
      </c>
      <c r="G122" s="1" t="s">
        <v>52</v>
      </c>
    </row>
    <row r="123" spans="1:7" x14ac:dyDescent="0.25">
      <c r="A123" s="75" t="str">
        <f t="shared" si="1"/>
        <v>8387000000-E - PP 18 X 0.50 GALVANIZED STEEL PILES</v>
      </c>
      <c r="B123" t="s">
        <v>155</v>
      </c>
      <c r="C123" t="s">
        <v>491</v>
      </c>
      <c r="D123" s="1">
        <v>4</v>
      </c>
      <c r="E123" t="s">
        <v>69</v>
      </c>
      <c r="F123" s="1">
        <v>450</v>
      </c>
      <c r="G123" s="1" t="s">
        <v>52</v>
      </c>
    </row>
    <row r="124" spans="1:7" x14ac:dyDescent="0.25">
      <c r="A124" s="75" t="str">
        <f t="shared" si="1"/>
        <v>8430000000-E - SHEET PILE RETAINING WALLS</v>
      </c>
      <c r="B124" t="s">
        <v>143</v>
      </c>
      <c r="C124" t="s">
        <v>492</v>
      </c>
      <c r="D124" s="1">
        <v>3</v>
      </c>
      <c r="E124" t="s">
        <v>51</v>
      </c>
      <c r="F124" s="1">
        <v>452</v>
      </c>
      <c r="G124" s="1" t="s">
        <v>97</v>
      </c>
    </row>
    <row r="125" spans="1:7" x14ac:dyDescent="0.25">
      <c r="A125" s="75" t="str">
        <f t="shared" si="1"/>
        <v>8483000000-E - 32" ALASKA RAIL</v>
      </c>
      <c r="B125" t="s">
        <v>157</v>
      </c>
      <c r="C125" t="s">
        <v>493</v>
      </c>
      <c r="D125" s="1">
        <v>4</v>
      </c>
      <c r="E125" t="s">
        <v>69</v>
      </c>
      <c r="F125" s="1">
        <v>460</v>
      </c>
      <c r="G125" s="1" t="s">
        <v>52</v>
      </c>
    </row>
    <row r="126" spans="1:7" x14ac:dyDescent="0.25">
      <c r="A126" s="75" t="str">
        <f t="shared" si="1"/>
        <v>8484000000-E - 42" OREGON RAIL</v>
      </c>
      <c r="B126" t="s">
        <v>159</v>
      </c>
      <c r="C126" t="s">
        <v>494</v>
      </c>
      <c r="D126" s="1">
        <v>4</v>
      </c>
      <c r="E126" t="s">
        <v>69</v>
      </c>
      <c r="F126" s="1">
        <v>460</v>
      </c>
      <c r="G126" s="1" t="s">
        <v>52</v>
      </c>
    </row>
    <row r="127" spans="1:7" x14ac:dyDescent="0.25">
      <c r="A127" s="75" t="str">
        <f t="shared" si="1"/>
        <v>8496000000-E - *****" GALVANIZED STEEL PIPE RAIL</v>
      </c>
      <c r="B127" t="s">
        <v>161</v>
      </c>
      <c r="C127" t="s">
        <v>495</v>
      </c>
      <c r="D127" s="1">
        <v>4</v>
      </c>
      <c r="E127" t="s">
        <v>69</v>
      </c>
      <c r="F127" s="1">
        <v>460</v>
      </c>
      <c r="G127" s="1" t="s">
        <v>52</v>
      </c>
    </row>
    <row r="128" spans="1:7" x14ac:dyDescent="0.25">
      <c r="A128" s="75" t="str">
        <f t="shared" si="1"/>
        <v>8503000000-E - CONCRETE BARRIER RAIL</v>
      </c>
      <c r="B128" t="s">
        <v>67</v>
      </c>
      <c r="C128" t="s">
        <v>496</v>
      </c>
      <c r="D128" s="1">
        <v>1</v>
      </c>
      <c r="E128" t="s">
        <v>69</v>
      </c>
      <c r="F128" s="1">
        <v>460</v>
      </c>
      <c r="G128" s="1" t="s">
        <v>52</v>
      </c>
    </row>
    <row r="129" spans="1:7" x14ac:dyDescent="0.25">
      <c r="A129" s="75" t="str">
        <f t="shared" si="1"/>
        <v>8504000000-E - CONCRETE BARRIER RAIL WITH MOMENT SLAB</v>
      </c>
      <c r="B129" t="s">
        <v>70</v>
      </c>
      <c r="C129" t="s">
        <v>497</v>
      </c>
      <c r="D129" s="1">
        <v>1</v>
      </c>
      <c r="E129" t="s">
        <v>69</v>
      </c>
      <c r="F129" s="1">
        <v>460</v>
      </c>
      <c r="G129" s="1" t="s">
        <v>52</v>
      </c>
    </row>
    <row r="130" spans="1:7" x14ac:dyDescent="0.25">
      <c r="A130" s="75" t="str">
        <f t="shared" si="1"/>
        <v>8505000000-E - VERTICAL CONCRETE BARRIER RAIL</v>
      </c>
      <c r="B130" t="s">
        <v>72</v>
      </c>
      <c r="C130" t="s">
        <v>498</v>
      </c>
      <c r="D130" s="1">
        <v>1</v>
      </c>
      <c r="E130" t="s">
        <v>69</v>
      </c>
      <c r="F130" s="1">
        <v>460</v>
      </c>
      <c r="G130" s="1" t="s">
        <v>52</v>
      </c>
    </row>
    <row r="131" spans="1:7" x14ac:dyDescent="0.25">
      <c r="A131" s="75" t="str">
        <f t="shared" si="1"/>
        <v>8510000000-E - CONCRETE MEDIAN BARRIER</v>
      </c>
      <c r="B131" t="s">
        <v>74</v>
      </c>
      <c r="C131" t="s">
        <v>499</v>
      </c>
      <c r="D131" s="1">
        <v>1</v>
      </c>
      <c r="E131" t="s">
        <v>69</v>
      </c>
      <c r="F131" s="1">
        <v>460</v>
      </c>
      <c r="G131" s="1" t="s">
        <v>52</v>
      </c>
    </row>
    <row r="132" spans="1:7" x14ac:dyDescent="0.25">
      <c r="A132" s="75" t="str">
        <f t="shared" ref="A132:A140" si="2">CONCATENATE(B132," - ",C132)</f>
        <v>8753000000-E - 3'-0" X 2'-3" PRESTRESSED CONC BOX BEAMS</v>
      </c>
      <c r="B132" t="s">
        <v>323</v>
      </c>
      <c r="C132" t="s">
        <v>500</v>
      </c>
      <c r="D132" s="1">
        <v>7</v>
      </c>
      <c r="E132" t="s">
        <v>69</v>
      </c>
      <c r="F132" s="1">
        <v>430</v>
      </c>
      <c r="G132" s="1" t="s">
        <v>52</v>
      </c>
    </row>
    <row r="133" spans="1:7" x14ac:dyDescent="0.25">
      <c r="A133" s="75" t="str">
        <f t="shared" si="2"/>
        <v>8753100000-E - 3'-0" X 2'-9" PRESTRESSED CONC BOX BEAMS</v>
      </c>
      <c r="B133" t="s">
        <v>325</v>
      </c>
      <c r="C133" t="s">
        <v>501</v>
      </c>
      <c r="D133" s="1">
        <v>7</v>
      </c>
      <c r="E133" t="s">
        <v>69</v>
      </c>
      <c r="F133" s="1">
        <v>430</v>
      </c>
      <c r="G133" s="1" t="s">
        <v>52</v>
      </c>
    </row>
    <row r="134" spans="1:7" x14ac:dyDescent="0.25">
      <c r="A134" s="75" t="str">
        <f t="shared" si="2"/>
        <v>8753200000-E - 3'-0" X 3'-3" PRESTRESSED CONC BOX BEAMS</v>
      </c>
      <c r="B134" t="s">
        <v>327</v>
      </c>
      <c r="C134" t="s">
        <v>502</v>
      </c>
      <c r="D134" s="1">
        <v>7</v>
      </c>
      <c r="E134" t="s">
        <v>69</v>
      </c>
      <c r="F134" s="1">
        <v>430</v>
      </c>
      <c r="G134" s="1" t="s">
        <v>52</v>
      </c>
    </row>
    <row r="135" spans="1:7" x14ac:dyDescent="0.25">
      <c r="A135" s="75" t="str">
        <f t="shared" si="2"/>
        <v>8755000000-E - 3'-0" X 1'-6" PRESTRESSED CONC CORED SLABS</v>
      </c>
      <c r="B135" t="s">
        <v>329</v>
      </c>
      <c r="C135" t="s">
        <v>503</v>
      </c>
      <c r="D135" s="1">
        <v>7</v>
      </c>
      <c r="E135" t="s">
        <v>69</v>
      </c>
      <c r="F135" s="1">
        <v>430</v>
      </c>
      <c r="G135" s="1" t="s">
        <v>52</v>
      </c>
    </row>
    <row r="136" spans="1:7" x14ac:dyDescent="0.25">
      <c r="A136" s="75" t="str">
        <f t="shared" si="2"/>
        <v>8762000000-E - 3'-0" X 1'-9" PRESTRESSED CONC CORED SLABS</v>
      </c>
      <c r="B136" t="s">
        <v>331</v>
      </c>
      <c r="C136" t="s">
        <v>504</v>
      </c>
      <c r="D136" s="1">
        <v>7</v>
      </c>
      <c r="E136" t="s">
        <v>69</v>
      </c>
      <c r="F136" s="1">
        <v>430</v>
      </c>
      <c r="G136" s="1" t="s">
        <v>52</v>
      </c>
    </row>
    <row r="137" spans="1:7" x14ac:dyDescent="0.25">
      <c r="A137" s="75" t="str">
        <f t="shared" si="2"/>
        <v>8763000000-E - 3'-0" X 2'-0" PRESTRESSED CONC CORED SLABS</v>
      </c>
      <c r="B137" t="s">
        <v>333</v>
      </c>
      <c r="C137" t="s">
        <v>505</v>
      </c>
      <c r="D137" s="1">
        <v>7</v>
      </c>
      <c r="E137" t="s">
        <v>69</v>
      </c>
      <c r="F137" s="1">
        <v>430</v>
      </c>
      <c r="G137" s="1" t="s">
        <v>52</v>
      </c>
    </row>
    <row r="138" spans="1:7" x14ac:dyDescent="0.25">
      <c r="A138" s="75" t="str">
        <f t="shared" si="2"/>
        <v>8802010000-E - SOIL NAIL RETAINING WALLS</v>
      </c>
      <c r="B138" t="s">
        <v>367</v>
      </c>
      <c r="C138" t="s">
        <v>368</v>
      </c>
      <c r="D138" s="1">
        <v>1</v>
      </c>
      <c r="E138" s="12" t="s">
        <v>51</v>
      </c>
      <c r="F138" s="1">
        <v>9000</v>
      </c>
      <c r="G138" s="1" t="s">
        <v>97</v>
      </c>
    </row>
    <row r="139" spans="1:7" x14ac:dyDescent="0.25">
      <c r="A139" s="75" t="str">
        <f t="shared" si="2"/>
        <v>8802012000-E - PILE PANEL RETAINING WALLS</v>
      </c>
      <c r="B139" t="s">
        <v>145</v>
      </c>
      <c r="C139" t="s">
        <v>506</v>
      </c>
      <c r="D139" s="1">
        <v>3</v>
      </c>
      <c r="E139" t="s">
        <v>51</v>
      </c>
      <c r="F139" s="1">
        <v>9000</v>
      </c>
      <c r="G139" s="1" t="s">
        <v>97</v>
      </c>
    </row>
    <row r="140" spans="1:7" x14ac:dyDescent="0.25">
      <c r="A140" s="75" t="str">
        <f t="shared" si="2"/>
        <v>8802014000-E - SOLDIER PILE RETAINING WALLS</v>
      </c>
      <c r="B140" t="s">
        <v>147</v>
      </c>
      <c r="C140" t="s">
        <v>507</v>
      </c>
      <c r="D140" s="1">
        <v>3</v>
      </c>
      <c r="E140" t="s">
        <v>51</v>
      </c>
      <c r="F140" s="1">
        <v>9000</v>
      </c>
      <c r="G140" s="1" t="s">
        <v>97</v>
      </c>
    </row>
    <row r="156" spans="6:7" x14ac:dyDescent="0.25">
      <c r="F156" s="75"/>
      <c r="G156" s="75"/>
    </row>
    <row r="157" spans="6:7" x14ac:dyDescent="0.25">
      <c r="F157" s="75"/>
      <c r="G157" s="75"/>
    </row>
  </sheetData>
  <sheetProtection algorithmName="SHA-512" hashValue="dSanbv4bZT1oYtspfuFSMvzYdLDSsUt0+gNIFujcXZAg5YLwiOsxPbzBjoddufCcMRHW/nYSsTv32IyuZVFOvA==" saltValue="edq1LNchzFV7biZLHHDOZw==" spinCount="100000" sheet="1" objects="1" scenario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819E7-91EC-4D34-9086-5AD7F8F7021C}">
  <dimension ref="A1:H174"/>
  <sheetViews>
    <sheetView topLeftCell="A147" workbookViewId="0">
      <selection activeCell="G172" sqref="G172"/>
    </sheetView>
  </sheetViews>
  <sheetFormatPr defaultRowHeight="15" x14ac:dyDescent="0.25"/>
  <cols>
    <col min="1" max="1" width="15.140625" bestFit="1" customWidth="1"/>
    <col min="2" max="8" width="11.85546875" customWidth="1"/>
  </cols>
  <sheetData>
    <row r="1" spans="1:8" x14ac:dyDescent="0.25">
      <c r="A1" s="80" t="s">
        <v>513</v>
      </c>
    </row>
    <row r="4" spans="1:8" ht="15.75" thickBot="1" x14ac:dyDescent="0.3">
      <c r="A4" s="81" t="s">
        <v>1</v>
      </c>
      <c r="B4" s="82" t="s">
        <v>2</v>
      </c>
      <c r="C4" s="83" t="s">
        <v>3</v>
      </c>
      <c r="D4" s="83" t="s">
        <v>4</v>
      </c>
      <c r="E4" s="83" t="s">
        <v>5</v>
      </c>
      <c r="F4" s="83" t="s">
        <v>29</v>
      </c>
      <c r="G4" s="83" t="s">
        <v>30</v>
      </c>
      <c r="H4" s="84" t="s">
        <v>31</v>
      </c>
    </row>
    <row r="5" spans="1:8" x14ac:dyDescent="0.25">
      <c r="A5" s="85">
        <v>40544</v>
      </c>
      <c r="B5" s="86">
        <f>'NCDOT Data Entry '!I5</f>
        <v>35.75</v>
      </c>
      <c r="C5" s="86">
        <f>'NCDOT Data Entry '!J5</f>
        <v>43.41</v>
      </c>
      <c r="D5" s="86">
        <f>'NCDOT Data Entry '!K5</f>
        <v>40.340000000000003</v>
      </c>
      <c r="E5" s="86">
        <f>'NCDOT Data Entry '!L5</f>
        <v>39.25</v>
      </c>
      <c r="F5" s="86">
        <f>'NCDOT Data Entry '!M5</f>
        <v>41.31</v>
      </c>
      <c r="G5" s="86">
        <f>'NCDOT Data Entry '!N5</f>
        <v>45.66</v>
      </c>
      <c r="H5" s="86">
        <f>'NCDOT Data Entry '!O5</f>
        <v>37.25</v>
      </c>
    </row>
    <row r="6" spans="1:8" x14ac:dyDescent="0.25">
      <c r="A6" s="85">
        <v>40575</v>
      </c>
      <c r="B6" s="86">
        <f>'NCDOT Data Entry '!I6</f>
        <v>39.25</v>
      </c>
      <c r="C6" s="86">
        <f>'NCDOT Data Entry '!J6</f>
        <v>48.03</v>
      </c>
      <c r="D6" s="86">
        <f>'NCDOT Data Entry '!K6</f>
        <v>44.12</v>
      </c>
      <c r="E6" s="86">
        <f>'NCDOT Data Entry '!L6</f>
        <v>43.52</v>
      </c>
      <c r="F6" s="86">
        <f>'NCDOT Data Entry '!M6</f>
        <v>42.81</v>
      </c>
      <c r="G6" s="86">
        <f>'NCDOT Data Entry '!N6</f>
        <v>51</v>
      </c>
      <c r="H6" s="86">
        <f>'NCDOT Data Entry '!O6</f>
        <v>40.83</v>
      </c>
    </row>
    <row r="7" spans="1:8" x14ac:dyDescent="0.25">
      <c r="A7" s="85">
        <v>40603</v>
      </c>
      <c r="B7" s="86">
        <f>'NCDOT Data Entry '!I7</f>
        <v>39.25</v>
      </c>
      <c r="C7" s="86">
        <f>'NCDOT Data Entry '!J7</f>
        <v>51.35</v>
      </c>
      <c r="D7" s="86">
        <f>'NCDOT Data Entry '!K7</f>
        <v>44.43</v>
      </c>
      <c r="E7" s="86">
        <f>'NCDOT Data Entry '!L7</f>
        <v>44.59</v>
      </c>
      <c r="F7" s="86">
        <f>'NCDOT Data Entry '!M7</f>
        <v>43</v>
      </c>
      <c r="G7" s="86">
        <f>'NCDOT Data Entry '!N7</f>
        <v>54</v>
      </c>
      <c r="H7" s="86">
        <f>'NCDOT Data Entry '!O7</f>
        <v>41.05</v>
      </c>
    </row>
    <row r="8" spans="1:8" x14ac:dyDescent="0.25">
      <c r="A8" s="85">
        <v>40634</v>
      </c>
      <c r="B8" s="86">
        <f>'NCDOT Data Entry '!I8</f>
        <v>38.39</v>
      </c>
      <c r="C8" s="86">
        <f>'NCDOT Data Entry '!J8</f>
        <v>53.69</v>
      </c>
      <c r="D8" s="86">
        <f>'NCDOT Data Entry '!K8</f>
        <v>44.34</v>
      </c>
      <c r="E8" s="86">
        <f>'NCDOT Data Entry '!L8</f>
        <v>44.02</v>
      </c>
      <c r="F8" s="86">
        <f>'NCDOT Data Entry '!M8</f>
        <v>43.13</v>
      </c>
      <c r="G8" s="86">
        <f>'NCDOT Data Entry '!N8</f>
        <v>54.17</v>
      </c>
      <c r="H8" s="86">
        <f>'NCDOT Data Entry '!O8</f>
        <v>40.6</v>
      </c>
    </row>
    <row r="9" spans="1:8" x14ac:dyDescent="0.25">
      <c r="A9" s="85">
        <v>40664</v>
      </c>
      <c r="B9" s="86">
        <f>'NCDOT Data Entry '!I9</f>
        <v>37.58</v>
      </c>
      <c r="C9" s="86">
        <f>'NCDOT Data Entry '!J9</f>
        <v>53.43</v>
      </c>
      <c r="D9" s="86">
        <f>'NCDOT Data Entry '!K9</f>
        <v>44.26</v>
      </c>
      <c r="E9" s="86">
        <f>'NCDOT Data Entry '!L9</f>
        <v>40.520000000000003</v>
      </c>
      <c r="F9" s="86">
        <f>'NCDOT Data Entry '!M9</f>
        <v>42.62</v>
      </c>
      <c r="G9" s="86">
        <f>'NCDOT Data Entry '!N9</f>
        <v>53.19</v>
      </c>
      <c r="H9" s="86">
        <f>'NCDOT Data Entry '!O9</f>
        <v>40.03</v>
      </c>
    </row>
    <row r="10" spans="1:8" x14ac:dyDescent="0.25">
      <c r="A10" s="85">
        <v>40695</v>
      </c>
      <c r="B10" s="86">
        <f>'NCDOT Data Entry '!I10</f>
        <v>37.25</v>
      </c>
      <c r="C10" s="86">
        <f>'NCDOT Data Entry '!J10</f>
        <v>52.08</v>
      </c>
      <c r="D10" s="86">
        <f>'NCDOT Data Entry '!K10</f>
        <v>41.12</v>
      </c>
      <c r="E10" s="86">
        <f>'NCDOT Data Entry '!L10</f>
        <v>38.85</v>
      </c>
      <c r="F10" s="86">
        <f>'NCDOT Data Entry '!M10</f>
        <v>42.36</v>
      </c>
      <c r="G10" s="86">
        <f>'NCDOT Data Entry '!N10</f>
        <v>49.95</v>
      </c>
      <c r="H10" s="86">
        <f>'NCDOT Data Entry '!O10</f>
        <v>39.82</v>
      </c>
    </row>
    <row r="11" spans="1:8" x14ac:dyDescent="0.25">
      <c r="A11" s="85">
        <v>40725</v>
      </c>
      <c r="B11" s="86">
        <f>'NCDOT Data Entry '!I11</f>
        <v>37.9</v>
      </c>
      <c r="C11" s="86">
        <f>'NCDOT Data Entry '!J11</f>
        <v>50.45</v>
      </c>
      <c r="D11" s="86">
        <f>'NCDOT Data Entry '!K11</f>
        <v>41.59</v>
      </c>
      <c r="E11" s="86">
        <f>'NCDOT Data Entry '!L11</f>
        <v>36.72</v>
      </c>
      <c r="F11" s="86">
        <f>'NCDOT Data Entry '!M11</f>
        <v>43.46</v>
      </c>
      <c r="G11" s="86">
        <f>'NCDOT Data Entry '!N11</f>
        <v>49.2</v>
      </c>
      <c r="H11" s="86">
        <f>'NCDOT Data Entry '!O11</f>
        <v>40.71</v>
      </c>
    </row>
    <row r="12" spans="1:8" x14ac:dyDescent="0.25">
      <c r="A12" s="85">
        <v>40756</v>
      </c>
      <c r="B12" s="86">
        <f>'NCDOT Data Entry '!I12</f>
        <v>37</v>
      </c>
      <c r="C12" s="86">
        <f>'NCDOT Data Entry '!J12</f>
        <v>49.56</v>
      </c>
      <c r="D12" s="86">
        <f>'NCDOT Data Entry '!K12</f>
        <v>41.5</v>
      </c>
      <c r="E12" s="86">
        <f>'NCDOT Data Entry '!L12</f>
        <v>34.56</v>
      </c>
      <c r="F12" s="86">
        <f>'NCDOT Data Entry '!M12</f>
        <v>43.46</v>
      </c>
      <c r="G12" s="86">
        <f>'NCDOT Data Entry '!N12</f>
        <v>47.95</v>
      </c>
      <c r="H12" s="86">
        <f>'NCDOT Data Entry '!O12</f>
        <v>40.08</v>
      </c>
    </row>
    <row r="13" spans="1:8" x14ac:dyDescent="0.25">
      <c r="A13" s="85">
        <v>40787</v>
      </c>
      <c r="B13" s="86">
        <f>'NCDOT Data Entry '!I13</f>
        <v>37.64</v>
      </c>
      <c r="C13" s="86">
        <f>'NCDOT Data Entry '!J13</f>
        <v>48.93</v>
      </c>
      <c r="D13" s="86">
        <f>'NCDOT Data Entry '!K13</f>
        <v>41.56</v>
      </c>
      <c r="E13" s="86">
        <f>'NCDOT Data Entry '!L13</f>
        <v>35.979999999999997</v>
      </c>
      <c r="F13" s="86">
        <f>'NCDOT Data Entry '!M13</f>
        <v>43.46</v>
      </c>
      <c r="G13" s="86">
        <f>'NCDOT Data Entry '!N13</f>
        <v>47.48</v>
      </c>
      <c r="H13" s="86">
        <f>'NCDOT Data Entry '!O13</f>
        <v>40.520000000000003</v>
      </c>
    </row>
    <row r="14" spans="1:8" x14ac:dyDescent="0.25">
      <c r="A14" s="85">
        <v>40817</v>
      </c>
      <c r="B14" s="86">
        <f>'NCDOT Data Entry '!I14</f>
        <v>39.36</v>
      </c>
      <c r="C14" s="86">
        <f>'NCDOT Data Entry '!J14</f>
        <v>47.56</v>
      </c>
      <c r="D14" s="86">
        <f>'NCDOT Data Entry '!K14</f>
        <v>41.74</v>
      </c>
      <c r="E14" s="86">
        <f>'NCDOT Data Entry '!L14</f>
        <v>34.72</v>
      </c>
      <c r="F14" s="86">
        <f>'NCDOT Data Entry '!M14</f>
        <v>43.46</v>
      </c>
      <c r="G14" s="86">
        <f>'NCDOT Data Entry '!N14</f>
        <v>46.94</v>
      </c>
      <c r="H14" s="86">
        <f>'NCDOT Data Entry '!O14</f>
        <v>41.73</v>
      </c>
    </row>
    <row r="15" spans="1:8" x14ac:dyDescent="0.25">
      <c r="A15" s="85">
        <v>40848</v>
      </c>
      <c r="B15" s="86">
        <f>'NCDOT Data Entry '!I15</f>
        <v>39.200000000000003</v>
      </c>
      <c r="C15" s="86">
        <f>'NCDOT Data Entry '!J15</f>
        <v>46.49</v>
      </c>
      <c r="D15" s="86">
        <f>'NCDOT Data Entry '!K15</f>
        <v>41.14</v>
      </c>
      <c r="E15" s="86">
        <f>'NCDOT Data Entry '!L15</f>
        <v>34.08</v>
      </c>
      <c r="F15" s="86">
        <f>'NCDOT Data Entry '!M15</f>
        <v>43.15</v>
      </c>
      <c r="G15" s="86">
        <f>'NCDOT Data Entry '!N15</f>
        <v>45.96</v>
      </c>
      <c r="H15" s="86">
        <f>'NCDOT Data Entry '!O15</f>
        <v>41.5</v>
      </c>
    </row>
    <row r="16" spans="1:8" x14ac:dyDescent="0.25">
      <c r="A16" s="85">
        <v>40878</v>
      </c>
      <c r="B16" s="86">
        <f>'NCDOT Data Entry '!I16</f>
        <v>38.75</v>
      </c>
      <c r="C16" s="86">
        <f>'NCDOT Data Entry '!J16</f>
        <v>45.36</v>
      </c>
      <c r="D16" s="86">
        <f>'NCDOT Data Entry '!K16</f>
        <v>41.2</v>
      </c>
      <c r="E16" s="86">
        <f>'NCDOT Data Entry '!L16</f>
        <v>36.28</v>
      </c>
      <c r="F16" s="86">
        <f>'NCDOT Data Entry '!M16</f>
        <v>42.78</v>
      </c>
      <c r="G16" s="86">
        <f>'NCDOT Data Entry '!N16</f>
        <v>45.35</v>
      </c>
      <c r="H16" s="86">
        <f>'NCDOT Data Entry '!O16</f>
        <v>41.15</v>
      </c>
    </row>
    <row r="17" spans="1:8" x14ac:dyDescent="0.25">
      <c r="A17" s="85">
        <v>40909</v>
      </c>
      <c r="B17" s="86">
        <f>'NCDOT Data Entry '!I17</f>
        <v>38.75</v>
      </c>
      <c r="C17" s="86">
        <f>'NCDOT Data Entry '!J17</f>
        <v>46.13</v>
      </c>
      <c r="D17" s="86">
        <f>'NCDOT Data Entry '!K17</f>
        <v>42.29</v>
      </c>
      <c r="E17" s="86">
        <f>'NCDOT Data Entry '!L17</f>
        <v>38.049999999999997</v>
      </c>
      <c r="F17" s="86">
        <f>'NCDOT Data Entry '!M17</f>
        <v>42.1</v>
      </c>
      <c r="G17" s="86">
        <f>'NCDOT Data Entry '!N17</f>
        <v>47.07</v>
      </c>
      <c r="H17" s="86">
        <f>'NCDOT Data Entry '!O17</f>
        <v>39.14</v>
      </c>
    </row>
    <row r="18" spans="1:8" x14ac:dyDescent="0.25">
      <c r="A18" s="85">
        <v>40940</v>
      </c>
      <c r="B18" s="86">
        <f>'NCDOT Data Entry '!I18</f>
        <v>38.32</v>
      </c>
      <c r="C18" s="86">
        <f>'NCDOT Data Entry '!J18</f>
        <v>46.45</v>
      </c>
      <c r="D18" s="86">
        <f>'NCDOT Data Entry '!K18</f>
        <v>42.1</v>
      </c>
      <c r="E18" s="86">
        <f>'NCDOT Data Entry '!L18</f>
        <v>38.07</v>
      </c>
      <c r="F18" s="86">
        <f>'NCDOT Data Entry '!M18</f>
        <v>43.84</v>
      </c>
      <c r="G18" s="86">
        <f>'NCDOT Data Entry '!N18</f>
        <v>48.21</v>
      </c>
      <c r="H18" s="86">
        <f>'NCDOT Data Entry '!O18</f>
        <v>38.659999999999997</v>
      </c>
    </row>
    <row r="19" spans="1:8" x14ac:dyDescent="0.25">
      <c r="A19" s="85">
        <v>40969</v>
      </c>
      <c r="B19" s="86">
        <f>'NCDOT Data Entry '!I19</f>
        <v>38</v>
      </c>
      <c r="C19" s="86">
        <f>'NCDOT Data Entry '!J19</f>
        <v>46.19</v>
      </c>
      <c r="D19" s="86">
        <f>'NCDOT Data Entry '!K19</f>
        <v>41.6</v>
      </c>
      <c r="E19" s="86">
        <f>'NCDOT Data Entry '!L19</f>
        <v>35.869999999999997</v>
      </c>
      <c r="F19" s="86">
        <f>'NCDOT Data Entry '!M19</f>
        <v>42.55</v>
      </c>
      <c r="G19" s="86">
        <f>'NCDOT Data Entry '!N19</f>
        <v>48.09</v>
      </c>
      <c r="H19" s="86">
        <f>'NCDOT Data Entry '!O19</f>
        <v>37.700000000000003</v>
      </c>
    </row>
    <row r="20" spans="1:8" x14ac:dyDescent="0.25">
      <c r="A20" s="85">
        <v>41000</v>
      </c>
      <c r="B20" s="86">
        <f>'NCDOT Data Entry '!I20</f>
        <v>38</v>
      </c>
      <c r="C20" s="86">
        <f>'NCDOT Data Entry '!J20</f>
        <v>46.19</v>
      </c>
      <c r="D20" s="86">
        <f>'NCDOT Data Entry '!K20</f>
        <v>41.6</v>
      </c>
      <c r="E20" s="86">
        <f>'NCDOT Data Entry '!L20</f>
        <v>35.869999999999997</v>
      </c>
      <c r="F20" s="86">
        <f>'NCDOT Data Entry '!M20</f>
        <v>42.44</v>
      </c>
      <c r="G20" s="86">
        <f>'NCDOT Data Entry '!N20</f>
        <v>47.57</v>
      </c>
      <c r="H20" s="86">
        <f>'NCDOT Data Entry '!O20</f>
        <v>37.57</v>
      </c>
    </row>
    <row r="21" spans="1:8" x14ac:dyDescent="0.25">
      <c r="A21" s="85">
        <v>41030</v>
      </c>
      <c r="B21" s="86">
        <f>'NCDOT Data Entry '!I21</f>
        <v>37.270000000000003</v>
      </c>
      <c r="C21" s="86">
        <f>'NCDOT Data Entry '!J21</f>
        <v>45.38</v>
      </c>
      <c r="D21" s="86">
        <f>'NCDOT Data Entry '!K21</f>
        <v>41.53</v>
      </c>
      <c r="E21" s="86">
        <f>'NCDOT Data Entry '!L21</f>
        <v>34.770000000000003</v>
      </c>
      <c r="F21" s="86">
        <f>'NCDOT Data Entry '!M21</f>
        <v>42.43</v>
      </c>
      <c r="G21" s="86">
        <f>'NCDOT Data Entry '!N21</f>
        <v>47.03</v>
      </c>
      <c r="H21" s="86">
        <f>'NCDOT Data Entry '!O21</f>
        <v>37.04</v>
      </c>
    </row>
    <row r="22" spans="1:8" x14ac:dyDescent="0.25">
      <c r="A22" s="85">
        <v>41061</v>
      </c>
      <c r="B22" s="86">
        <f>'NCDOT Data Entry '!I22</f>
        <v>35.86</v>
      </c>
      <c r="C22" s="86">
        <f>'NCDOT Data Entry '!J22</f>
        <v>44.59</v>
      </c>
      <c r="D22" s="86">
        <f>'NCDOT Data Entry '!K22</f>
        <v>40.49</v>
      </c>
      <c r="E22" s="86">
        <f>'NCDOT Data Entry '!L22</f>
        <v>32.64</v>
      </c>
      <c r="F22" s="86">
        <f>'NCDOT Data Entry '!M22</f>
        <v>41.62</v>
      </c>
      <c r="G22" s="86">
        <f>'NCDOT Data Entry '!N22</f>
        <v>46.02</v>
      </c>
      <c r="H22" s="86">
        <f>'NCDOT Data Entry '!O22</f>
        <v>36.049999999999997</v>
      </c>
    </row>
    <row r="23" spans="1:8" x14ac:dyDescent="0.25">
      <c r="A23" s="85">
        <v>41091</v>
      </c>
      <c r="B23" s="86">
        <f>'NCDOT Data Entry '!I23</f>
        <v>34.979999999999997</v>
      </c>
      <c r="C23" s="86">
        <f>'NCDOT Data Entry '!J23</f>
        <v>42.44</v>
      </c>
      <c r="D23" s="86">
        <f>'NCDOT Data Entry '!K23</f>
        <v>39.24</v>
      </c>
      <c r="E23" s="86">
        <f>'NCDOT Data Entry '!L23</f>
        <v>32.299999999999997</v>
      </c>
      <c r="F23" s="86">
        <f>'NCDOT Data Entry '!M23</f>
        <v>39.83</v>
      </c>
      <c r="G23" s="86">
        <f>'NCDOT Data Entry '!N23</f>
        <v>44.01</v>
      </c>
      <c r="H23" s="86">
        <f>'NCDOT Data Entry '!O23</f>
        <v>34.99</v>
      </c>
    </row>
    <row r="24" spans="1:8" x14ac:dyDescent="0.25">
      <c r="A24" s="85">
        <v>41122</v>
      </c>
      <c r="B24" s="86">
        <f>'NCDOT Data Entry '!I24</f>
        <v>34.5</v>
      </c>
      <c r="C24" s="86">
        <f>'NCDOT Data Entry '!J24</f>
        <v>39.15</v>
      </c>
      <c r="D24" s="86">
        <f>'NCDOT Data Entry '!K24</f>
        <v>38.880000000000003</v>
      </c>
      <c r="E24" s="86">
        <f>'NCDOT Data Entry '!L24</f>
        <v>33.979999999999997</v>
      </c>
      <c r="F24" s="86">
        <f>'NCDOT Data Entry '!M24</f>
        <v>38.07</v>
      </c>
      <c r="G24" s="86">
        <f>'NCDOT Data Entry '!N24</f>
        <v>42.07</v>
      </c>
      <c r="H24" s="86">
        <f>'NCDOT Data Entry '!O24</f>
        <v>34.28</v>
      </c>
    </row>
    <row r="25" spans="1:8" x14ac:dyDescent="0.25">
      <c r="A25" s="85">
        <v>41153</v>
      </c>
      <c r="B25" s="86">
        <f>'NCDOT Data Entry '!I25</f>
        <v>34.07</v>
      </c>
      <c r="C25" s="86">
        <f>'NCDOT Data Entry '!J25</f>
        <v>38.82</v>
      </c>
      <c r="D25" s="86">
        <f>'NCDOT Data Entry '!K25</f>
        <v>38.67</v>
      </c>
      <c r="E25" s="86">
        <f>'NCDOT Data Entry '!L25</f>
        <v>33.47</v>
      </c>
      <c r="F25" s="86">
        <f>'NCDOT Data Entry '!M25</f>
        <v>38.76</v>
      </c>
      <c r="G25" s="86">
        <f>'NCDOT Data Entry '!N25</f>
        <v>42.9</v>
      </c>
      <c r="H25" s="86">
        <f>'NCDOT Data Entry '!O25</f>
        <v>34.44</v>
      </c>
    </row>
    <row r="26" spans="1:8" x14ac:dyDescent="0.25">
      <c r="A26" s="85">
        <v>41183</v>
      </c>
      <c r="B26" s="86">
        <f>'NCDOT Data Entry '!I26</f>
        <v>32.93</v>
      </c>
      <c r="C26" s="86">
        <f>'NCDOT Data Entry '!J26</f>
        <v>37.18</v>
      </c>
      <c r="D26" s="86">
        <f>'NCDOT Data Entry '!K26</f>
        <v>37.25</v>
      </c>
      <c r="E26" s="86">
        <f>'NCDOT Data Entry '!L26</f>
        <v>31</v>
      </c>
      <c r="F26" s="86">
        <f>'NCDOT Data Entry '!M26</f>
        <v>38.21</v>
      </c>
      <c r="G26" s="86">
        <f>'NCDOT Data Entry '!N26</f>
        <v>41.39</v>
      </c>
      <c r="H26" s="86">
        <f>'NCDOT Data Entry '!O26</f>
        <v>33.54</v>
      </c>
    </row>
    <row r="27" spans="1:8" x14ac:dyDescent="0.25">
      <c r="A27" s="85">
        <v>41214</v>
      </c>
      <c r="B27" s="86">
        <f>'NCDOT Data Entry '!I27</f>
        <v>32.5</v>
      </c>
      <c r="C27" s="86">
        <f>'NCDOT Data Entry '!J27</f>
        <v>35.119999999999997</v>
      </c>
      <c r="D27" s="86">
        <f>'NCDOT Data Entry '!K27</f>
        <v>36.880000000000003</v>
      </c>
      <c r="E27" s="86">
        <f>'NCDOT Data Entry '!L27</f>
        <v>32.57</v>
      </c>
      <c r="F27" s="86">
        <f>'NCDOT Data Entry '!M27</f>
        <v>37.33</v>
      </c>
      <c r="G27" s="86">
        <f>'NCDOT Data Entry '!N27</f>
        <v>39.75</v>
      </c>
      <c r="H27" s="86">
        <f>'NCDOT Data Entry '!O27</f>
        <v>32.799999999999997</v>
      </c>
    </row>
    <row r="28" spans="1:8" x14ac:dyDescent="0.25">
      <c r="A28" s="85">
        <v>41244</v>
      </c>
      <c r="B28" s="86">
        <f>'NCDOT Data Entry '!I28</f>
        <v>33.83</v>
      </c>
      <c r="C28" s="86">
        <f>'NCDOT Data Entry '!J28</f>
        <v>36.96</v>
      </c>
      <c r="D28" s="86">
        <f>'NCDOT Data Entry '!K28</f>
        <v>38.36</v>
      </c>
      <c r="E28" s="86">
        <f>'NCDOT Data Entry '!L28</f>
        <v>33.26</v>
      </c>
      <c r="F28" s="86">
        <f>'NCDOT Data Entry '!M28</f>
        <v>38.47</v>
      </c>
      <c r="G28" s="86">
        <f>'NCDOT Data Entry '!N28</f>
        <v>42.03</v>
      </c>
      <c r="H28" s="86">
        <f>'NCDOT Data Entry '!O28</f>
        <v>33.700000000000003</v>
      </c>
    </row>
    <row r="29" spans="1:8" x14ac:dyDescent="0.25">
      <c r="A29" s="85">
        <v>41275</v>
      </c>
      <c r="B29" s="86">
        <f>'NCDOT Data Entry '!I29</f>
        <v>34</v>
      </c>
      <c r="C29" s="86">
        <f>'NCDOT Data Entry '!J29</f>
        <v>37.46</v>
      </c>
      <c r="D29" s="86">
        <f>'NCDOT Data Entry '!K29</f>
        <v>38.44</v>
      </c>
      <c r="E29" s="86">
        <f>'NCDOT Data Entry '!L29</f>
        <v>32.770000000000003</v>
      </c>
      <c r="F29" s="86">
        <f>'NCDOT Data Entry '!M29</f>
        <v>38.76</v>
      </c>
      <c r="G29" s="86">
        <f>'NCDOT Data Entry '!N29</f>
        <v>42.45</v>
      </c>
      <c r="H29" s="86">
        <f>'NCDOT Data Entry '!O29</f>
        <v>34</v>
      </c>
    </row>
    <row r="30" spans="1:8" x14ac:dyDescent="0.25">
      <c r="A30" s="85">
        <v>41306</v>
      </c>
      <c r="B30" s="86">
        <f>'NCDOT Data Entry '!I30</f>
        <v>34</v>
      </c>
      <c r="C30" s="86">
        <f>'NCDOT Data Entry '!J30</f>
        <v>36.43</v>
      </c>
      <c r="D30" s="86">
        <f>'NCDOT Data Entry '!K30</f>
        <v>37.83</v>
      </c>
      <c r="E30" s="86">
        <f>'NCDOT Data Entry '!L30</f>
        <v>32.61</v>
      </c>
      <c r="F30" s="86">
        <f>'NCDOT Data Entry '!M30</f>
        <v>38.76</v>
      </c>
      <c r="G30" s="86">
        <f>'NCDOT Data Entry '!N30</f>
        <v>41.73</v>
      </c>
      <c r="H30" s="86">
        <f>'NCDOT Data Entry '!O30</f>
        <v>34</v>
      </c>
    </row>
    <row r="31" spans="1:8" x14ac:dyDescent="0.25">
      <c r="A31" s="85">
        <v>41334</v>
      </c>
      <c r="B31" s="86">
        <f>'NCDOT Data Entry '!I31</f>
        <v>33.81</v>
      </c>
      <c r="C31" s="86">
        <f>'NCDOT Data Entry '!J31</f>
        <v>36.28</v>
      </c>
      <c r="D31" s="86">
        <f>'NCDOT Data Entry '!K31</f>
        <v>37.81</v>
      </c>
      <c r="E31" s="86">
        <f>'NCDOT Data Entry '!L31</f>
        <v>32.04</v>
      </c>
      <c r="F31" s="86">
        <f>'NCDOT Data Entry '!M31</f>
        <v>37.82</v>
      </c>
      <c r="G31" s="86">
        <f>'NCDOT Data Entry '!N31</f>
        <v>41.18</v>
      </c>
      <c r="H31" s="86">
        <f>'NCDOT Data Entry '!O31</f>
        <v>33.909999999999997</v>
      </c>
    </row>
    <row r="32" spans="1:8" x14ac:dyDescent="0.25">
      <c r="A32" s="85">
        <v>41365</v>
      </c>
      <c r="B32" s="86">
        <f>'NCDOT Data Entry '!I32</f>
        <v>34.32</v>
      </c>
      <c r="C32" s="86">
        <f>'NCDOT Data Entry '!J32</f>
        <v>37.200000000000003</v>
      </c>
      <c r="D32" s="86">
        <f>'NCDOT Data Entry '!K32</f>
        <v>38.549999999999997</v>
      </c>
      <c r="E32" s="86">
        <f>'NCDOT Data Entry '!L32</f>
        <v>30.95</v>
      </c>
      <c r="F32" s="86">
        <f>'NCDOT Data Entry '!M32</f>
        <v>38.1</v>
      </c>
      <c r="G32" s="86">
        <f>'NCDOT Data Entry '!N32</f>
        <v>41.77</v>
      </c>
      <c r="H32" s="86">
        <f>'NCDOT Data Entry '!O32</f>
        <v>34.549999999999997</v>
      </c>
    </row>
    <row r="33" spans="1:8" x14ac:dyDescent="0.25">
      <c r="A33" s="85">
        <v>41395</v>
      </c>
      <c r="B33" s="86">
        <f>'NCDOT Data Entry '!I33</f>
        <v>32.770000000000003</v>
      </c>
      <c r="C33" s="86">
        <f>'NCDOT Data Entry '!J33</f>
        <v>36.86</v>
      </c>
      <c r="D33" s="86">
        <f>'NCDOT Data Entry '!K33</f>
        <v>37.479999999999997</v>
      </c>
      <c r="E33" s="86">
        <f>'NCDOT Data Entry '!L33</f>
        <v>30.06</v>
      </c>
      <c r="F33" s="86">
        <f>'NCDOT Data Entry '!M33</f>
        <v>37.340000000000003</v>
      </c>
      <c r="G33" s="86">
        <f>'NCDOT Data Entry '!N33</f>
        <v>41.47</v>
      </c>
      <c r="H33" s="86">
        <f>'NCDOT Data Entry '!O33</f>
        <v>33.21</v>
      </c>
    </row>
    <row r="34" spans="1:8" x14ac:dyDescent="0.25">
      <c r="A34" s="85">
        <v>41426</v>
      </c>
      <c r="B34" s="86">
        <f>'NCDOT Data Entry '!I34</f>
        <v>32.29</v>
      </c>
      <c r="C34" s="86">
        <f>'NCDOT Data Entry '!J34</f>
        <v>35.96</v>
      </c>
      <c r="D34" s="86">
        <f>'NCDOT Data Entry '!K34</f>
        <v>36.25</v>
      </c>
      <c r="E34" s="86">
        <f>'NCDOT Data Entry '!L34</f>
        <v>31.05</v>
      </c>
      <c r="F34" s="86">
        <f>'NCDOT Data Entry '!M34</f>
        <v>36.799999999999997</v>
      </c>
      <c r="G34" s="86">
        <f>'NCDOT Data Entry '!N34</f>
        <v>40.67</v>
      </c>
      <c r="H34" s="86">
        <f>'NCDOT Data Entry '!O34</f>
        <v>32.47</v>
      </c>
    </row>
    <row r="35" spans="1:8" x14ac:dyDescent="0.25">
      <c r="A35" s="85">
        <v>41456</v>
      </c>
      <c r="B35" s="86">
        <f>'NCDOT Data Entry '!I35</f>
        <v>32.25</v>
      </c>
      <c r="C35" s="86">
        <f>'NCDOT Data Entry '!J35</f>
        <v>35.72</v>
      </c>
      <c r="D35" s="86">
        <f>'NCDOT Data Entry '!K35</f>
        <v>35.950000000000003</v>
      </c>
      <c r="E35" s="86">
        <f>'NCDOT Data Entry '!L35</f>
        <v>32.86</v>
      </c>
      <c r="F35" s="86">
        <f>'NCDOT Data Entry '!M35</f>
        <v>36.700000000000003</v>
      </c>
      <c r="G35" s="86">
        <f>'NCDOT Data Entry '!N35</f>
        <v>40.659999999999997</v>
      </c>
      <c r="H35" s="86">
        <f>'NCDOT Data Entry '!O35</f>
        <v>32.33</v>
      </c>
    </row>
    <row r="36" spans="1:8" x14ac:dyDescent="0.25">
      <c r="A36" s="85">
        <v>41487</v>
      </c>
      <c r="B36" s="86">
        <f>'NCDOT Data Entry '!I36</f>
        <v>32.25</v>
      </c>
      <c r="C36" s="86">
        <f>'NCDOT Data Entry '!J36</f>
        <v>36.32</v>
      </c>
      <c r="D36" s="86">
        <f>'NCDOT Data Entry '!K36</f>
        <v>35.18</v>
      </c>
      <c r="E36" s="86">
        <f>'NCDOT Data Entry '!L36</f>
        <v>33.6</v>
      </c>
      <c r="F36" s="86">
        <f>'NCDOT Data Entry '!M36</f>
        <v>36.76</v>
      </c>
      <c r="G36" s="86">
        <f>'NCDOT Data Entry '!N36</f>
        <v>41.86</v>
      </c>
      <c r="H36" s="86">
        <f>'NCDOT Data Entry '!O36</f>
        <v>32.39</v>
      </c>
    </row>
    <row r="37" spans="1:8" x14ac:dyDescent="0.25">
      <c r="A37" s="85">
        <v>41518</v>
      </c>
      <c r="B37" s="86">
        <f>'NCDOT Data Entry '!I37</f>
        <v>32.25</v>
      </c>
      <c r="C37" s="86">
        <f>'NCDOT Data Entry '!J37</f>
        <v>35.979999999999997</v>
      </c>
      <c r="D37" s="86">
        <f>'NCDOT Data Entry '!K37</f>
        <v>35.18</v>
      </c>
      <c r="E37" s="86">
        <f>'NCDOT Data Entry '!L37</f>
        <v>33.25</v>
      </c>
      <c r="F37" s="86">
        <f>'NCDOT Data Entry '!M37</f>
        <v>36.68</v>
      </c>
      <c r="G37" s="86">
        <f>'NCDOT Data Entry '!N37</f>
        <v>41.8</v>
      </c>
      <c r="H37" s="86">
        <f>'NCDOT Data Entry '!O37</f>
        <v>32.299999999999997</v>
      </c>
    </row>
    <row r="38" spans="1:8" x14ac:dyDescent="0.25">
      <c r="A38" s="85">
        <v>41548</v>
      </c>
      <c r="B38" s="86">
        <f>'NCDOT Data Entry '!I38</f>
        <v>32.32</v>
      </c>
      <c r="C38" s="86">
        <f>'NCDOT Data Entry '!J38</f>
        <v>35.69</v>
      </c>
      <c r="D38" s="86">
        <f>'NCDOT Data Entry '!K38</f>
        <v>35.24</v>
      </c>
      <c r="E38" s="86">
        <f>'NCDOT Data Entry '!L38</f>
        <v>33.51</v>
      </c>
      <c r="F38" s="86">
        <f>'NCDOT Data Entry '!M38</f>
        <v>36.58</v>
      </c>
      <c r="G38" s="86">
        <f>'NCDOT Data Entry '!N38</f>
        <v>41.34</v>
      </c>
      <c r="H38" s="86">
        <f>'NCDOT Data Entry '!O38</f>
        <v>32.22</v>
      </c>
    </row>
    <row r="39" spans="1:8" x14ac:dyDescent="0.25">
      <c r="A39" s="85">
        <v>41579</v>
      </c>
      <c r="B39" s="86">
        <f>'NCDOT Data Entry '!I39</f>
        <v>32.5</v>
      </c>
      <c r="C39" s="86">
        <f>'NCDOT Data Entry '!J39</f>
        <v>36.799999999999997</v>
      </c>
      <c r="D39" s="86">
        <f>'NCDOT Data Entry '!K39</f>
        <v>35.340000000000003</v>
      </c>
      <c r="E39" s="86">
        <f>'NCDOT Data Entry '!L39</f>
        <v>34.14</v>
      </c>
      <c r="F39" s="86">
        <f>'NCDOT Data Entry '!M39</f>
        <v>36.840000000000003</v>
      </c>
      <c r="G39" s="86">
        <f>'NCDOT Data Entry '!N39</f>
        <v>42.14</v>
      </c>
      <c r="H39" s="86">
        <f>'NCDOT Data Entry '!O39</f>
        <v>32.43</v>
      </c>
    </row>
    <row r="40" spans="1:8" x14ac:dyDescent="0.25">
      <c r="A40" s="85">
        <v>41609</v>
      </c>
      <c r="B40" s="86">
        <f>'NCDOT Data Entry '!I40</f>
        <v>32.950000000000003</v>
      </c>
      <c r="C40" s="86">
        <f>'NCDOT Data Entry '!J40</f>
        <v>37.71</v>
      </c>
      <c r="D40" s="86">
        <f>'NCDOT Data Entry '!K40</f>
        <v>35.47</v>
      </c>
      <c r="E40" s="86">
        <f>'NCDOT Data Entry '!L40</f>
        <v>34.549999999999997</v>
      </c>
      <c r="F40" s="86">
        <f>'NCDOT Data Entry '!M40</f>
        <v>37.619999999999997</v>
      </c>
      <c r="G40" s="86">
        <f>'NCDOT Data Entry '!N40</f>
        <v>43.51</v>
      </c>
      <c r="H40" s="86">
        <f>'NCDOT Data Entry '!O40</f>
        <v>33.01</v>
      </c>
    </row>
    <row r="41" spans="1:8" x14ac:dyDescent="0.25">
      <c r="A41" s="85">
        <v>41640</v>
      </c>
      <c r="B41" s="86">
        <f>'NCDOT Data Entry '!I41</f>
        <v>34.049999999999997</v>
      </c>
      <c r="C41" s="86">
        <f>'NCDOT Data Entry '!J41</f>
        <v>38.76</v>
      </c>
      <c r="D41" s="86">
        <f>'NCDOT Data Entry '!K41</f>
        <v>36.89</v>
      </c>
      <c r="E41" s="86">
        <f>'NCDOT Data Entry '!L41</f>
        <v>34.729999999999997</v>
      </c>
      <c r="F41" s="86">
        <f>'NCDOT Data Entry '!M41</f>
        <v>38.130000000000003</v>
      </c>
      <c r="G41" s="86">
        <f>'NCDOT Data Entry '!N41</f>
        <v>44.46</v>
      </c>
      <c r="H41" s="86">
        <f>'NCDOT Data Entry '!O41</f>
        <v>33.9</v>
      </c>
    </row>
    <row r="42" spans="1:8" x14ac:dyDescent="0.25">
      <c r="A42" s="85">
        <v>41671</v>
      </c>
      <c r="B42" s="86">
        <f>'NCDOT Data Entry '!I42</f>
        <v>34.5</v>
      </c>
      <c r="C42" s="86">
        <f>'NCDOT Data Entry '!J42</f>
        <v>39.68</v>
      </c>
      <c r="D42" s="86">
        <f>'NCDOT Data Entry '!K42</f>
        <v>37.9</v>
      </c>
      <c r="E42" s="86">
        <f>'NCDOT Data Entry '!L42</f>
        <v>33.99</v>
      </c>
      <c r="F42" s="86">
        <f>'NCDOT Data Entry '!M42</f>
        <v>39.03</v>
      </c>
      <c r="G42" s="86">
        <f>'NCDOT Data Entry '!N42</f>
        <v>44.73</v>
      </c>
      <c r="H42" s="86">
        <f>'NCDOT Data Entry '!O42</f>
        <v>34.35</v>
      </c>
    </row>
    <row r="43" spans="1:8" x14ac:dyDescent="0.25">
      <c r="A43" s="85">
        <v>41699</v>
      </c>
      <c r="B43" s="86">
        <f>'NCDOT Data Entry '!I43</f>
        <v>34.5</v>
      </c>
      <c r="C43" s="86">
        <f>'NCDOT Data Entry '!J43</f>
        <v>39.74</v>
      </c>
      <c r="D43" s="86">
        <f>'NCDOT Data Entry '!K43</f>
        <v>39.39</v>
      </c>
      <c r="E43" s="86">
        <f>'NCDOT Data Entry '!L43</f>
        <v>32.99</v>
      </c>
      <c r="F43" s="86">
        <f>'NCDOT Data Entry '!M43</f>
        <v>39.479999999999997</v>
      </c>
      <c r="G43" s="86">
        <f>'NCDOT Data Entry '!N43</f>
        <v>43.81</v>
      </c>
      <c r="H43" s="86">
        <f>'NCDOT Data Entry '!O43</f>
        <v>34.54</v>
      </c>
    </row>
    <row r="44" spans="1:8" x14ac:dyDescent="0.25">
      <c r="A44" s="85">
        <v>41730</v>
      </c>
      <c r="B44" s="86">
        <f>'NCDOT Data Entry '!I44</f>
        <v>34.5</v>
      </c>
      <c r="C44" s="86">
        <f>'NCDOT Data Entry '!J44</f>
        <v>39.74</v>
      </c>
      <c r="D44" s="86">
        <f>'NCDOT Data Entry '!K44</f>
        <v>40.35</v>
      </c>
      <c r="E44" s="86">
        <f>'NCDOT Data Entry '!L44</f>
        <v>34.61</v>
      </c>
      <c r="F44" s="86">
        <f>'NCDOT Data Entry '!M44</f>
        <v>39.58</v>
      </c>
      <c r="G44" s="86">
        <f>'NCDOT Data Entry '!N44</f>
        <v>43.33</v>
      </c>
      <c r="H44" s="86">
        <f>'NCDOT Data Entry '!O44</f>
        <v>34.65</v>
      </c>
    </row>
    <row r="45" spans="1:8" x14ac:dyDescent="0.25">
      <c r="A45" s="85">
        <v>41760</v>
      </c>
      <c r="B45" s="86">
        <f>'NCDOT Data Entry '!I45</f>
        <v>34.5</v>
      </c>
      <c r="C45" s="86">
        <f>'NCDOT Data Entry '!J45</f>
        <v>41.24</v>
      </c>
      <c r="D45" s="86">
        <f>'NCDOT Data Entry '!K45</f>
        <v>40.130000000000003</v>
      </c>
      <c r="E45" s="86">
        <f>'NCDOT Data Entry '!L45</f>
        <v>35.409999999999997</v>
      </c>
      <c r="F45" s="86">
        <f>'NCDOT Data Entry '!M45</f>
        <v>39.58</v>
      </c>
      <c r="G45" s="86">
        <f>'NCDOT Data Entry '!N45</f>
        <v>44.86</v>
      </c>
      <c r="H45" s="86">
        <f>'NCDOT Data Entry '!O45</f>
        <v>34.65</v>
      </c>
    </row>
    <row r="46" spans="1:8" x14ac:dyDescent="0.25">
      <c r="A46" s="85">
        <v>41791</v>
      </c>
      <c r="B46" s="86">
        <f>'NCDOT Data Entry '!I46</f>
        <v>34.07</v>
      </c>
      <c r="C46" s="86">
        <f>'NCDOT Data Entry '!J46</f>
        <v>41.92</v>
      </c>
      <c r="D46" s="86">
        <f>'NCDOT Data Entry '!K46</f>
        <v>39.86</v>
      </c>
      <c r="E46" s="86">
        <f>'NCDOT Data Entry '!L46</f>
        <v>34.729999999999997</v>
      </c>
      <c r="F46" s="86">
        <f>'NCDOT Data Entry '!M46</f>
        <v>39.58</v>
      </c>
      <c r="G46" s="86">
        <f>'NCDOT Data Entry '!N46</f>
        <v>45.02</v>
      </c>
      <c r="H46" s="86">
        <f>'NCDOT Data Entry '!O46</f>
        <v>34.35</v>
      </c>
    </row>
    <row r="47" spans="1:8" x14ac:dyDescent="0.25">
      <c r="A47" s="85">
        <v>41821</v>
      </c>
      <c r="B47" s="86">
        <f>'NCDOT Data Entry '!I47</f>
        <v>33.700000000000003</v>
      </c>
      <c r="C47" s="86">
        <f>'NCDOT Data Entry '!J47</f>
        <v>42.72</v>
      </c>
      <c r="D47" s="86">
        <f>'NCDOT Data Entry '!K47</f>
        <v>39.979999999999997</v>
      </c>
      <c r="E47" s="86">
        <f>'NCDOT Data Entry '!L47</f>
        <v>34.619999999999997</v>
      </c>
      <c r="F47" s="86">
        <f>'NCDOT Data Entry '!M47</f>
        <v>39.46</v>
      </c>
      <c r="G47" s="86">
        <f>'NCDOT Data Entry '!N47</f>
        <v>44.9</v>
      </c>
      <c r="H47" s="86">
        <f>'NCDOT Data Entry '!O47</f>
        <v>33.950000000000003</v>
      </c>
    </row>
    <row r="48" spans="1:8" x14ac:dyDescent="0.25">
      <c r="A48" s="85">
        <v>41852</v>
      </c>
      <c r="B48" s="86">
        <f>'NCDOT Data Entry '!I48</f>
        <v>32.549999999999997</v>
      </c>
      <c r="C48" s="86">
        <f>'NCDOT Data Entry '!J48</f>
        <v>42.8</v>
      </c>
      <c r="D48" s="86">
        <f>'NCDOT Data Entry '!K48</f>
        <v>40.159999999999997</v>
      </c>
      <c r="E48" s="86">
        <f>'NCDOT Data Entry '!L48</f>
        <v>34.79</v>
      </c>
      <c r="F48" s="86">
        <f>'NCDOT Data Entry '!M48</f>
        <v>39.29</v>
      </c>
      <c r="G48" s="86">
        <f>'NCDOT Data Entry '!N48</f>
        <v>44.5</v>
      </c>
      <c r="H48" s="86">
        <f>'NCDOT Data Entry '!O48</f>
        <v>32.94</v>
      </c>
    </row>
    <row r="49" spans="1:8" x14ac:dyDescent="0.25">
      <c r="A49" s="85">
        <v>41883</v>
      </c>
      <c r="B49" s="86">
        <f>'NCDOT Data Entry '!I49</f>
        <v>33.15</v>
      </c>
      <c r="C49" s="86">
        <f>'NCDOT Data Entry '!J49</f>
        <v>43.15</v>
      </c>
      <c r="D49" s="86">
        <f>'NCDOT Data Entry '!K49</f>
        <v>40.22</v>
      </c>
      <c r="E49" s="86">
        <f>'NCDOT Data Entry '!L49</f>
        <v>34.36</v>
      </c>
      <c r="F49" s="86">
        <f>'NCDOT Data Entry '!M49</f>
        <v>39.18</v>
      </c>
      <c r="G49" s="86">
        <f>'NCDOT Data Entry '!N49</f>
        <v>44.62</v>
      </c>
      <c r="H49" s="86">
        <f>'NCDOT Data Entry '!O49</f>
        <v>33.229999999999997</v>
      </c>
    </row>
    <row r="50" spans="1:8" x14ac:dyDescent="0.25">
      <c r="A50" s="85">
        <v>41913</v>
      </c>
      <c r="B50" s="86">
        <f>'NCDOT Data Entry '!I50</f>
        <v>33.75</v>
      </c>
      <c r="C50" s="86">
        <f>'NCDOT Data Entry '!J50</f>
        <v>41.42</v>
      </c>
      <c r="D50" s="86">
        <f>'NCDOT Data Entry '!K50</f>
        <v>40.28</v>
      </c>
      <c r="E50" s="86">
        <f>'NCDOT Data Entry '!L50</f>
        <v>33.64</v>
      </c>
      <c r="F50" s="86">
        <f>'NCDOT Data Entry '!M50</f>
        <v>39.08</v>
      </c>
      <c r="G50" s="86">
        <f>'NCDOT Data Entry '!N50</f>
        <v>43.35</v>
      </c>
      <c r="H50" s="86">
        <f>'NCDOT Data Entry '!O50</f>
        <v>33.53</v>
      </c>
    </row>
    <row r="51" spans="1:8" x14ac:dyDescent="0.25">
      <c r="A51" s="85">
        <v>41944</v>
      </c>
      <c r="B51" s="86">
        <f>'NCDOT Data Entry '!I51</f>
        <v>33.54</v>
      </c>
      <c r="C51" s="86">
        <f>'NCDOT Data Entry '!J51</f>
        <v>40.35</v>
      </c>
      <c r="D51" s="86">
        <f>'NCDOT Data Entry '!K51</f>
        <v>40.25</v>
      </c>
      <c r="E51" s="86">
        <f>'NCDOT Data Entry '!L51</f>
        <v>33.19</v>
      </c>
      <c r="F51" s="86">
        <f>'NCDOT Data Entry '!M51</f>
        <v>38.49</v>
      </c>
      <c r="G51" s="86">
        <f>'NCDOT Data Entry '!N51</f>
        <v>42.49</v>
      </c>
      <c r="H51" s="86">
        <f>'NCDOT Data Entry '!O51</f>
        <v>32.67</v>
      </c>
    </row>
    <row r="52" spans="1:8" x14ac:dyDescent="0.25">
      <c r="A52" s="85">
        <v>41974</v>
      </c>
      <c r="B52" s="86">
        <f>'NCDOT Data Entry '!I52</f>
        <v>33.5</v>
      </c>
      <c r="C52" s="86">
        <f>'NCDOT Data Entry '!J52</f>
        <v>39.049999999999997</v>
      </c>
      <c r="D52" s="86">
        <f>'NCDOT Data Entry '!K52</f>
        <v>39.479999999999997</v>
      </c>
      <c r="E52" s="86">
        <f>'NCDOT Data Entry '!L52</f>
        <v>32.04</v>
      </c>
      <c r="F52" s="86">
        <f>'NCDOT Data Entry '!M52</f>
        <v>38.200000000000003</v>
      </c>
      <c r="G52" s="86">
        <f>'NCDOT Data Entry '!N52</f>
        <v>41.96</v>
      </c>
      <c r="H52" s="86">
        <f>'NCDOT Data Entry '!O52</f>
        <v>32.299999999999997</v>
      </c>
    </row>
    <row r="53" spans="1:8" x14ac:dyDescent="0.25">
      <c r="A53" s="85">
        <v>42005</v>
      </c>
      <c r="B53" s="86">
        <f>'NCDOT Data Entry '!I53</f>
        <v>32.54</v>
      </c>
      <c r="C53" s="86">
        <f>'NCDOT Data Entry '!J53</f>
        <v>37.08</v>
      </c>
      <c r="D53" s="86">
        <f>'NCDOT Data Entry '!K53</f>
        <v>38.35</v>
      </c>
      <c r="E53" s="86">
        <f>'NCDOT Data Entry '!L53</f>
        <v>30.23</v>
      </c>
      <c r="F53" s="86">
        <f>'NCDOT Data Entry '!M53</f>
        <v>38.08</v>
      </c>
      <c r="G53" s="86">
        <f>'NCDOT Data Entry '!N53</f>
        <v>40.869999999999997</v>
      </c>
      <c r="H53" s="86">
        <f>'NCDOT Data Entry '!O53</f>
        <v>31.71</v>
      </c>
    </row>
    <row r="54" spans="1:8" x14ac:dyDescent="0.25">
      <c r="A54" s="85">
        <v>42036</v>
      </c>
      <c r="B54" s="86">
        <f>'NCDOT Data Entry '!I54</f>
        <v>30.86</v>
      </c>
      <c r="C54" s="86">
        <f>'NCDOT Data Entry '!J54</f>
        <v>34.549999999999997</v>
      </c>
      <c r="D54" s="86">
        <f>'NCDOT Data Entry '!K54</f>
        <v>37.9</v>
      </c>
      <c r="E54" s="86">
        <f>'NCDOT Data Entry '!L54</f>
        <v>27.54</v>
      </c>
      <c r="F54" s="86">
        <f>'NCDOT Data Entry '!M54</f>
        <v>36.21</v>
      </c>
      <c r="G54" s="86">
        <f>'NCDOT Data Entry '!N54</f>
        <v>38.4</v>
      </c>
      <c r="H54" s="86">
        <f>'NCDOT Data Entry '!O54</f>
        <v>30.51</v>
      </c>
    </row>
    <row r="55" spans="1:8" x14ac:dyDescent="0.25">
      <c r="A55" s="85">
        <v>42064</v>
      </c>
      <c r="B55" s="86">
        <f>'NCDOT Data Entry '!I55</f>
        <v>30</v>
      </c>
      <c r="C55" s="86">
        <f>'NCDOT Data Entry '!J55</f>
        <v>33.1</v>
      </c>
      <c r="D55" s="86">
        <f>'NCDOT Data Entry '!K55</f>
        <v>35.4</v>
      </c>
      <c r="E55" s="86">
        <f>'NCDOT Data Entry '!L55</f>
        <v>25.75</v>
      </c>
      <c r="F55" s="86">
        <f>'NCDOT Data Entry '!M55</f>
        <v>34.19</v>
      </c>
      <c r="G55" s="86">
        <f>'NCDOT Data Entry '!N55</f>
        <v>36.79</v>
      </c>
      <c r="H55" s="86">
        <f>'NCDOT Data Entry '!O55</f>
        <v>29.09</v>
      </c>
    </row>
    <row r="56" spans="1:8" x14ac:dyDescent="0.25">
      <c r="A56" s="85">
        <v>42095</v>
      </c>
      <c r="B56" s="86">
        <f>'NCDOT Data Entry '!I56</f>
        <v>30</v>
      </c>
      <c r="C56" s="86">
        <f>'NCDOT Data Entry '!J56</f>
        <v>31.28</v>
      </c>
      <c r="D56" s="86">
        <f>'NCDOT Data Entry '!K56</f>
        <v>35.4</v>
      </c>
      <c r="E56" s="86">
        <f>'NCDOT Data Entry '!L56</f>
        <v>24.38</v>
      </c>
      <c r="F56" s="86">
        <f>'NCDOT Data Entry '!M56</f>
        <v>34.14</v>
      </c>
      <c r="G56" s="86">
        <f>'NCDOT Data Entry '!N56</f>
        <v>34.54</v>
      </c>
      <c r="H56" s="86">
        <f>'NCDOT Data Entry '!O56</f>
        <v>29.03</v>
      </c>
    </row>
    <row r="57" spans="1:8" x14ac:dyDescent="0.25">
      <c r="A57" s="85">
        <v>42125</v>
      </c>
      <c r="B57" s="86">
        <f>'NCDOT Data Entry '!I57</f>
        <v>29.15</v>
      </c>
      <c r="C57" s="86">
        <f>'NCDOT Data Entry '!J57</f>
        <v>30.09</v>
      </c>
      <c r="D57" s="86">
        <f>'NCDOT Data Entry '!K57</f>
        <v>35.32</v>
      </c>
      <c r="E57" s="86">
        <f>'NCDOT Data Entry '!L57</f>
        <v>24.65</v>
      </c>
      <c r="F57" s="86">
        <f>'NCDOT Data Entry '!M57</f>
        <v>34.06</v>
      </c>
      <c r="G57" s="86">
        <f>'NCDOT Data Entry '!N57</f>
        <v>33.57</v>
      </c>
      <c r="H57" s="86">
        <f>'NCDOT Data Entry '!O57</f>
        <v>28.34</v>
      </c>
    </row>
    <row r="58" spans="1:8" x14ac:dyDescent="0.25">
      <c r="A58" s="85">
        <v>42156</v>
      </c>
      <c r="B58" s="86">
        <f>'NCDOT Data Entry '!I58</f>
        <v>29</v>
      </c>
      <c r="C58" s="86">
        <f>'NCDOT Data Entry '!J58</f>
        <v>30.17</v>
      </c>
      <c r="D58" s="86">
        <f>'NCDOT Data Entry '!K58</f>
        <v>35.299999999999997</v>
      </c>
      <c r="E58" s="86">
        <f>'NCDOT Data Entry '!L58</f>
        <v>25.05</v>
      </c>
      <c r="F58" s="86">
        <f>'NCDOT Data Entry '!M58</f>
        <v>34.1</v>
      </c>
      <c r="G58" s="86">
        <f>'NCDOT Data Entry '!N58</f>
        <v>33.24</v>
      </c>
      <c r="H58" s="86">
        <f>'NCDOT Data Entry '!O58</f>
        <v>28.28</v>
      </c>
    </row>
    <row r="59" spans="1:8" x14ac:dyDescent="0.25">
      <c r="A59" s="85">
        <v>42186</v>
      </c>
      <c r="B59" s="86">
        <f>'NCDOT Data Entry '!I59</f>
        <v>29</v>
      </c>
      <c r="C59" s="86">
        <f>'NCDOT Data Entry '!J59</f>
        <v>29.62</v>
      </c>
      <c r="D59" s="86">
        <f>'NCDOT Data Entry '!K59</f>
        <v>35.299999999999997</v>
      </c>
      <c r="E59" s="86">
        <f>'NCDOT Data Entry '!L59</f>
        <v>25.21</v>
      </c>
      <c r="F59" s="86">
        <f>'NCDOT Data Entry '!M59</f>
        <v>34.42</v>
      </c>
      <c r="G59" s="86">
        <f>'NCDOT Data Entry '!N59</f>
        <v>33.67</v>
      </c>
      <c r="H59" s="86">
        <f>'NCDOT Data Entry '!O59</f>
        <v>28.67</v>
      </c>
    </row>
    <row r="60" spans="1:8" x14ac:dyDescent="0.25">
      <c r="A60" s="85">
        <v>42217</v>
      </c>
      <c r="B60" s="86">
        <f>'NCDOT Data Entry '!I60</f>
        <v>28.57</v>
      </c>
      <c r="C60" s="86">
        <f>'NCDOT Data Entry '!J60</f>
        <v>29.43</v>
      </c>
      <c r="D60" s="86">
        <f>'NCDOT Data Entry '!K60</f>
        <v>35.26</v>
      </c>
      <c r="E60" s="86">
        <f>'NCDOT Data Entry '!L60</f>
        <v>25.04</v>
      </c>
      <c r="F60" s="86">
        <f>'NCDOT Data Entry '!M60</f>
        <v>34.090000000000003</v>
      </c>
      <c r="G60" s="86">
        <f>'NCDOT Data Entry '!N60</f>
        <v>33.03</v>
      </c>
      <c r="H60" s="86">
        <f>'NCDOT Data Entry '!O60</f>
        <v>28.07</v>
      </c>
    </row>
    <row r="61" spans="1:8" x14ac:dyDescent="0.25">
      <c r="A61" s="85">
        <v>42248</v>
      </c>
      <c r="B61" s="86">
        <f>'NCDOT Data Entry '!I61</f>
        <v>27.26</v>
      </c>
      <c r="C61" s="86">
        <f>'NCDOT Data Entry '!J61</f>
        <v>28.19</v>
      </c>
      <c r="D61" s="86">
        <f>'NCDOT Data Entry '!K61</f>
        <v>34.909999999999997</v>
      </c>
      <c r="E61" s="86">
        <f>'NCDOT Data Entry '!L61</f>
        <v>23.98</v>
      </c>
      <c r="F61" s="86">
        <f>'NCDOT Data Entry '!M61</f>
        <v>32.78</v>
      </c>
      <c r="G61" s="86">
        <f>'NCDOT Data Entry '!N61</f>
        <v>31.65</v>
      </c>
      <c r="H61" s="86">
        <f>'NCDOT Data Entry '!O61</f>
        <v>26.86</v>
      </c>
    </row>
    <row r="62" spans="1:8" x14ac:dyDescent="0.25">
      <c r="A62" s="85">
        <v>42278</v>
      </c>
      <c r="B62" s="86">
        <f>'NCDOT Data Entry '!I62</f>
        <v>26.23</v>
      </c>
      <c r="C62" s="86">
        <f>'NCDOT Data Entry '!J62</f>
        <v>26.29</v>
      </c>
      <c r="D62" s="86">
        <f>'NCDOT Data Entry '!K62</f>
        <v>34.119999999999997</v>
      </c>
      <c r="E62" s="86">
        <f>'NCDOT Data Entry '!L62</f>
        <v>22.27</v>
      </c>
      <c r="F62" s="86">
        <f>'NCDOT Data Entry '!M62</f>
        <v>31.7</v>
      </c>
      <c r="G62" s="86">
        <f>'NCDOT Data Entry '!N62</f>
        <v>30.02</v>
      </c>
      <c r="H62" s="86">
        <f>'NCDOT Data Entry '!O62</f>
        <v>25.98</v>
      </c>
    </row>
    <row r="63" spans="1:8" x14ac:dyDescent="0.25">
      <c r="A63" s="85">
        <v>42309</v>
      </c>
      <c r="B63" s="86">
        <f>'NCDOT Data Entry '!I63</f>
        <v>25.32</v>
      </c>
      <c r="C63" s="86">
        <f>'NCDOT Data Entry '!J63</f>
        <v>25.32</v>
      </c>
      <c r="D63" s="86">
        <f>'NCDOT Data Entry '!K63</f>
        <v>34.03</v>
      </c>
      <c r="E63" s="86">
        <f>'NCDOT Data Entry '!L63</f>
        <v>20.92</v>
      </c>
      <c r="F63" s="86">
        <f>'NCDOT Data Entry '!M63</f>
        <v>30.13</v>
      </c>
      <c r="G63" s="86">
        <f>'NCDOT Data Entry '!N63</f>
        <v>28.89</v>
      </c>
      <c r="H63" s="86">
        <f>'NCDOT Data Entry '!O63</f>
        <v>24.54</v>
      </c>
    </row>
    <row r="64" spans="1:8" x14ac:dyDescent="0.25">
      <c r="A64" s="85">
        <v>42339</v>
      </c>
      <c r="B64" s="86">
        <f>'NCDOT Data Entry '!I64</f>
        <v>24.52</v>
      </c>
      <c r="C64" s="86">
        <f>'NCDOT Data Entry '!J64</f>
        <v>24.02</v>
      </c>
      <c r="D64" s="86">
        <f>'NCDOT Data Entry '!K64</f>
        <v>33.950000000000003</v>
      </c>
      <c r="E64" s="86">
        <f>'NCDOT Data Entry '!L64</f>
        <v>19.649999999999999</v>
      </c>
      <c r="F64" s="86">
        <f>'NCDOT Data Entry '!M64</f>
        <v>27.42</v>
      </c>
      <c r="G64" s="86">
        <f>'NCDOT Data Entry '!N64</f>
        <v>27.42</v>
      </c>
      <c r="H64" s="86">
        <f>'NCDOT Data Entry '!O64</f>
        <v>23.73</v>
      </c>
    </row>
    <row r="65" spans="1:8" x14ac:dyDescent="0.25">
      <c r="A65" s="85">
        <v>42370</v>
      </c>
      <c r="B65" s="86">
        <f>'NCDOT Data Entry '!I65</f>
        <v>24.5</v>
      </c>
      <c r="C65" s="86">
        <f>'NCDOT Data Entry '!J65</f>
        <v>24.48</v>
      </c>
      <c r="D65" s="86">
        <f>'NCDOT Data Entry '!K65</f>
        <v>33.950000000000003</v>
      </c>
      <c r="E65" s="86">
        <f>'NCDOT Data Entry '!L65</f>
        <v>20.85</v>
      </c>
      <c r="F65" s="86">
        <f>'NCDOT Data Entry '!M65</f>
        <v>27.5</v>
      </c>
      <c r="G65" s="86">
        <f>'NCDOT Data Entry '!N65</f>
        <v>28.03</v>
      </c>
      <c r="H65" s="86">
        <f>'NCDOT Data Entry '!O65</f>
        <v>23.96</v>
      </c>
    </row>
    <row r="66" spans="1:8" x14ac:dyDescent="0.25">
      <c r="A66" s="85">
        <v>42401</v>
      </c>
      <c r="B66" s="86">
        <f>'NCDOT Data Entry '!I66</f>
        <v>23.83</v>
      </c>
      <c r="C66" s="86">
        <f>'NCDOT Data Entry '!J66</f>
        <v>24.35</v>
      </c>
      <c r="D66" s="86">
        <f>'NCDOT Data Entry '!K66</f>
        <v>33.880000000000003</v>
      </c>
      <c r="E66" s="86">
        <f>'NCDOT Data Entry '!L66</f>
        <v>21.37</v>
      </c>
      <c r="F66" s="86">
        <f>'NCDOT Data Entry '!M66</f>
        <v>27.64</v>
      </c>
      <c r="G66" s="86">
        <f>'NCDOT Data Entry '!N66</f>
        <v>28.19</v>
      </c>
      <c r="H66" s="86">
        <f>'NCDOT Data Entry '!O66</f>
        <v>23.66</v>
      </c>
    </row>
    <row r="67" spans="1:8" x14ac:dyDescent="0.25">
      <c r="A67" s="85">
        <v>42430</v>
      </c>
      <c r="B67" s="86">
        <f>'NCDOT Data Entry '!I67</f>
        <v>23.5</v>
      </c>
      <c r="C67" s="86">
        <f>'NCDOT Data Entry '!J67</f>
        <v>25.15</v>
      </c>
      <c r="D67" s="86">
        <f>'NCDOT Data Entry '!K67</f>
        <v>33.619999999999997</v>
      </c>
      <c r="E67" s="86">
        <f>'NCDOT Data Entry '!L67</f>
        <v>22.01</v>
      </c>
      <c r="F67" s="86">
        <f>'NCDOT Data Entry '!M67</f>
        <v>27.82</v>
      </c>
      <c r="G67" s="86">
        <f>'NCDOT Data Entry '!N67</f>
        <v>29.31</v>
      </c>
      <c r="H67" s="86">
        <f>'NCDOT Data Entry '!O67</f>
        <v>23.65</v>
      </c>
    </row>
    <row r="68" spans="1:8" x14ac:dyDescent="0.25">
      <c r="A68" s="85">
        <v>42461</v>
      </c>
      <c r="B68" s="86">
        <f>'NCDOT Data Entry '!I68</f>
        <v>25.64</v>
      </c>
      <c r="C68" s="86">
        <f>'NCDOT Data Entry '!J68</f>
        <v>27.84</v>
      </c>
      <c r="D68" s="86">
        <f>'NCDOT Data Entry '!K68</f>
        <v>33.25</v>
      </c>
      <c r="E68" s="86">
        <f>'NCDOT Data Entry '!L68</f>
        <v>25.14</v>
      </c>
      <c r="F68" s="86">
        <f>'NCDOT Data Entry '!M68</f>
        <v>28.33</v>
      </c>
      <c r="G68" s="86">
        <f>'NCDOT Data Entry '!N68</f>
        <v>31.24</v>
      </c>
      <c r="H68" s="86">
        <f>'NCDOT Data Entry '!O68</f>
        <v>25.69</v>
      </c>
    </row>
    <row r="69" spans="1:8" x14ac:dyDescent="0.25">
      <c r="A69" s="85">
        <v>42491</v>
      </c>
      <c r="B69" s="86">
        <f>'NCDOT Data Entry '!I69</f>
        <v>27.69</v>
      </c>
      <c r="C69" s="86">
        <f>'NCDOT Data Entry '!J69</f>
        <v>31.85</v>
      </c>
      <c r="D69" s="86">
        <f>'NCDOT Data Entry '!K69</f>
        <v>34.4</v>
      </c>
      <c r="E69" s="86">
        <f>'NCDOT Data Entry '!L69</f>
        <v>30.35</v>
      </c>
      <c r="F69" s="86">
        <f>'NCDOT Data Entry '!M69</f>
        <v>30.07</v>
      </c>
      <c r="G69" s="86">
        <f>'NCDOT Data Entry '!N69</f>
        <v>35.28</v>
      </c>
      <c r="H69" s="86">
        <f>'NCDOT Data Entry '!O69</f>
        <v>27.66</v>
      </c>
    </row>
    <row r="70" spans="1:8" x14ac:dyDescent="0.25">
      <c r="A70" s="85">
        <v>42522</v>
      </c>
      <c r="B70" s="86">
        <f>'NCDOT Data Entry '!I70</f>
        <v>27.73</v>
      </c>
      <c r="C70" s="86">
        <f>'NCDOT Data Entry '!J70</f>
        <v>33.200000000000003</v>
      </c>
      <c r="D70" s="86">
        <f>'NCDOT Data Entry '!K70</f>
        <v>34.950000000000003</v>
      </c>
      <c r="E70" s="86">
        <f>'NCDOT Data Entry '!L70</f>
        <v>31.89</v>
      </c>
      <c r="F70" s="86">
        <f>'NCDOT Data Entry '!M70</f>
        <v>31.04</v>
      </c>
      <c r="G70" s="86">
        <f>'NCDOT Data Entry '!N70</f>
        <v>37.78</v>
      </c>
      <c r="H70" s="86">
        <f>'NCDOT Data Entry '!O70</f>
        <v>27.76</v>
      </c>
    </row>
    <row r="71" spans="1:8" x14ac:dyDescent="0.25">
      <c r="A71" s="85">
        <v>42552</v>
      </c>
      <c r="B71" s="86">
        <f>'NCDOT Data Entry '!I71</f>
        <v>26.98</v>
      </c>
      <c r="C71" s="86">
        <f>'NCDOT Data Entry '!J71</f>
        <v>31.45</v>
      </c>
      <c r="D71" s="86">
        <f>'NCDOT Data Entry '!K71</f>
        <v>34.869999999999997</v>
      </c>
      <c r="E71" s="86">
        <f>'NCDOT Data Entry '!L71</f>
        <v>31.05</v>
      </c>
      <c r="F71" s="86">
        <f>'NCDOT Data Entry '!M71</f>
        <v>30.79</v>
      </c>
      <c r="G71" s="86">
        <f>'NCDOT Data Entry '!N71</f>
        <v>37.11</v>
      </c>
      <c r="H71" s="86">
        <f>'NCDOT Data Entry '!O71</f>
        <v>26.94</v>
      </c>
    </row>
    <row r="72" spans="1:8" x14ac:dyDescent="0.25">
      <c r="A72" s="85">
        <v>42583</v>
      </c>
      <c r="B72" s="86">
        <f>'NCDOT Data Entry '!I72</f>
        <v>26.5</v>
      </c>
      <c r="C72" s="86">
        <f>'NCDOT Data Entry '!J72</f>
        <v>29.69</v>
      </c>
      <c r="D72" s="86">
        <f>'NCDOT Data Entry '!K72</f>
        <v>34.83</v>
      </c>
      <c r="E72" s="86">
        <f>'NCDOT Data Entry '!L72</f>
        <v>30.09</v>
      </c>
      <c r="F72" s="86">
        <f>'NCDOT Data Entry '!M72</f>
        <v>30.67</v>
      </c>
      <c r="G72" s="86">
        <f>'NCDOT Data Entry '!N72</f>
        <v>35.520000000000003</v>
      </c>
      <c r="H72" s="86">
        <f>'NCDOT Data Entry '!O72</f>
        <v>26.46</v>
      </c>
    </row>
    <row r="73" spans="1:8" x14ac:dyDescent="0.25">
      <c r="A73" s="85">
        <v>42614</v>
      </c>
      <c r="B73" s="86">
        <f>'NCDOT Data Entry '!I73</f>
        <v>25.2</v>
      </c>
      <c r="C73" s="86">
        <f>'NCDOT Data Entry '!J73</f>
        <v>27.35</v>
      </c>
      <c r="D73" s="86">
        <f>'NCDOT Data Entry '!K73</f>
        <v>34.42</v>
      </c>
      <c r="E73" s="86">
        <f>'NCDOT Data Entry '!L73</f>
        <v>27.43</v>
      </c>
      <c r="F73" s="86">
        <f>'NCDOT Data Entry '!M73</f>
        <v>30.48</v>
      </c>
      <c r="G73" s="86">
        <f>'NCDOT Data Entry '!N73</f>
        <v>33.72</v>
      </c>
      <c r="H73" s="86">
        <f>'NCDOT Data Entry '!O73</f>
        <v>25.4</v>
      </c>
    </row>
    <row r="74" spans="1:8" x14ac:dyDescent="0.25">
      <c r="A74" s="85">
        <v>42644</v>
      </c>
      <c r="B74" s="86">
        <f>'NCDOT Data Entry '!I74</f>
        <v>24.07</v>
      </c>
      <c r="C74" s="86">
        <f>'NCDOT Data Entry '!J74</f>
        <v>24.81</v>
      </c>
      <c r="D74" s="86">
        <f>'NCDOT Data Entry '!K74</f>
        <v>31.66</v>
      </c>
      <c r="E74" s="86">
        <f>'NCDOT Data Entry '!L74</f>
        <v>25.07</v>
      </c>
      <c r="F74" s="86">
        <f>'NCDOT Data Entry '!M74</f>
        <v>28.81</v>
      </c>
      <c r="G74" s="86">
        <f>'NCDOT Data Entry '!N74</f>
        <v>31.85</v>
      </c>
      <c r="H74" s="86">
        <f>'NCDOT Data Entry '!O74</f>
        <v>23.97</v>
      </c>
    </row>
    <row r="75" spans="1:8" x14ac:dyDescent="0.25">
      <c r="A75" s="85">
        <v>42675</v>
      </c>
      <c r="B75" s="86">
        <f>'NCDOT Data Entry '!I75</f>
        <v>25.12</v>
      </c>
      <c r="C75" s="86">
        <f>'NCDOT Data Entry '!J75</f>
        <v>25.59</v>
      </c>
      <c r="D75" s="86">
        <f>'NCDOT Data Entry '!K75</f>
        <v>31.96</v>
      </c>
      <c r="E75" s="86">
        <f>'NCDOT Data Entry '!L75</f>
        <v>26.2</v>
      </c>
      <c r="F75" s="86">
        <f>'NCDOT Data Entry '!M75</f>
        <v>28.5</v>
      </c>
      <c r="G75" s="86">
        <f>'NCDOT Data Entry '!N75</f>
        <v>33.03</v>
      </c>
      <c r="H75" s="86">
        <f>'NCDOT Data Entry '!O75</f>
        <v>24.33</v>
      </c>
    </row>
    <row r="76" spans="1:8" x14ac:dyDescent="0.25">
      <c r="A76" s="85">
        <v>42705</v>
      </c>
      <c r="B76" s="86">
        <f>'NCDOT Data Entry '!I76</f>
        <v>26.4</v>
      </c>
      <c r="C76" s="86">
        <f>'NCDOT Data Entry '!J76</f>
        <v>29.45</v>
      </c>
      <c r="D76" s="86">
        <f>'NCDOT Data Entry '!K76</f>
        <v>33.24</v>
      </c>
      <c r="E76" s="86">
        <f>'NCDOT Data Entry '!L76</f>
        <v>29.67</v>
      </c>
      <c r="F76" s="86">
        <f>'NCDOT Data Entry '!M76</f>
        <v>29.01</v>
      </c>
      <c r="G76" s="86">
        <f>'NCDOT Data Entry '!N76</f>
        <v>36.35</v>
      </c>
      <c r="H76" s="86">
        <f>'NCDOT Data Entry '!O76</f>
        <v>25.84</v>
      </c>
    </row>
    <row r="77" spans="1:8" x14ac:dyDescent="0.25">
      <c r="A77" s="85">
        <v>42736</v>
      </c>
      <c r="B77" s="86">
        <f>'NCDOT Data Entry '!I77</f>
        <v>27.5</v>
      </c>
      <c r="C77" s="86">
        <f>'NCDOT Data Entry '!J77</f>
        <v>31.51</v>
      </c>
      <c r="D77" s="86">
        <f>'NCDOT Data Entry '!K77</f>
        <v>34.69</v>
      </c>
      <c r="E77" s="86">
        <f>'NCDOT Data Entry '!L77</f>
        <v>30.88</v>
      </c>
      <c r="F77" s="86">
        <f>'NCDOT Data Entry '!M77</f>
        <v>29.95</v>
      </c>
      <c r="G77" s="86">
        <f>'NCDOT Data Entry '!N77</f>
        <v>38.15</v>
      </c>
      <c r="H77" s="86">
        <f>'NCDOT Data Entry '!O77</f>
        <v>27.37</v>
      </c>
    </row>
    <row r="78" spans="1:8" x14ac:dyDescent="0.25">
      <c r="A78" s="85">
        <v>42767</v>
      </c>
      <c r="B78" s="86">
        <f>'NCDOT Data Entry '!I78</f>
        <v>27.26</v>
      </c>
      <c r="C78" s="86">
        <f>'NCDOT Data Entry '!J78</f>
        <v>34.270000000000003</v>
      </c>
      <c r="D78" s="86">
        <f>'NCDOT Data Entry '!K78</f>
        <v>34.9</v>
      </c>
      <c r="E78" s="86">
        <f>'NCDOT Data Entry '!L78</f>
        <v>31.38</v>
      </c>
      <c r="F78" s="86">
        <f>'NCDOT Data Entry '!M78</f>
        <v>31.84</v>
      </c>
      <c r="G78" s="86">
        <f>'NCDOT Data Entry '!N78</f>
        <v>39.5</v>
      </c>
      <c r="H78" s="86">
        <f>'NCDOT Data Entry '!O78</f>
        <v>27.37</v>
      </c>
    </row>
    <row r="79" spans="1:8" x14ac:dyDescent="0.25">
      <c r="A79" s="85">
        <v>42795</v>
      </c>
      <c r="B79" s="86">
        <f>'NCDOT Data Entry '!I79</f>
        <v>27</v>
      </c>
      <c r="C79" s="86">
        <f>'NCDOT Data Entry '!J79</f>
        <v>35.729999999999997</v>
      </c>
      <c r="D79" s="86">
        <f>'NCDOT Data Entry '!K79</f>
        <v>34.880000000000003</v>
      </c>
      <c r="E79" s="86">
        <f>'NCDOT Data Entry '!L79</f>
        <v>32.42</v>
      </c>
      <c r="F79" s="86">
        <f>'NCDOT Data Entry '!M79</f>
        <v>31.93</v>
      </c>
      <c r="G79" s="86">
        <f>'NCDOT Data Entry '!N79</f>
        <v>40.9</v>
      </c>
      <c r="H79" s="86">
        <f>'NCDOT Data Entry '!O79</f>
        <v>27.29</v>
      </c>
    </row>
    <row r="80" spans="1:8" x14ac:dyDescent="0.25">
      <c r="A80" s="85">
        <v>42826</v>
      </c>
      <c r="B80" s="86">
        <f>'NCDOT Data Entry '!I80</f>
        <v>26.9</v>
      </c>
      <c r="C80" s="86">
        <f>'NCDOT Data Entry '!J80</f>
        <v>36.270000000000003</v>
      </c>
      <c r="D80" s="86">
        <f>'NCDOT Data Entry '!K80</f>
        <v>34.869999999999997</v>
      </c>
      <c r="E80" s="86">
        <f>'NCDOT Data Entry '!L80</f>
        <v>32.46</v>
      </c>
      <c r="F80" s="86">
        <f>'NCDOT Data Entry '!M80</f>
        <v>32.25</v>
      </c>
      <c r="G80" s="86">
        <f>'NCDOT Data Entry '!N80</f>
        <v>41.62</v>
      </c>
      <c r="H80" s="86">
        <f>'NCDOT Data Entry '!O80</f>
        <v>27.61</v>
      </c>
    </row>
    <row r="81" spans="1:8" x14ac:dyDescent="0.25">
      <c r="A81" s="85">
        <v>42856</v>
      </c>
      <c r="B81" s="86">
        <f>'NCDOT Data Entry '!I81</f>
        <v>26.53</v>
      </c>
      <c r="C81" s="86">
        <f>'NCDOT Data Entry '!J81</f>
        <v>35.950000000000003</v>
      </c>
      <c r="D81" s="86">
        <f>'NCDOT Data Entry '!K81</f>
        <v>34.83</v>
      </c>
      <c r="E81" s="86">
        <f>'NCDOT Data Entry '!L81</f>
        <v>31.26</v>
      </c>
      <c r="F81" s="86">
        <f>'NCDOT Data Entry '!M81</f>
        <v>32.25</v>
      </c>
      <c r="G81" s="86">
        <f>'NCDOT Data Entry '!N81</f>
        <v>41.08</v>
      </c>
      <c r="H81" s="86">
        <f>'NCDOT Data Entry '!O81</f>
        <v>27.35</v>
      </c>
    </row>
    <row r="82" spans="1:8" x14ac:dyDescent="0.25">
      <c r="A82" s="85">
        <v>42887</v>
      </c>
      <c r="B82" s="86">
        <f>'NCDOT Data Entry '!I82</f>
        <v>26.5</v>
      </c>
      <c r="C82" s="86">
        <f>'NCDOT Data Entry '!J82</f>
        <v>35.299999999999997</v>
      </c>
      <c r="D82" s="86">
        <f>'NCDOT Data Entry '!K82</f>
        <v>34.83</v>
      </c>
      <c r="E82" s="86">
        <f>'NCDOT Data Entry '!L82</f>
        <v>30</v>
      </c>
      <c r="F82" s="86">
        <f>'NCDOT Data Entry '!M82</f>
        <v>32.22</v>
      </c>
      <c r="G82" s="86">
        <f>'NCDOT Data Entry '!N82</f>
        <v>39.78</v>
      </c>
      <c r="H82" s="86">
        <f>'NCDOT Data Entry '!O82</f>
        <v>27.28</v>
      </c>
    </row>
    <row r="83" spans="1:8" x14ac:dyDescent="0.25">
      <c r="A83" s="85">
        <v>42917</v>
      </c>
      <c r="B83" s="86">
        <f>'NCDOT Data Entry '!I83</f>
        <v>26.5</v>
      </c>
      <c r="C83" s="86">
        <f>'NCDOT Data Entry '!J83</f>
        <v>35.4</v>
      </c>
      <c r="D83" s="86">
        <f>'NCDOT Data Entry '!K83</f>
        <v>34.83</v>
      </c>
      <c r="E83" s="86">
        <f>'NCDOT Data Entry '!L83</f>
        <v>31.19</v>
      </c>
      <c r="F83" s="86">
        <f>'NCDOT Data Entry '!M83</f>
        <v>32.31</v>
      </c>
      <c r="G83" s="86">
        <f>'NCDOT Data Entry '!N83</f>
        <v>39.57</v>
      </c>
      <c r="H83" s="86">
        <f>'NCDOT Data Entry '!O83</f>
        <v>27.4</v>
      </c>
    </row>
    <row r="84" spans="1:8" x14ac:dyDescent="0.25">
      <c r="A84" s="85">
        <v>42948</v>
      </c>
      <c r="B84" s="86">
        <f>'NCDOT Data Entry '!I84</f>
        <v>26.94</v>
      </c>
      <c r="C84" s="86">
        <f>'NCDOT Data Entry '!J84</f>
        <v>34</v>
      </c>
      <c r="D84" s="86">
        <f>'NCDOT Data Entry '!K84</f>
        <v>34.869999999999997</v>
      </c>
      <c r="E84" s="86">
        <f>'NCDOT Data Entry '!L84</f>
        <v>31.66</v>
      </c>
      <c r="F84" s="86">
        <f>'NCDOT Data Entry '!M84</f>
        <v>32.35</v>
      </c>
      <c r="G84" s="86">
        <f>'NCDOT Data Entry '!N84</f>
        <v>39.29</v>
      </c>
      <c r="H84" s="86">
        <f>'NCDOT Data Entry '!O84</f>
        <v>27.75</v>
      </c>
    </row>
    <row r="85" spans="1:8" x14ac:dyDescent="0.25">
      <c r="A85" s="85">
        <v>42979</v>
      </c>
      <c r="B85" s="86">
        <f>'NCDOT Data Entry '!I85</f>
        <v>28.93</v>
      </c>
      <c r="C85" s="86">
        <f>'NCDOT Data Entry '!J85</f>
        <v>34.07</v>
      </c>
      <c r="D85" s="86">
        <f>'NCDOT Data Entry '!K85</f>
        <v>34.71</v>
      </c>
      <c r="E85" s="86">
        <f>'NCDOT Data Entry '!L85</f>
        <v>31.28</v>
      </c>
      <c r="F85" s="86">
        <f>'NCDOT Data Entry '!M85</f>
        <v>32.36</v>
      </c>
      <c r="G85" s="86">
        <f>'NCDOT Data Entry '!N85</f>
        <v>39.04</v>
      </c>
      <c r="H85" s="86">
        <f>'NCDOT Data Entry '!O85</f>
        <v>29.3</v>
      </c>
    </row>
    <row r="86" spans="1:8" x14ac:dyDescent="0.25">
      <c r="A86" s="85">
        <v>43009</v>
      </c>
      <c r="B86" s="86">
        <f>'NCDOT Data Entry '!I86</f>
        <v>29.13</v>
      </c>
      <c r="C86" s="86">
        <f>'NCDOT Data Entry '!J86</f>
        <v>31.82</v>
      </c>
      <c r="D86" s="86">
        <f>'NCDOT Data Entry '!K86</f>
        <v>31.49</v>
      </c>
      <c r="E86" s="86">
        <f>'NCDOT Data Entry '!L86</f>
        <v>29.65</v>
      </c>
      <c r="F86" s="86">
        <f>'NCDOT Data Entry '!M86</f>
        <v>30.41</v>
      </c>
      <c r="G86" s="86">
        <f>'NCDOT Data Entry '!N86</f>
        <v>37.74</v>
      </c>
      <c r="H86" s="86">
        <f>'NCDOT Data Entry '!O86</f>
        <v>29.66</v>
      </c>
    </row>
    <row r="87" spans="1:8" x14ac:dyDescent="0.25">
      <c r="A87" s="85">
        <v>43040</v>
      </c>
      <c r="B87" s="86">
        <f>'NCDOT Data Entry '!I87</f>
        <v>27.69</v>
      </c>
      <c r="C87" s="86">
        <f>'NCDOT Data Entry '!J87</f>
        <v>31.27</v>
      </c>
      <c r="D87" s="86">
        <f>'NCDOT Data Entry '!K87</f>
        <v>31.34</v>
      </c>
      <c r="E87" s="86">
        <f>'NCDOT Data Entry '!L87</f>
        <v>30.49</v>
      </c>
      <c r="F87" s="86">
        <f>'NCDOT Data Entry '!M87</f>
        <v>30.31</v>
      </c>
      <c r="G87" s="86">
        <f>'NCDOT Data Entry '!N87</f>
        <v>37.909999999999997</v>
      </c>
      <c r="H87" s="86">
        <f>'NCDOT Data Entry '!O87</f>
        <v>28.53</v>
      </c>
    </row>
    <row r="88" spans="1:8" x14ac:dyDescent="0.25">
      <c r="A88" s="85">
        <v>43070</v>
      </c>
      <c r="B88" s="86">
        <f>'NCDOT Data Entry '!I88</f>
        <v>27.85</v>
      </c>
      <c r="C88" s="86">
        <f>'NCDOT Data Entry '!J88</f>
        <v>33.090000000000003</v>
      </c>
      <c r="D88" s="86">
        <f>'NCDOT Data Entry '!K88</f>
        <v>31.54</v>
      </c>
      <c r="E88" s="86">
        <f>'NCDOT Data Entry '!L88</f>
        <v>31.7</v>
      </c>
      <c r="F88" s="86">
        <f>'NCDOT Data Entry '!M88</f>
        <v>30.47</v>
      </c>
      <c r="G88" s="86">
        <f>'NCDOT Data Entry '!N88</f>
        <v>38.869999999999997</v>
      </c>
      <c r="H88" s="86">
        <f>'NCDOT Data Entry '!O88</f>
        <v>28.84</v>
      </c>
    </row>
    <row r="89" spans="1:8" x14ac:dyDescent="0.25">
      <c r="A89" s="85">
        <v>43101</v>
      </c>
      <c r="B89" s="86">
        <f>'NCDOT Data Entry '!I89</f>
        <v>30.5</v>
      </c>
      <c r="C89" s="86">
        <f>'NCDOT Data Entry '!J89</f>
        <v>34.99</v>
      </c>
      <c r="D89" s="86">
        <f>'NCDOT Data Entry '!K89</f>
        <v>33.909999999999997</v>
      </c>
      <c r="E89" s="86">
        <f>'NCDOT Data Entry '!L89</f>
        <v>33.840000000000003</v>
      </c>
      <c r="F89" s="86">
        <f>'NCDOT Data Entry '!M89</f>
        <v>31.03</v>
      </c>
      <c r="G89" s="86">
        <f>'NCDOT Data Entry '!N89</f>
        <v>40.450000000000003</v>
      </c>
      <c r="H89" s="86">
        <f>'NCDOT Data Entry '!O89</f>
        <v>30.85</v>
      </c>
    </row>
    <row r="90" spans="1:8" x14ac:dyDescent="0.25">
      <c r="A90" s="85">
        <v>43132</v>
      </c>
      <c r="B90" s="86">
        <f>'NCDOT Data Entry '!I90</f>
        <v>31.82</v>
      </c>
      <c r="C90" s="86">
        <f>'NCDOT Data Entry '!J90</f>
        <v>39.01</v>
      </c>
      <c r="D90" s="86">
        <f>'NCDOT Data Entry '!K90</f>
        <v>35.58</v>
      </c>
      <c r="E90" s="86">
        <f>'NCDOT Data Entry '!L90</f>
        <v>36.68</v>
      </c>
      <c r="F90" s="86">
        <f>'NCDOT Data Entry '!M90</f>
        <v>33.07</v>
      </c>
      <c r="G90" s="86">
        <f>'NCDOT Data Entry '!N90</f>
        <v>43.34</v>
      </c>
      <c r="H90" s="86">
        <f>'NCDOT Data Entry '!O90</f>
        <v>32.03</v>
      </c>
    </row>
    <row r="91" spans="1:8" x14ac:dyDescent="0.25">
      <c r="A91" s="85">
        <v>43160</v>
      </c>
      <c r="B91" s="86">
        <f>'NCDOT Data Entry '!I91</f>
        <v>33.229999999999997</v>
      </c>
      <c r="C91" s="86">
        <f>'NCDOT Data Entry '!J91</f>
        <v>43.17</v>
      </c>
      <c r="D91" s="86">
        <f>'NCDOT Data Entry '!K91</f>
        <v>37.700000000000003</v>
      </c>
      <c r="E91" s="86">
        <f>'NCDOT Data Entry '!L91</f>
        <v>40.42</v>
      </c>
      <c r="F91" s="86">
        <f>'NCDOT Data Entry '!M91</f>
        <v>33.6</v>
      </c>
      <c r="G91" s="86">
        <f>'NCDOT Data Entry '!N91</f>
        <v>46.36</v>
      </c>
      <c r="H91" s="86">
        <f>'NCDOT Data Entry '!O91</f>
        <v>33.57</v>
      </c>
    </row>
    <row r="92" spans="1:8" x14ac:dyDescent="0.25">
      <c r="A92" s="85">
        <v>43191</v>
      </c>
      <c r="B92" s="86">
        <f>'NCDOT Data Entry '!I92</f>
        <v>34.93</v>
      </c>
      <c r="C92" s="86">
        <f>'NCDOT Data Entry '!J92</f>
        <v>45.1</v>
      </c>
      <c r="D92" s="86">
        <f>'NCDOT Data Entry '!K92</f>
        <v>39.94</v>
      </c>
      <c r="E92" s="86">
        <f>'NCDOT Data Entry '!L92</f>
        <v>42.02</v>
      </c>
      <c r="F92" s="86">
        <f>'NCDOT Data Entry '!M92</f>
        <v>36.11</v>
      </c>
      <c r="G92" s="86">
        <f>'NCDOT Data Entry '!N92</f>
        <v>48.7</v>
      </c>
      <c r="H92" s="86">
        <f>'NCDOT Data Entry '!O92</f>
        <v>35.909999999999997</v>
      </c>
    </row>
    <row r="93" spans="1:8" x14ac:dyDescent="0.25">
      <c r="A93" s="85">
        <v>43221</v>
      </c>
      <c r="B93" s="86">
        <f>'NCDOT Data Entry '!I93</f>
        <v>35.5</v>
      </c>
      <c r="C93" s="86">
        <f>'NCDOT Data Entry '!J93</f>
        <v>45</v>
      </c>
      <c r="D93" s="86">
        <f>'NCDOT Data Entry '!K93</f>
        <v>41.35</v>
      </c>
      <c r="E93" s="86">
        <f>'NCDOT Data Entry '!L93</f>
        <v>42.92</v>
      </c>
      <c r="F93" s="86">
        <f>'NCDOT Data Entry '!M93</f>
        <v>37.590000000000003</v>
      </c>
      <c r="G93" s="86">
        <f>'NCDOT Data Entry '!N93</f>
        <v>49.5</v>
      </c>
      <c r="H93" s="86">
        <f>'NCDOT Data Entry '!O93</f>
        <v>36.65</v>
      </c>
    </row>
    <row r="94" spans="1:8" x14ac:dyDescent="0.25">
      <c r="A94" s="85">
        <v>43252</v>
      </c>
      <c r="B94" s="86">
        <f>'NCDOT Data Entry '!I94</f>
        <v>35.5</v>
      </c>
      <c r="C94" s="86">
        <f>'NCDOT Data Entry '!J94</f>
        <v>45.55</v>
      </c>
      <c r="D94" s="86">
        <f>'NCDOT Data Entry '!K94</f>
        <v>41.48</v>
      </c>
      <c r="E94" s="86">
        <f>'NCDOT Data Entry '!L94</f>
        <v>43.9</v>
      </c>
      <c r="F94" s="86">
        <f>'NCDOT Data Entry '!M94</f>
        <v>37.869999999999997</v>
      </c>
      <c r="G94" s="86">
        <f>'NCDOT Data Entry '!N94</f>
        <v>50.63</v>
      </c>
      <c r="H94" s="86">
        <f>'NCDOT Data Entry '!O94</f>
        <v>36.93</v>
      </c>
    </row>
    <row r="95" spans="1:8" x14ac:dyDescent="0.25">
      <c r="A95" s="85">
        <v>43282</v>
      </c>
      <c r="B95" s="86">
        <f>'NCDOT Data Entry '!I95</f>
        <v>35.5</v>
      </c>
      <c r="C95" s="86">
        <f>'NCDOT Data Entry '!J95</f>
        <v>46.58</v>
      </c>
      <c r="D95" s="86">
        <f>'NCDOT Data Entry '!K95</f>
        <v>42.7</v>
      </c>
      <c r="E95" s="86">
        <f>'NCDOT Data Entry '!L95</f>
        <v>44.54</v>
      </c>
      <c r="F95" s="86">
        <f>'NCDOT Data Entry '!M95</f>
        <v>38.94</v>
      </c>
      <c r="G95" s="86">
        <f>'NCDOT Data Entry '!N95</f>
        <v>52.07</v>
      </c>
      <c r="H95" s="86">
        <f>'NCDOT Data Entry '!O95</f>
        <v>36.93</v>
      </c>
    </row>
    <row r="96" spans="1:8" x14ac:dyDescent="0.25">
      <c r="A96" s="85">
        <v>43313</v>
      </c>
      <c r="B96" s="86">
        <f>'NCDOT Data Entry '!I96</f>
        <v>35.5</v>
      </c>
      <c r="C96" s="86">
        <f>'NCDOT Data Entry '!J96</f>
        <v>46.39</v>
      </c>
      <c r="D96" s="86">
        <f>'NCDOT Data Entry '!K96</f>
        <v>42.7</v>
      </c>
      <c r="E96" s="86">
        <f>'NCDOT Data Entry '!L96</f>
        <v>43.35</v>
      </c>
      <c r="F96" s="86">
        <f>'NCDOT Data Entry '!M96</f>
        <v>38.94</v>
      </c>
      <c r="G96" s="86">
        <f>'NCDOT Data Entry '!N96</f>
        <v>52.53</v>
      </c>
      <c r="H96" s="86">
        <f>'NCDOT Data Entry '!O96</f>
        <v>36.93</v>
      </c>
    </row>
    <row r="97" spans="1:8" x14ac:dyDescent="0.25">
      <c r="A97" s="85">
        <v>43344</v>
      </c>
      <c r="B97" s="86">
        <f>'NCDOT Data Entry '!I97</f>
        <v>35.5</v>
      </c>
      <c r="C97" s="86">
        <f>'NCDOT Data Entry '!J97</f>
        <v>46.93</v>
      </c>
      <c r="D97" s="86">
        <f>'NCDOT Data Entry '!K97</f>
        <v>42.7</v>
      </c>
      <c r="E97" s="86">
        <f>'NCDOT Data Entry '!L97</f>
        <v>41.34</v>
      </c>
      <c r="F97" s="86">
        <f>'NCDOT Data Entry '!M97</f>
        <v>38.94</v>
      </c>
      <c r="G97" s="86">
        <f>'NCDOT Data Entry '!N97</f>
        <v>51.95</v>
      </c>
      <c r="H97" s="86">
        <f>'NCDOT Data Entry '!O97</f>
        <v>36.93</v>
      </c>
    </row>
    <row r="98" spans="1:8" x14ac:dyDescent="0.25">
      <c r="A98" s="85">
        <v>43374</v>
      </c>
      <c r="B98" s="86">
        <f>'NCDOT Data Entry '!I98</f>
        <v>35.5</v>
      </c>
      <c r="C98" s="86">
        <f>'NCDOT Data Entry '!J98</f>
        <v>46.72</v>
      </c>
      <c r="D98" s="86">
        <f>'NCDOT Data Entry '!K98</f>
        <v>42.36</v>
      </c>
      <c r="E98" s="86">
        <f>'NCDOT Data Entry '!L98</f>
        <v>40.86</v>
      </c>
      <c r="F98" s="86">
        <f>'NCDOT Data Entry '!M98</f>
        <v>38.94</v>
      </c>
      <c r="G98" s="86">
        <f>'NCDOT Data Entry '!N98</f>
        <v>51.38</v>
      </c>
      <c r="H98" s="86">
        <f>'NCDOT Data Entry '!O98</f>
        <v>36.93</v>
      </c>
    </row>
    <row r="99" spans="1:8" x14ac:dyDescent="0.25">
      <c r="A99" s="85">
        <v>43405</v>
      </c>
      <c r="B99" s="86">
        <f>'NCDOT Data Entry '!I99</f>
        <v>35.5</v>
      </c>
      <c r="C99" s="86">
        <f>'NCDOT Data Entry '!J99</f>
        <v>47.7</v>
      </c>
      <c r="D99" s="86">
        <f>'NCDOT Data Entry '!K99</f>
        <v>41.13</v>
      </c>
      <c r="E99" s="86">
        <f>'NCDOT Data Entry '!L99</f>
        <v>39.65</v>
      </c>
      <c r="F99" s="86">
        <f>'NCDOT Data Entry '!M99</f>
        <v>38.94</v>
      </c>
      <c r="G99" s="86">
        <f>'NCDOT Data Entry '!N99</f>
        <v>51.05</v>
      </c>
      <c r="H99" s="86">
        <f>'NCDOT Data Entry '!O99</f>
        <v>36.93</v>
      </c>
    </row>
    <row r="100" spans="1:8" x14ac:dyDescent="0.25">
      <c r="A100" s="85">
        <v>43435</v>
      </c>
      <c r="B100" s="86">
        <f>'NCDOT Data Entry '!I100</f>
        <v>35.5</v>
      </c>
      <c r="C100" s="86">
        <f>'NCDOT Data Entry '!J100</f>
        <v>47.81</v>
      </c>
      <c r="D100" s="86">
        <f>'NCDOT Data Entry '!K100</f>
        <v>41.13</v>
      </c>
      <c r="E100" s="86">
        <f>'NCDOT Data Entry '!L100</f>
        <v>37.26</v>
      </c>
      <c r="F100" s="86">
        <f>'NCDOT Data Entry '!M100</f>
        <v>38.94</v>
      </c>
      <c r="G100" s="86">
        <f>'NCDOT Data Entry '!N100</f>
        <v>50.23</v>
      </c>
      <c r="H100" s="86">
        <f>'NCDOT Data Entry '!O100</f>
        <v>36.93</v>
      </c>
    </row>
    <row r="101" spans="1:8" x14ac:dyDescent="0.25">
      <c r="A101" s="85">
        <v>43466</v>
      </c>
      <c r="B101" s="86">
        <f>'NCDOT Data Entry '!I101</f>
        <v>35.5</v>
      </c>
      <c r="C101" s="86">
        <f>'NCDOT Data Entry '!J101</f>
        <v>47.21</v>
      </c>
      <c r="D101" s="86">
        <f>'NCDOT Data Entry '!K101</f>
        <v>41.13</v>
      </c>
      <c r="E101" s="86">
        <f>'NCDOT Data Entry '!L101</f>
        <v>35.229999999999997</v>
      </c>
      <c r="F101" s="86">
        <f>'NCDOT Data Entry '!M101</f>
        <v>38.76</v>
      </c>
      <c r="G101" s="86">
        <f>'NCDOT Data Entry '!N101</f>
        <v>49.12</v>
      </c>
      <c r="H101" s="86">
        <f>'NCDOT Data Entry '!O101</f>
        <v>36.93</v>
      </c>
    </row>
    <row r="102" spans="1:8" x14ac:dyDescent="0.25">
      <c r="A102" s="85">
        <v>43497</v>
      </c>
      <c r="B102" s="86">
        <f>'NCDOT Data Entry '!I102</f>
        <v>35.32</v>
      </c>
      <c r="C102" s="86">
        <f>'NCDOT Data Entry '!J102</f>
        <v>46.22</v>
      </c>
      <c r="D102" s="86">
        <f>'NCDOT Data Entry '!K102</f>
        <v>41.18</v>
      </c>
      <c r="E102" s="86">
        <f>'NCDOT Data Entry '!L102</f>
        <v>34.78</v>
      </c>
      <c r="F102" s="86">
        <f>'NCDOT Data Entry '!M102</f>
        <v>38.07</v>
      </c>
      <c r="G102" s="86">
        <f>'NCDOT Data Entry '!N102</f>
        <v>48.29</v>
      </c>
      <c r="H102" s="86">
        <f>'NCDOT Data Entry '!O102</f>
        <v>36.659999999999997</v>
      </c>
    </row>
    <row r="103" spans="1:8" x14ac:dyDescent="0.25">
      <c r="A103" s="85">
        <v>43525</v>
      </c>
      <c r="B103" s="86">
        <f>'NCDOT Data Entry '!I103</f>
        <v>35.75</v>
      </c>
      <c r="C103" s="86">
        <f>'NCDOT Data Entry '!J103</f>
        <v>45.43</v>
      </c>
      <c r="D103" s="86">
        <f>'NCDOT Data Entry '!K103</f>
        <v>42.5</v>
      </c>
      <c r="E103" s="86">
        <f>'NCDOT Data Entry '!L103</f>
        <v>35.21</v>
      </c>
      <c r="F103" s="86">
        <f>'NCDOT Data Entry '!M103</f>
        <v>37.89</v>
      </c>
      <c r="G103" s="86">
        <f>'NCDOT Data Entry '!N103</f>
        <v>47.93</v>
      </c>
      <c r="H103" s="86">
        <f>'NCDOT Data Entry '!O103</f>
        <v>36.75</v>
      </c>
    </row>
    <row r="104" spans="1:8" x14ac:dyDescent="0.25">
      <c r="A104" s="85">
        <v>43556</v>
      </c>
      <c r="B104" s="86">
        <f>'NCDOT Data Entry '!I104</f>
        <v>35.5</v>
      </c>
      <c r="C104" s="86">
        <f>'NCDOT Data Entry '!J104</f>
        <v>44.58</v>
      </c>
      <c r="D104" s="86">
        <f>'NCDOT Data Entry '!K104</f>
        <v>42.48</v>
      </c>
      <c r="E104" s="86">
        <f>'NCDOT Data Entry '!L104</f>
        <v>34.450000000000003</v>
      </c>
      <c r="F104" s="86">
        <f>'NCDOT Data Entry '!M104</f>
        <v>37.700000000000003</v>
      </c>
      <c r="G104" s="86">
        <f>'NCDOT Data Entry '!N104</f>
        <v>46.63</v>
      </c>
      <c r="H104" s="86">
        <f>'NCDOT Data Entry '!O104</f>
        <v>36.340000000000003</v>
      </c>
    </row>
    <row r="105" spans="1:8" x14ac:dyDescent="0.25">
      <c r="A105" s="85">
        <v>43586</v>
      </c>
      <c r="B105" s="86">
        <f>'NCDOT Data Entry '!I105</f>
        <v>34.61</v>
      </c>
      <c r="C105" s="86">
        <f>'NCDOT Data Entry '!J105</f>
        <v>42.8</v>
      </c>
      <c r="D105" s="86">
        <f>'NCDOT Data Entry '!K105</f>
        <v>42.22</v>
      </c>
      <c r="E105" s="86">
        <f>'NCDOT Data Entry '!L105</f>
        <v>32.020000000000003</v>
      </c>
      <c r="F105" s="86">
        <f>'NCDOT Data Entry '!M105</f>
        <v>37.369999999999997</v>
      </c>
      <c r="G105" s="86">
        <f>'NCDOT Data Entry '!N105</f>
        <v>44.67</v>
      </c>
      <c r="H105" s="86">
        <f>'NCDOT Data Entry '!O105</f>
        <v>35.369999999999997</v>
      </c>
    </row>
    <row r="106" spans="1:8" x14ac:dyDescent="0.25">
      <c r="A106" s="85">
        <v>43617</v>
      </c>
      <c r="B106" s="86">
        <f>'NCDOT Data Entry '!I106</f>
        <v>33.53</v>
      </c>
      <c r="C106" s="86">
        <f>'NCDOT Data Entry '!J106</f>
        <v>38.979999999999997</v>
      </c>
      <c r="D106" s="86">
        <f>'NCDOT Data Entry '!K106</f>
        <v>40.21</v>
      </c>
      <c r="E106" s="86">
        <f>'NCDOT Data Entry '!L106</f>
        <v>28.57</v>
      </c>
      <c r="F106" s="86">
        <f>'NCDOT Data Entry '!M106</f>
        <v>36.01</v>
      </c>
      <c r="G106" s="86">
        <f>'NCDOT Data Entry '!N106</f>
        <v>41.54</v>
      </c>
      <c r="H106" s="86">
        <f>'NCDOT Data Entry '!O106</f>
        <v>34.15</v>
      </c>
    </row>
    <row r="107" spans="1:8" x14ac:dyDescent="0.25">
      <c r="A107" s="85">
        <v>43647</v>
      </c>
      <c r="B107" s="86">
        <f>'NCDOT Data Entry '!I107</f>
        <v>32.200000000000003</v>
      </c>
      <c r="C107" s="86">
        <f>'NCDOT Data Entry '!J107</f>
        <v>36.119999999999997</v>
      </c>
      <c r="D107" s="86">
        <f>'NCDOT Data Entry '!K107</f>
        <v>37.65</v>
      </c>
      <c r="E107" s="86">
        <f>'NCDOT Data Entry '!L107</f>
        <v>29</v>
      </c>
      <c r="F107" s="86">
        <f>'NCDOT Data Entry '!M107</f>
        <v>34.11</v>
      </c>
      <c r="G107" s="86">
        <f>'NCDOT Data Entry '!N107</f>
        <v>39.909999999999997</v>
      </c>
      <c r="H107" s="86">
        <f>'NCDOT Data Entry '!O107</f>
        <v>32.64</v>
      </c>
    </row>
    <row r="108" spans="1:8" x14ac:dyDescent="0.25">
      <c r="A108" s="85">
        <v>43678</v>
      </c>
      <c r="B108" s="86">
        <f>'NCDOT Data Entry '!I108</f>
        <v>32</v>
      </c>
      <c r="C108" s="86">
        <f>'NCDOT Data Entry '!J108</f>
        <v>35.31</v>
      </c>
      <c r="D108" s="86">
        <f>'NCDOT Data Entry '!K108</f>
        <v>37.380000000000003</v>
      </c>
      <c r="E108" s="86">
        <f>'NCDOT Data Entry '!L108</f>
        <v>30.31</v>
      </c>
      <c r="F108" s="86">
        <f>'NCDOT Data Entry '!M108</f>
        <v>33.840000000000003</v>
      </c>
      <c r="G108" s="86">
        <f>'NCDOT Data Entry '!N108</f>
        <v>40.06</v>
      </c>
      <c r="H108" s="86">
        <f>'NCDOT Data Entry '!O108</f>
        <v>32.18</v>
      </c>
    </row>
    <row r="109" spans="1:8" x14ac:dyDescent="0.25">
      <c r="A109" s="85">
        <v>43709</v>
      </c>
      <c r="B109" s="86">
        <f>'NCDOT Data Entry '!I109</f>
        <v>31.89</v>
      </c>
      <c r="C109" s="86">
        <f>'NCDOT Data Entry '!J109</f>
        <v>34.53</v>
      </c>
      <c r="D109" s="86">
        <f>'NCDOT Data Entry '!K109</f>
        <v>34.71</v>
      </c>
      <c r="E109" s="86">
        <f>'NCDOT Data Entry '!L109</f>
        <v>28.77</v>
      </c>
      <c r="F109" s="86">
        <f>'NCDOT Data Entry '!M109</f>
        <v>33.39</v>
      </c>
      <c r="G109" s="86">
        <f>'NCDOT Data Entry '!N109</f>
        <v>39.04</v>
      </c>
      <c r="H109" s="86">
        <f>'NCDOT Data Entry '!O109</f>
        <v>31.7</v>
      </c>
    </row>
    <row r="110" spans="1:8" x14ac:dyDescent="0.25">
      <c r="A110" s="85">
        <v>43739</v>
      </c>
      <c r="B110" s="86">
        <f>'NCDOT Data Entry '!I110</f>
        <v>30.42</v>
      </c>
      <c r="C110" s="86">
        <f>'NCDOT Data Entry '!J110</f>
        <v>32.79</v>
      </c>
      <c r="D110" s="86">
        <f>'NCDOT Data Entry '!K110</f>
        <v>33.380000000000003</v>
      </c>
      <c r="E110" s="86">
        <f>'NCDOT Data Entry '!L110</f>
        <v>25.8</v>
      </c>
      <c r="F110" s="86">
        <f>'NCDOT Data Entry '!M110</f>
        <v>31.98</v>
      </c>
      <c r="G110" s="86">
        <f>'NCDOT Data Entry '!N110</f>
        <v>37.479999999999997</v>
      </c>
      <c r="H110" s="86">
        <f>'NCDOT Data Entry '!O110</f>
        <v>30.19</v>
      </c>
    </row>
    <row r="111" spans="1:8" x14ac:dyDescent="0.25">
      <c r="A111" s="85">
        <v>43770</v>
      </c>
      <c r="B111" s="86">
        <f>'NCDOT Data Entry '!I111</f>
        <v>29.96</v>
      </c>
      <c r="C111" s="86">
        <f>'NCDOT Data Entry '!J111</f>
        <v>30.52</v>
      </c>
      <c r="D111" s="86">
        <f>'NCDOT Data Entry '!K111</f>
        <v>32.47</v>
      </c>
      <c r="E111" s="86">
        <f>'NCDOT Data Entry '!L111</f>
        <v>27.23</v>
      </c>
      <c r="F111" s="86">
        <f>'NCDOT Data Entry '!M111</f>
        <v>31.86</v>
      </c>
      <c r="G111" s="86">
        <f>'NCDOT Data Entry '!N111</f>
        <v>37.19</v>
      </c>
      <c r="H111" s="86">
        <f>'NCDOT Data Entry '!O111</f>
        <v>29.73</v>
      </c>
    </row>
    <row r="112" spans="1:8" x14ac:dyDescent="0.25">
      <c r="A112" s="85">
        <v>43800</v>
      </c>
      <c r="B112" s="86">
        <f>'NCDOT Data Entry '!I112</f>
        <v>29.86</v>
      </c>
      <c r="C112" s="86">
        <f>'NCDOT Data Entry '!J112</f>
        <v>31.62</v>
      </c>
      <c r="D112" s="86">
        <f>'NCDOT Data Entry '!K112</f>
        <v>33.619999999999997</v>
      </c>
      <c r="E112" s="86">
        <f>'NCDOT Data Entry '!L112</f>
        <v>29.1</v>
      </c>
      <c r="F112" s="86">
        <f>'NCDOT Data Entry '!M112</f>
        <v>32.130000000000003</v>
      </c>
      <c r="G112" s="86">
        <f>'NCDOT Data Entry '!N112</f>
        <v>38.15</v>
      </c>
      <c r="H112" s="86">
        <f>'NCDOT Data Entry '!O112</f>
        <v>29.79</v>
      </c>
    </row>
    <row r="113" spans="1:8" x14ac:dyDescent="0.25">
      <c r="A113" s="85">
        <v>43831</v>
      </c>
      <c r="B113" s="86">
        <f>'NCDOT Data Entry '!I113</f>
        <v>30.86</v>
      </c>
      <c r="C113" s="86">
        <f>'NCDOT Data Entry '!J113</f>
        <v>32.35</v>
      </c>
      <c r="D113" s="86">
        <f>'NCDOT Data Entry '!K113</f>
        <v>34.92</v>
      </c>
      <c r="E113" s="86">
        <f>'NCDOT Data Entry '!L113</f>
        <v>30.73</v>
      </c>
      <c r="F113" s="86">
        <f>'NCDOT Data Entry '!M113</f>
        <v>33.36</v>
      </c>
      <c r="G113" s="86">
        <f>'NCDOT Data Entry '!N113</f>
        <v>38.950000000000003</v>
      </c>
      <c r="H113" s="86">
        <f>'NCDOT Data Entry '!O113</f>
        <v>30.75</v>
      </c>
    </row>
    <row r="114" spans="1:8" x14ac:dyDescent="0.25">
      <c r="A114" s="85">
        <v>43862</v>
      </c>
      <c r="B114" s="86">
        <f>'NCDOT Data Entry '!I114</f>
        <v>31.5</v>
      </c>
      <c r="C114" s="86">
        <f>'NCDOT Data Entry '!J114</f>
        <v>31.85</v>
      </c>
      <c r="D114" s="86">
        <f>'NCDOT Data Entry '!K114</f>
        <v>36</v>
      </c>
      <c r="E114" s="86">
        <f>'NCDOT Data Entry '!L114</f>
        <v>30.19</v>
      </c>
      <c r="F114" s="86">
        <f>'NCDOT Data Entry '!M114</f>
        <v>34.5</v>
      </c>
      <c r="G114" s="86">
        <f>'NCDOT Data Entry '!N114</f>
        <v>38.200000000000003</v>
      </c>
      <c r="H114" s="86">
        <f>'NCDOT Data Entry '!O114</f>
        <v>31.5</v>
      </c>
    </row>
    <row r="115" spans="1:8" x14ac:dyDescent="0.25">
      <c r="A115" s="85">
        <v>43891</v>
      </c>
      <c r="B115" s="86">
        <f>'NCDOT Data Entry '!I115</f>
        <v>31.05</v>
      </c>
      <c r="C115" s="86">
        <f>'NCDOT Data Entry '!J115</f>
        <v>31.42</v>
      </c>
      <c r="D115" s="86">
        <f>'NCDOT Data Entry '!K115</f>
        <v>35.96</v>
      </c>
      <c r="E115" s="86">
        <f>'NCDOT Data Entry '!L115</f>
        <v>29.66</v>
      </c>
      <c r="F115" s="86">
        <f>'NCDOT Data Entry '!M115</f>
        <v>34.5</v>
      </c>
      <c r="G115" s="86">
        <f>'NCDOT Data Entry '!N115</f>
        <v>37.76</v>
      </c>
      <c r="H115" s="86">
        <f>'NCDOT Data Entry '!O115</f>
        <v>31.19</v>
      </c>
    </row>
    <row r="116" spans="1:8" x14ac:dyDescent="0.25">
      <c r="A116" s="85">
        <v>43922</v>
      </c>
      <c r="B116" s="86">
        <f>'NCDOT Data Entry '!I116</f>
        <v>29.82</v>
      </c>
      <c r="C116" s="86">
        <f>'NCDOT Data Entry '!J116</f>
        <v>30.31</v>
      </c>
      <c r="D116" s="86">
        <f>'NCDOT Data Entry '!K116</f>
        <v>35.78</v>
      </c>
      <c r="E116" s="86">
        <f>'NCDOT Data Entry '!L116</f>
        <v>25.94</v>
      </c>
      <c r="F116" s="86">
        <f>'NCDOT Data Entry '!M116</f>
        <v>34.090000000000003</v>
      </c>
      <c r="G116" s="86">
        <f>'NCDOT Data Entry '!N116</f>
        <v>36.39</v>
      </c>
      <c r="H116" s="86">
        <f>'NCDOT Data Entry '!O116</f>
        <v>30.1</v>
      </c>
    </row>
    <row r="117" spans="1:8" x14ac:dyDescent="0.25">
      <c r="A117" s="85">
        <v>43952</v>
      </c>
      <c r="B117" s="86">
        <f>'NCDOT Data Entry '!I117</f>
        <v>29.21</v>
      </c>
      <c r="C117" s="86">
        <f>'NCDOT Data Entry '!J117</f>
        <v>28.41</v>
      </c>
      <c r="D117" s="86">
        <f>'NCDOT Data Entry '!K117</f>
        <v>34.65</v>
      </c>
      <c r="E117" s="86">
        <f>'NCDOT Data Entry '!L117</f>
        <v>26.08</v>
      </c>
      <c r="F117" s="86">
        <f>'NCDOT Data Entry '!M117</f>
        <v>33.159999999999997</v>
      </c>
      <c r="G117" s="86">
        <f>'NCDOT Data Entry '!N117</f>
        <v>35.119999999999997</v>
      </c>
      <c r="H117" s="86">
        <f>'NCDOT Data Entry '!O117</f>
        <v>29.42</v>
      </c>
    </row>
    <row r="118" spans="1:8" x14ac:dyDescent="0.25">
      <c r="A118" s="85">
        <v>43983</v>
      </c>
      <c r="B118" s="86">
        <f>'NCDOT Data Entry '!I118</f>
        <v>28.78</v>
      </c>
      <c r="C118" s="86">
        <f>'NCDOT Data Entry '!J118</f>
        <v>28.06</v>
      </c>
      <c r="D118" s="86">
        <f>'NCDOT Data Entry '!K118</f>
        <v>34.6</v>
      </c>
      <c r="E118" s="86">
        <f>'NCDOT Data Entry '!L118</f>
        <v>26.36</v>
      </c>
      <c r="F118" s="86">
        <f>'NCDOT Data Entry '!M118</f>
        <v>33.31</v>
      </c>
      <c r="G118" s="86">
        <f>'NCDOT Data Entry '!N118</f>
        <v>35.159999999999997</v>
      </c>
      <c r="H118" s="86">
        <f>'NCDOT Data Entry '!O118</f>
        <v>29.3</v>
      </c>
    </row>
    <row r="119" spans="1:8" x14ac:dyDescent="0.25">
      <c r="A119" s="85">
        <v>44013</v>
      </c>
      <c r="B119" s="86">
        <f>'NCDOT Data Entry '!I119</f>
        <v>28.31</v>
      </c>
      <c r="C119" s="86">
        <f>'NCDOT Data Entry '!J119</f>
        <v>27.3</v>
      </c>
      <c r="D119" s="86">
        <f>'NCDOT Data Entry '!K119</f>
        <v>34.56</v>
      </c>
      <c r="E119" s="86">
        <f>'NCDOT Data Entry '!L119</f>
        <v>24.71</v>
      </c>
      <c r="F119" s="86">
        <f>'NCDOT Data Entry '!M119</f>
        <v>33.19</v>
      </c>
      <c r="G119" s="86">
        <f>'NCDOT Data Entry '!N119</f>
        <v>33.799999999999997</v>
      </c>
      <c r="H119" s="86">
        <f>'NCDOT Data Entry '!O119</f>
        <v>28.81</v>
      </c>
    </row>
    <row r="120" spans="1:8" x14ac:dyDescent="0.25">
      <c r="A120" s="85">
        <v>44044</v>
      </c>
      <c r="B120" s="86">
        <f>'NCDOT Data Entry '!I120</f>
        <v>28</v>
      </c>
      <c r="C120" s="86">
        <f>'NCDOT Data Entry '!J120</f>
        <v>27.03</v>
      </c>
      <c r="D120" s="86">
        <f>'NCDOT Data Entry '!K120</f>
        <v>34.53</v>
      </c>
      <c r="E120" s="86">
        <f>'NCDOT Data Entry '!L120</f>
        <v>25.25</v>
      </c>
      <c r="F120" s="86">
        <f>'NCDOT Data Entry '!M120</f>
        <v>33</v>
      </c>
      <c r="G120" s="86">
        <f>'NCDOT Data Entry '!N120</f>
        <v>32.71</v>
      </c>
      <c r="H120" s="86">
        <f>'NCDOT Data Entry '!O120</f>
        <v>28.38</v>
      </c>
    </row>
    <row r="121" spans="1:8" x14ac:dyDescent="0.25">
      <c r="A121" s="85">
        <v>44075</v>
      </c>
      <c r="B121" s="86">
        <f>'NCDOT Data Entry '!I121</f>
        <v>29.21</v>
      </c>
      <c r="C121" s="86">
        <f>'NCDOT Data Entry '!J121</f>
        <v>27.83</v>
      </c>
      <c r="D121" s="86">
        <f>'NCDOT Data Entry '!K121</f>
        <v>34.65</v>
      </c>
      <c r="E121" s="86">
        <f>'NCDOT Data Entry '!L121</f>
        <v>29.22</v>
      </c>
      <c r="F121" s="86">
        <f>'NCDOT Data Entry '!M121</f>
        <v>33.54</v>
      </c>
      <c r="G121" s="86">
        <f>'NCDOT Data Entry '!N121</f>
        <v>33.869999999999997</v>
      </c>
      <c r="H121" s="86">
        <f>'NCDOT Data Entry '!O121</f>
        <v>29.61</v>
      </c>
    </row>
    <row r="122" spans="1:8" x14ac:dyDescent="0.25">
      <c r="A122" s="85">
        <v>44105</v>
      </c>
      <c r="B122" s="86">
        <f>'NCDOT Data Entry '!I122</f>
        <v>29.75</v>
      </c>
      <c r="C122" s="86">
        <f>'NCDOT Data Entry '!J122</f>
        <v>30.32</v>
      </c>
      <c r="D122" s="86">
        <f>'NCDOT Data Entry '!K122</f>
        <v>34.700000000000003</v>
      </c>
      <c r="E122" s="86">
        <f>'NCDOT Data Entry '!L122</f>
        <v>33.21</v>
      </c>
      <c r="F122" s="86">
        <f>'NCDOT Data Entry '!M122</f>
        <v>34.71</v>
      </c>
      <c r="G122" s="86">
        <f>'NCDOT Data Entry '!N122</f>
        <v>37.43</v>
      </c>
      <c r="H122" s="86">
        <f>'NCDOT Data Entry '!O122</f>
        <v>30.31</v>
      </c>
    </row>
    <row r="123" spans="1:8" x14ac:dyDescent="0.25">
      <c r="A123" s="85">
        <v>44136</v>
      </c>
      <c r="B123" s="86">
        <f>'NCDOT Data Entry '!I123</f>
        <v>29.78</v>
      </c>
      <c r="C123" s="86">
        <f>'NCDOT Data Entry '!J123</f>
        <v>32.86</v>
      </c>
      <c r="D123" s="86">
        <f>'NCDOT Data Entry '!K123</f>
        <v>34.83</v>
      </c>
      <c r="E123" s="86">
        <f>'NCDOT Data Entry '!L123</f>
        <v>36.28</v>
      </c>
      <c r="F123" s="86">
        <f>'NCDOT Data Entry '!M123</f>
        <v>34.92</v>
      </c>
      <c r="G123" s="86">
        <f>'NCDOT Data Entry '!N123</f>
        <v>40.92</v>
      </c>
      <c r="H123" s="86">
        <f>'NCDOT Data Entry '!O123</f>
        <v>30.5</v>
      </c>
    </row>
    <row r="124" spans="1:8" x14ac:dyDescent="0.25">
      <c r="A124" s="85">
        <v>44166</v>
      </c>
      <c r="B124" s="86">
        <f>'NCDOT Data Entry '!I124</f>
        <v>33.85</v>
      </c>
      <c r="C124" s="86">
        <f>'NCDOT Data Entry '!J124</f>
        <v>37.729999999999997</v>
      </c>
      <c r="D124" s="86">
        <f>'NCDOT Data Entry '!K124</f>
        <v>37.89</v>
      </c>
      <c r="E124" s="86">
        <f>'NCDOT Data Entry '!L124</f>
        <v>45.65</v>
      </c>
      <c r="F124" s="86">
        <f>'NCDOT Data Entry '!M124</f>
        <v>37.520000000000003</v>
      </c>
      <c r="G124" s="86">
        <f>'NCDOT Data Entry '!N124</f>
        <v>47.98</v>
      </c>
      <c r="H124" s="86">
        <f>'NCDOT Data Entry '!O124</f>
        <v>34.299999999999997</v>
      </c>
    </row>
    <row r="125" spans="1:8" x14ac:dyDescent="0.25">
      <c r="A125" s="85">
        <v>44197</v>
      </c>
      <c r="B125" s="86">
        <f>'NCDOT Data Entry '!I125</f>
        <v>39.19</v>
      </c>
      <c r="C125" s="86">
        <f>'NCDOT Data Entry '!J125</f>
        <v>47.34</v>
      </c>
      <c r="D125" s="86">
        <f>'NCDOT Data Entry '!K125</f>
        <v>46.67</v>
      </c>
      <c r="E125" s="86">
        <f>'NCDOT Data Entry '!L125</f>
        <v>53.4</v>
      </c>
      <c r="F125" s="86">
        <f>'NCDOT Data Entry '!M125</f>
        <v>44.31</v>
      </c>
      <c r="G125" s="86">
        <f>'NCDOT Data Entry '!N125</f>
        <v>58.63</v>
      </c>
      <c r="H125" s="86">
        <f>'NCDOT Data Entry '!O125</f>
        <v>40.33</v>
      </c>
    </row>
    <row r="126" spans="1:8" x14ac:dyDescent="0.25">
      <c r="A126" s="85">
        <v>44228</v>
      </c>
      <c r="B126" s="86">
        <f>'NCDOT Data Entry '!I126</f>
        <v>39.75</v>
      </c>
      <c r="C126" s="86">
        <f>'NCDOT Data Entry '!J126</f>
        <v>51.02</v>
      </c>
      <c r="D126" s="86">
        <f>'NCDOT Data Entry '!K126</f>
        <v>46.73</v>
      </c>
      <c r="E126" s="86">
        <f>'NCDOT Data Entry '!L126</f>
        <v>57.45</v>
      </c>
      <c r="F126" s="86">
        <f>'NCDOT Data Entry '!M126</f>
        <v>44.31</v>
      </c>
      <c r="G126" s="86">
        <f>'NCDOT Data Entry '!N126</f>
        <v>63.15</v>
      </c>
      <c r="H126" s="86">
        <f>'NCDOT Data Entry '!O126</f>
        <v>40.729999999999997</v>
      </c>
    </row>
    <row r="127" spans="1:8" x14ac:dyDescent="0.25">
      <c r="A127" s="85">
        <v>44256</v>
      </c>
      <c r="B127" s="86">
        <f>'NCDOT Data Entry '!I127</f>
        <v>41.35</v>
      </c>
      <c r="C127" s="86">
        <f>'NCDOT Data Entry '!J127</f>
        <v>53.26</v>
      </c>
      <c r="D127" s="86">
        <f>'NCDOT Data Entry '!K127</f>
        <v>49.14</v>
      </c>
      <c r="E127" s="86">
        <f>'NCDOT Data Entry '!L127</f>
        <v>61.77</v>
      </c>
      <c r="F127" s="86">
        <f>'NCDOT Data Entry '!M127</f>
        <v>45.94</v>
      </c>
      <c r="G127" s="86">
        <f>'NCDOT Data Entry '!N127</f>
        <v>66.84</v>
      </c>
      <c r="H127" s="86">
        <f>'NCDOT Data Entry '!O127</f>
        <v>42.45</v>
      </c>
    </row>
    <row r="128" spans="1:8" x14ac:dyDescent="0.25">
      <c r="A128" s="85">
        <v>44287</v>
      </c>
      <c r="B128" s="86">
        <f>'NCDOT Data Entry '!I128</f>
        <v>41.75</v>
      </c>
      <c r="C128" s="86">
        <f>'NCDOT Data Entry '!J128</f>
        <v>57.22</v>
      </c>
      <c r="D128" s="86">
        <f>'NCDOT Data Entry '!K128</f>
        <v>51.43</v>
      </c>
      <c r="E128" s="86">
        <f>'NCDOT Data Entry '!L128</f>
        <v>66.33</v>
      </c>
      <c r="F128" s="86">
        <f>'NCDOT Data Entry '!M128</f>
        <v>48.06</v>
      </c>
      <c r="G128" s="86">
        <f>'NCDOT Data Entry '!N128</f>
        <v>71.13</v>
      </c>
      <c r="H128" s="86">
        <f>'NCDOT Data Entry '!O128</f>
        <v>43.48</v>
      </c>
    </row>
    <row r="129" spans="1:8" x14ac:dyDescent="0.25">
      <c r="A129" s="85">
        <v>44317</v>
      </c>
      <c r="B129" s="86">
        <f>'NCDOT Data Entry '!I129</f>
        <v>43.13</v>
      </c>
      <c r="C129" s="86">
        <f>'NCDOT Data Entry '!J129</f>
        <v>64.89</v>
      </c>
      <c r="D129" s="86">
        <f>'NCDOT Data Entry '!K129</f>
        <v>58.31</v>
      </c>
      <c r="E129" s="86">
        <f>'NCDOT Data Entry '!L129</f>
        <v>73.61</v>
      </c>
      <c r="F129" s="86">
        <f>'NCDOT Data Entry '!M129</f>
        <v>50.56</v>
      </c>
      <c r="G129" s="86">
        <f>'NCDOT Data Entry '!N129</f>
        <v>79.540000000000006</v>
      </c>
      <c r="H129" s="86">
        <f>'NCDOT Data Entry '!O129</f>
        <v>45.19</v>
      </c>
    </row>
    <row r="130" spans="1:8" x14ac:dyDescent="0.25">
      <c r="A130" s="85">
        <v>44348</v>
      </c>
      <c r="B130" s="86">
        <f>'NCDOT Data Entry '!I130</f>
        <v>46.5</v>
      </c>
      <c r="C130" s="86">
        <f>'NCDOT Data Entry '!J130</f>
        <v>69.239999999999995</v>
      </c>
      <c r="D130" s="86">
        <f>'NCDOT Data Entry '!K130</f>
        <v>58.65</v>
      </c>
      <c r="E130" s="86">
        <f>'NCDOT Data Entry '!L130</f>
        <v>79.5</v>
      </c>
      <c r="F130" s="86">
        <f>'NCDOT Data Entry '!M130</f>
        <v>54.19</v>
      </c>
      <c r="G130" s="86">
        <f>'NCDOT Data Entry '!N130</f>
        <v>86.44</v>
      </c>
      <c r="H130" s="86">
        <f>'NCDOT Data Entry '!O130</f>
        <v>48.75</v>
      </c>
    </row>
    <row r="131" spans="1:8" x14ac:dyDescent="0.25">
      <c r="A131" s="85">
        <v>44378</v>
      </c>
      <c r="B131" s="86">
        <f>'NCDOT Data Entry '!I131</f>
        <v>48.75</v>
      </c>
      <c r="C131" s="86">
        <f>'NCDOT Data Entry '!J131</f>
        <v>74.23</v>
      </c>
      <c r="D131" s="86">
        <f>'NCDOT Data Entry '!K131</f>
        <v>61.58</v>
      </c>
      <c r="E131" s="86">
        <f>'NCDOT Data Entry '!L131</f>
        <v>85.58</v>
      </c>
      <c r="F131" s="86">
        <f>'NCDOT Data Entry '!M131</f>
        <v>56.19</v>
      </c>
      <c r="G131" s="86">
        <f>'NCDOT Data Entry '!N131</f>
        <v>92.6</v>
      </c>
      <c r="H131" s="86">
        <f>'NCDOT Data Entry '!O131</f>
        <v>50.93</v>
      </c>
    </row>
    <row r="132" spans="1:8" x14ac:dyDescent="0.25">
      <c r="A132" s="85">
        <v>44409</v>
      </c>
      <c r="B132" s="86">
        <f>'NCDOT Data Entry '!I132</f>
        <v>49.19</v>
      </c>
      <c r="C132" s="86">
        <f>'NCDOT Data Entry '!J132</f>
        <v>80.209999999999994</v>
      </c>
      <c r="D132" s="86">
        <f>'NCDOT Data Entry '!K132</f>
        <v>63.87</v>
      </c>
      <c r="E132" s="86">
        <f>'NCDOT Data Entry '!L132</f>
        <v>89.97</v>
      </c>
      <c r="F132" s="86">
        <f>'NCDOT Data Entry '!M132</f>
        <v>58.44</v>
      </c>
      <c r="G132" s="86">
        <f>'NCDOT Data Entry '!N132</f>
        <v>98.68</v>
      </c>
      <c r="H132" s="86">
        <f>'NCDOT Data Entry '!O132</f>
        <v>51.68</v>
      </c>
    </row>
    <row r="133" spans="1:8" x14ac:dyDescent="0.25">
      <c r="A133" s="85">
        <v>44440</v>
      </c>
      <c r="B133" s="86">
        <f>'NCDOT Data Entry '!I133</f>
        <v>49.25</v>
      </c>
      <c r="C133" s="86">
        <f>'NCDOT Data Entry '!J133</f>
        <v>82.98</v>
      </c>
      <c r="D133" s="86">
        <f>'NCDOT Data Entry '!K133</f>
        <v>66.13</v>
      </c>
      <c r="E133" s="86">
        <f>'NCDOT Data Entry '!L133</f>
        <v>91.65</v>
      </c>
      <c r="F133" s="86">
        <f>'NCDOT Data Entry '!M133</f>
        <v>58.81</v>
      </c>
      <c r="G133" s="86">
        <f>'NCDOT Data Entry '!N133</f>
        <v>100.6</v>
      </c>
      <c r="H133" s="86">
        <f>'NCDOT Data Entry '!O133</f>
        <v>52.18</v>
      </c>
    </row>
    <row r="134" spans="1:8" x14ac:dyDescent="0.25">
      <c r="A134" s="85">
        <v>44470</v>
      </c>
      <c r="B134" s="86">
        <f>'NCDOT Data Entry '!I134</f>
        <v>49.25</v>
      </c>
      <c r="C134" s="86">
        <f>'NCDOT Data Entry '!J134</f>
        <v>84.46</v>
      </c>
      <c r="D134" s="86">
        <f>'NCDOT Data Entry '!K134</f>
        <v>66.13</v>
      </c>
      <c r="E134" s="86">
        <f>'NCDOT Data Entry '!L134</f>
        <v>90.67</v>
      </c>
      <c r="F134" s="86">
        <f>'NCDOT Data Entry '!M134</f>
        <v>59.31</v>
      </c>
      <c r="G134" s="86">
        <f>'NCDOT Data Entry '!N134</f>
        <v>101.21</v>
      </c>
      <c r="H134" s="86">
        <f>'NCDOT Data Entry '!O134</f>
        <v>52.78</v>
      </c>
    </row>
    <row r="135" spans="1:8" x14ac:dyDescent="0.25">
      <c r="A135" s="85">
        <v>44501</v>
      </c>
      <c r="B135" s="86">
        <f>'NCDOT Data Entry '!I135</f>
        <v>50.38</v>
      </c>
      <c r="C135" s="86">
        <f>'NCDOT Data Entry '!J135</f>
        <v>85.85</v>
      </c>
      <c r="D135" s="86">
        <f>'NCDOT Data Entry '!K135</f>
        <v>68.489999999999995</v>
      </c>
      <c r="E135" s="86">
        <f>'NCDOT Data Entry '!L135</f>
        <v>87.06</v>
      </c>
      <c r="F135" s="86">
        <f>'NCDOT Data Entry '!M135</f>
        <v>62.19</v>
      </c>
      <c r="G135" s="86">
        <f>'NCDOT Data Entry '!N135</f>
        <v>101.07</v>
      </c>
      <c r="H135" s="86">
        <f>'NCDOT Data Entry '!O135</f>
        <v>54.77</v>
      </c>
    </row>
    <row r="136" spans="1:8" x14ac:dyDescent="0.25">
      <c r="A136" s="85">
        <v>44531</v>
      </c>
      <c r="B136" s="86">
        <f>'NCDOT Data Entry '!I136</f>
        <v>51.5</v>
      </c>
      <c r="C136" s="86">
        <f>'NCDOT Data Entry '!J136</f>
        <v>86.33</v>
      </c>
      <c r="D136" s="86">
        <f>'NCDOT Data Entry '!K136</f>
        <v>68.599999999999994</v>
      </c>
      <c r="E136" s="86">
        <f>'NCDOT Data Entry '!L136</f>
        <v>79.02</v>
      </c>
      <c r="F136" s="86">
        <f>'NCDOT Data Entry '!M136</f>
        <v>62.56</v>
      </c>
      <c r="G136" s="86">
        <f>'NCDOT Data Entry '!N136</f>
        <v>98.07</v>
      </c>
      <c r="H136" s="86">
        <f>'NCDOT Data Entry '!O136</f>
        <v>56</v>
      </c>
    </row>
    <row r="137" spans="1:8" x14ac:dyDescent="0.25">
      <c r="A137" s="85">
        <v>44562</v>
      </c>
      <c r="B137" s="86">
        <f>'NCDOT Data Entry '!I137</f>
        <v>51.5</v>
      </c>
      <c r="C137" s="86">
        <f>'NCDOT Data Entry '!J137</f>
        <v>86.33</v>
      </c>
      <c r="D137" s="86">
        <f>'NCDOT Data Entry '!K137</f>
        <v>68.599999999999994</v>
      </c>
      <c r="E137" s="86">
        <f>'NCDOT Data Entry '!L137</f>
        <v>70.400000000000006</v>
      </c>
      <c r="F137" s="86">
        <f>'NCDOT Data Entry '!M137</f>
        <v>62.56</v>
      </c>
      <c r="G137" s="86">
        <f>'NCDOT Data Entry '!N137</f>
        <v>94.79</v>
      </c>
      <c r="H137" s="86">
        <f>'NCDOT Data Entry '!O137</f>
        <v>56</v>
      </c>
    </row>
    <row r="138" spans="1:8" x14ac:dyDescent="0.25">
      <c r="A138" s="85">
        <v>44593</v>
      </c>
      <c r="B138" s="86">
        <f>'NCDOT Data Entry '!I138</f>
        <v>51.5</v>
      </c>
      <c r="C138" s="86">
        <f>'NCDOT Data Entry '!J138</f>
        <v>86.16</v>
      </c>
      <c r="D138" s="86">
        <f>'NCDOT Data Entry '!K138</f>
        <v>68.599999999999994</v>
      </c>
      <c r="E138" s="86">
        <f>'NCDOT Data Entry '!L138</f>
        <v>55.78</v>
      </c>
      <c r="F138" s="86">
        <f>'NCDOT Data Entry '!M138</f>
        <v>62.81</v>
      </c>
      <c r="G138" s="86">
        <f>'NCDOT Data Entry '!N138</f>
        <v>90.16</v>
      </c>
      <c r="H138" s="86">
        <f>'NCDOT Data Entry '!O138</f>
        <v>56.3</v>
      </c>
    </row>
    <row r="139" spans="1:8" x14ac:dyDescent="0.25">
      <c r="A139" s="85">
        <v>44621</v>
      </c>
      <c r="B139" s="86">
        <f>'NCDOT Data Entry '!I139</f>
        <v>55.4</v>
      </c>
      <c r="C139" s="86">
        <f>'NCDOT Data Entry '!J139</f>
        <v>87.56</v>
      </c>
      <c r="D139" s="86">
        <f>'NCDOT Data Entry '!K139</f>
        <v>71.69</v>
      </c>
      <c r="E139" s="86">
        <f>'NCDOT Data Entry '!L139</f>
        <v>63.51</v>
      </c>
      <c r="F139" s="86">
        <f>'NCDOT Data Entry '!M139</f>
        <v>65.63</v>
      </c>
      <c r="G139" s="86">
        <f>'NCDOT Data Entry '!N139</f>
        <v>91.34</v>
      </c>
      <c r="H139" s="86">
        <f>'NCDOT Data Entry '!O139</f>
        <v>58.81</v>
      </c>
    </row>
    <row r="140" spans="1:8" x14ac:dyDescent="0.25">
      <c r="A140" s="85">
        <v>44652</v>
      </c>
      <c r="B140" s="86">
        <f>'NCDOT Data Entry '!I140</f>
        <v>56.5</v>
      </c>
      <c r="C140" s="86">
        <f>'NCDOT Data Entry '!J140</f>
        <v>90.16</v>
      </c>
      <c r="D140" s="86">
        <f>'NCDOT Data Entry '!K140</f>
        <v>74.5</v>
      </c>
      <c r="E140" s="86">
        <f>'NCDOT Data Entry '!L140</f>
        <v>72.48</v>
      </c>
      <c r="F140" s="86">
        <f>'NCDOT Data Entry '!M140</f>
        <v>67.41</v>
      </c>
      <c r="G140" s="86">
        <f>'NCDOT Data Entry '!N140</f>
        <v>98.25</v>
      </c>
      <c r="H140" s="86">
        <f>'NCDOT Data Entry '!O140</f>
        <v>61.71</v>
      </c>
    </row>
    <row r="141" spans="1:8" x14ac:dyDescent="0.25">
      <c r="A141" s="85">
        <v>44682</v>
      </c>
      <c r="B141" s="86">
        <f>'NCDOT Data Entry '!I141</f>
        <v>56.5</v>
      </c>
      <c r="C141" s="86">
        <f>'NCDOT Data Entry '!J141</f>
        <v>90.37</v>
      </c>
      <c r="D141" s="86">
        <f>'NCDOT Data Entry '!K141</f>
        <v>74.5</v>
      </c>
      <c r="E141" s="86">
        <f>'NCDOT Data Entry '!L141</f>
        <v>67.38</v>
      </c>
      <c r="F141" s="86">
        <f>'NCDOT Data Entry '!M141</f>
        <v>67.06</v>
      </c>
      <c r="G141" s="86">
        <f>'NCDOT Data Entry '!N141</f>
        <v>98.34</v>
      </c>
      <c r="H141" s="86">
        <f>'NCDOT Data Entry '!O141</f>
        <v>61.3</v>
      </c>
    </row>
    <row r="142" spans="1:8" x14ac:dyDescent="0.25">
      <c r="A142" s="85">
        <v>44713</v>
      </c>
      <c r="B142" s="86">
        <f>'NCDOT Data Entry '!I142</f>
        <v>56.3</v>
      </c>
      <c r="C142" s="86">
        <f>'NCDOT Data Entry '!J142</f>
        <v>86.93</v>
      </c>
      <c r="D142" s="86">
        <f>'NCDOT Data Entry '!K142</f>
        <v>74.48</v>
      </c>
      <c r="E142" s="86">
        <f>'NCDOT Data Entry '!L142</f>
        <v>55.99</v>
      </c>
      <c r="F142" s="86">
        <f>'NCDOT Data Entry '!M142</f>
        <v>66.06</v>
      </c>
      <c r="G142" s="86">
        <f>'NCDOT Data Entry '!N142</f>
        <v>91.92</v>
      </c>
      <c r="H142" s="86">
        <f>'NCDOT Data Entry '!O142</f>
        <v>59.96</v>
      </c>
    </row>
    <row r="143" spans="1:8" x14ac:dyDescent="0.25">
      <c r="A143" s="85">
        <v>44743</v>
      </c>
      <c r="B143" s="86">
        <f>'NCDOT Data Entry '!I143</f>
        <v>53.88</v>
      </c>
      <c r="C143" s="86">
        <f>'NCDOT Data Entry '!J143</f>
        <v>85.49</v>
      </c>
      <c r="D143" s="86">
        <f>'NCDOT Data Entry '!K143</f>
        <v>71.540000000000006</v>
      </c>
      <c r="E143" s="86">
        <f>'NCDOT Data Entry '!L143</f>
        <v>46.74</v>
      </c>
      <c r="F143" s="86">
        <f>'NCDOT Data Entry '!M143</f>
        <v>63.69</v>
      </c>
      <c r="G143" s="86">
        <f>'NCDOT Data Entry '!N143</f>
        <v>89.42</v>
      </c>
      <c r="H143" s="86">
        <f>'NCDOT Data Entry '!O143</f>
        <v>57.67</v>
      </c>
    </row>
    <row r="144" spans="1:8" x14ac:dyDescent="0.25">
      <c r="A144" s="85">
        <v>44774</v>
      </c>
      <c r="B144" s="86">
        <f>'NCDOT Data Entry '!I144</f>
        <v>51.1</v>
      </c>
      <c r="C144" s="86">
        <f>'NCDOT Data Entry '!J144</f>
        <v>83.36</v>
      </c>
      <c r="D144" s="86">
        <f>'NCDOT Data Entry '!K144</f>
        <v>71.260000000000005</v>
      </c>
      <c r="E144" s="86">
        <f>'NCDOT Data Entry '!L144</f>
        <v>43.69</v>
      </c>
      <c r="F144" s="86">
        <f>'NCDOT Data Entry '!M144</f>
        <v>62.94</v>
      </c>
      <c r="G144" s="86">
        <f>'NCDOT Data Entry '!N144</f>
        <v>82.77</v>
      </c>
      <c r="H144" s="86">
        <f>'NCDOT Data Entry '!O144</f>
        <v>54.82</v>
      </c>
    </row>
    <row r="145" spans="1:8" x14ac:dyDescent="0.25">
      <c r="A145" s="85">
        <v>44805</v>
      </c>
      <c r="B145" s="86">
        <f>'NCDOT Data Entry '!I145</f>
        <v>50</v>
      </c>
      <c r="C145" s="86">
        <f>'NCDOT Data Entry '!J145</f>
        <v>81.03</v>
      </c>
      <c r="D145" s="86">
        <f>'NCDOT Data Entry '!K145</f>
        <v>71.150000000000006</v>
      </c>
      <c r="E145" s="86">
        <f>'NCDOT Data Entry '!L145</f>
        <v>42.89</v>
      </c>
      <c r="F145" s="86">
        <f>'NCDOT Data Entry '!M145</f>
        <v>62.56</v>
      </c>
      <c r="G145" s="86">
        <f>'NCDOT Data Entry '!N145</f>
        <v>78.72</v>
      </c>
      <c r="H145" s="86">
        <f>'NCDOT Data Entry '!O145</f>
        <v>53.6</v>
      </c>
    </row>
    <row r="146" spans="1:8" x14ac:dyDescent="0.25">
      <c r="A146" s="85">
        <v>44835</v>
      </c>
      <c r="B146" s="86">
        <f>'NCDOT Data Entry '!I146</f>
        <v>49.5</v>
      </c>
      <c r="C146" s="86">
        <f>'NCDOT Data Entry '!J146</f>
        <v>76.33</v>
      </c>
      <c r="D146" s="86">
        <f>'NCDOT Data Entry '!K146</f>
        <v>68.400000000000006</v>
      </c>
      <c r="E146" s="86">
        <f>'NCDOT Data Entry '!L146</f>
        <v>40</v>
      </c>
      <c r="F146" s="86">
        <f>'NCDOT Data Entry '!M146</f>
        <v>60</v>
      </c>
      <c r="G146" s="86">
        <f>'NCDOT Data Entry '!N146</f>
        <v>74.260000000000005</v>
      </c>
      <c r="H146" s="86">
        <f>'NCDOT Data Entry '!O146</f>
        <v>52.88</v>
      </c>
    </row>
    <row r="147" spans="1:8" x14ac:dyDescent="0.25">
      <c r="A147" s="85">
        <v>44866</v>
      </c>
      <c r="B147" s="86">
        <f>'NCDOT Data Entry '!I147</f>
        <v>48.2</v>
      </c>
      <c r="C147" s="86">
        <f>'NCDOT Data Entry '!J147</f>
        <v>75.42</v>
      </c>
      <c r="D147" s="86">
        <f>'NCDOT Data Entry '!K147</f>
        <v>64.22</v>
      </c>
      <c r="E147" s="86">
        <f>'NCDOT Data Entry '!L147</f>
        <v>36.28</v>
      </c>
      <c r="F147" s="86">
        <f>'NCDOT Data Entry '!M147</f>
        <v>56.94</v>
      </c>
      <c r="G147" s="86">
        <f>'NCDOT Data Entry '!N147</f>
        <v>71.02</v>
      </c>
      <c r="H147" s="86">
        <f>'NCDOT Data Entry '!O147</f>
        <v>51.44</v>
      </c>
    </row>
    <row r="148" spans="1:8" x14ac:dyDescent="0.25">
      <c r="A148" s="85">
        <v>44896</v>
      </c>
      <c r="B148" s="86">
        <f>'NCDOT Data Entry '!I148</f>
        <v>47.31</v>
      </c>
      <c r="C148" s="86">
        <f>'NCDOT Data Entry '!J148</f>
        <v>69.430000000000007</v>
      </c>
      <c r="D148" s="86">
        <f>'NCDOT Data Entry '!K148</f>
        <v>64.13</v>
      </c>
      <c r="E148" s="86">
        <f>'NCDOT Data Entry '!L148</f>
        <v>37.86</v>
      </c>
      <c r="F148" s="86">
        <f>'NCDOT Data Entry '!M148</f>
        <v>56.94</v>
      </c>
      <c r="G148" s="86">
        <f>'NCDOT Data Entry '!N148</f>
        <v>68.319999999999993</v>
      </c>
      <c r="H148" s="86">
        <f>'NCDOT Data Entry '!O148</f>
        <v>50.82</v>
      </c>
    </row>
    <row r="149" spans="1:8" x14ac:dyDescent="0.25">
      <c r="A149" s="85">
        <v>44927</v>
      </c>
      <c r="B149" s="86">
        <f>'NCDOT Data Entry '!I149</f>
        <v>46.13</v>
      </c>
      <c r="C149" s="86">
        <f>'NCDOT Data Entry '!J149</f>
        <v>68.790000000000006</v>
      </c>
      <c r="D149" s="86">
        <f>'NCDOT Data Entry '!K149</f>
        <v>64.010000000000005</v>
      </c>
      <c r="E149" s="86">
        <f>'NCDOT Data Entry '!L149</f>
        <v>40.270000000000003</v>
      </c>
      <c r="F149" s="86">
        <f>'NCDOT Data Entry '!M149</f>
        <v>57.06</v>
      </c>
      <c r="G149" s="86">
        <f>'NCDOT Data Entry '!N149</f>
        <v>68.66</v>
      </c>
      <c r="H149" s="86">
        <f>'NCDOT Data Entry '!O149</f>
        <v>50.14</v>
      </c>
    </row>
    <row r="150" spans="1:8" x14ac:dyDescent="0.25">
      <c r="A150" s="85">
        <v>44958</v>
      </c>
      <c r="B150" s="86">
        <f>'NCDOT Data Entry '!I150</f>
        <v>45</v>
      </c>
      <c r="C150" s="86">
        <f>'NCDOT Data Entry '!J150</f>
        <v>68.790000000000006</v>
      </c>
      <c r="D150" s="86">
        <f>'NCDOT Data Entry '!K150</f>
        <v>63.9</v>
      </c>
      <c r="E150" s="86">
        <f>'NCDOT Data Entry '!L150</f>
        <v>45.17</v>
      </c>
      <c r="F150" s="86">
        <f>'NCDOT Data Entry '!M150</f>
        <v>57.19</v>
      </c>
      <c r="G150" s="86">
        <f>'NCDOT Data Entry '!N150</f>
        <v>69.16</v>
      </c>
      <c r="H150" s="86">
        <f>'NCDOT Data Entry '!O150</f>
        <v>49.5</v>
      </c>
    </row>
    <row r="151" spans="1:8" x14ac:dyDescent="0.25">
      <c r="A151" s="85">
        <v>44986</v>
      </c>
      <c r="B151" s="86">
        <f>'NCDOT Data Entry '!I151</f>
        <v>47.4</v>
      </c>
      <c r="C151" s="86">
        <f>'NCDOT Data Entry '!J151</f>
        <v>72.89</v>
      </c>
      <c r="D151" s="86">
        <f>'NCDOT Data Entry '!K151</f>
        <v>66.39</v>
      </c>
      <c r="E151" s="86">
        <f>'NCDOT Data Entry '!L151</f>
        <v>57.03</v>
      </c>
      <c r="F151" s="86">
        <f>'NCDOT Data Entry '!M151</f>
        <v>59.31</v>
      </c>
      <c r="G151" s="86">
        <f>'NCDOT Data Entry '!N151</f>
        <v>76.319999999999993</v>
      </c>
      <c r="H151" s="86">
        <f>'NCDOT Data Entry '!O151</f>
        <v>51.48</v>
      </c>
    </row>
    <row r="152" spans="1:8" x14ac:dyDescent="0.25">
      <c r="A152" s="85">
        <v>45017</v>
      </c>
      <c r="B152" s="86">
        <f>'NCDOT Data Entry '!I152</f>
        <v>48.25</v>
      </c>
      <c r="C152" s="86">
        <f>'NCDOT Data Entry '!J152</f>
        <v>74.260000000000005</v>
      </c>
      <c r="D152" s="86">
        <f>'NCDOT Data Entry '!K152</f>
        <v>66.48</v>
      </c>
      <c r="E152" s="86">
        <f>'NCDOT Data Entry '!L152</f>
        <v>58.6</v>
      </c>
      <c r="F152" s="86">
        <f>'NCDOT Data Entry '!M152</f>
        <v>59.19</v>
      </c>
      <c r="G152" s="86">
        <f>'NCDOT Data Entry '!N152</f>
        <v>78.86</v>
      </c>
      <c r="H152" s="86">
        <f>'NCDOT Data Entry '!O152</f>
        <v>51.93</v>
      </c>
    </row>
    <row r="153" spans="1:8" x14ac:dyDescent="0.25">
      <c r="A153" s="85">
        <v>45047</v>
      </c>
      <c r="B153" s="86">
        <f>'NCDOT Data Entry '!I153</f>
        <v>46.8</v>
      </c>
      <c r="C153" s="86">
        <f>'NCDOT Data Entry '!J153</f>
        <v>74.94</v>
      </c>
      <c r="D153" s="86">
        <f>'NCDOT Data Entry '!K153</f>
        <v>66.33</v>
      </c>
      <c r="E153" s="86">
        <f>'NCDOT Data Entry '!L153</f>
        <v>54.64</v>
      </c>
      <c r="F153" s="86">
        <f>'NCDOT Data Entry '!M153</f>
        <v>57.94</v>
      </c>
      <c r="G153" s="86">
        <f>'NCDOT Data Entry '!N153</f>
        <v>76.98</v>
      </c>
      <c r="H153" s="86">
        <f>'NCDOT Data Entry '!O153</f>
        <v>49.41</v>
      </c>
    </row>
    <row r="154" spans="1:8" x14ac:dyDescent="0.25">
      <c r="A154" s="85">
        <v>45078</v>
      </c>
      <c r="B154" s="86">
        <f>'NCDOT Data Entry '!I154</f>
        <v>45.5</v>
      </c>
      <c r="C154" s="86">
        <f>'NCDOT Data Entry '!J154</f>
        <v>73.41</v>
      </c>
      <c r="D154" s="86">
        <f>'NCDOT Data Entry '!K154</f>
        <v>66.2</v>
      </c>
      <c r="E154" s="86">
        <f>'NCDOT Data Entry '!L154</f>
        <v>47.97</v>
      </c>
      <c r="F154" s="86">
        <f>'NCDOT Data Entry '!M154</f>
        <v>57.19</v>
      </c>
      <c r="G154" s="86">
        <f>'NCDOT Data Entry '!N154</f>
        <v>72.86</v>
      </c>
      <c r="H154" s="86">
        <f>'NCDOT Data Entry '!O154</f>
        <v>47.6</v>
      </c>
    </row>
    <row r="155" spans="1:8" x14ac:dyDescent="0.25">
      <c r="A155" s="85">
        <v>45108</v>
      </c>
      <c r="B155" s="86">
        <f>'NCDOT Data Entry '!I155</f>
        <v>44.75</v>
      </c>
      <c r="C155" s="86">
        <f>'NCDOT Data Entry '!J155</f>
        <v>72.38</v>
      </c>
      <c r="D155" s="86">
        <f>'NCDOT Data Entry '!K155</f>
        <v>65.319999999999993</v>
      </c>
      <c r="E155" s="86">
        <f>'NCDOT Data Entry '!L155</f>
        <v>45.37</v>
      </c>
      <c r="F155" s="86">
        <f>'NCDOT Data Entry '!M155</f>
        <v>55.25</v>
      </c>
      <c r="G155" s="86">
        <f>'NCDOT Data Entry '!N155</f>
        <v>70.37</v>
      </c>
      <c r="H155" s="86">
        <f>'NCDOT Data Entry '!O155</f>
        <v>45.88</v>
      </c>
    </row>
    <row r="156" spans="1:8" x14ac:dyDescent="0.25">
      <c r="A156" s="85">
        <v>45139</v>
      </c>
      <c r="B156" s="86">
        <f>'NCDOT Data Entry '!I156</f>
        <v>43.2</v>
      </c>
      <c r="C156" s="86">
        <f>'NCDOT Data Entry '!J156</f>
        <v>72.099999999999994</v>
      </c>
      <c r="D156" s="86">
        <f>'NCDOT Data Entry '!K156</f>
        <v>62.6</v>
      </c>
      <c r="E156" s="86">
        <f>'NCDOT Data Entry '!L156</f>
        <v>41.16</v>
      </c>
      <c r="F156" s="86">
        <f>'NCDOT Data Entry '!M156</f>
        <v>53.95</v>
      </c>
      <c r="G156" s="86">
        <f>'NCDOT Data Entry '!N156</f>
        <v>68.25</v>
      </c>
      <c r="H156" s="86">
        <f>'NCDOT Data Entry '!O156</f>
        <v>44.34</v>
      </c>
    </row>
    <row r="157" spans="1:8" x14ac:dyDescent="0.25">
      <c r="A157" s="85">
        <v>45170</v>
      </c>
      <c r="B157" s="86">
        <f>'NCDOT Data Entry '!I157</f>
        <v>42.25</v>
      </c>
      <c r="C157" s="86">
        <f>'NCDOT Data Entry '!J157</f>
        <v>71.45</v>
      </c>
      <c r="D157" s="86">
        <f>'NCDOT Data Entry '!K157</f>
        <v>62.5</v>
      </c>
      <c r="E157" s="86">
        <f>'NCDOT Data Entry '!L157</f>
        <v>37.299999999999997</v>
      </c>
      <c r="F157" s="86">
        <f>'NCDOT Data Entry '!M157</f>
        <v>53.94</v>
      </c>
      <c r="G157" s="86">
        <f>'NCDOT Data Entry '!N157</f>
        <v>65.260000000000005</v>
      </c>
      <c r="H157" s="86">
        <f>'NCDOT Data Entry '!O157</f>
        <v>43.68</v>
      </c>
    </row>
    <row r="158" spans="1:8" x14ac:dyDescent="0.25">
      <c r="A158" s="85">
        <v>45200</v>
      </c>
      <c r="B158" s="86">
        <f>'NCDOT Data Entry '!I158</f>
        <v>41.63</v>
      </c>
      <c r="C158" s="86">
        <f>'NCDOT Data Entry '!J158</f>
        <v>68.87</v>
      </c>
      <c r="D158" s="86">
        <f>'NCDOT Data Entry '!K158</f>
        <v>62.44</v>
      </c>
      <c r="E158" s="86">
        <f>'NCDOT Data Entry '!L158</f>
        <v>40.07</v>
      </c>
      <c r="F158" s="86">
        <f>'NCDOT Data Entry '!M158</f>
        <v>53.69</v>
      </c>
      <c r="G158" s="86">
        <f>'NCDOT Data Entry '!N158</f>
        <v>62.82</v>
      </c>
      <c r="H158" s="86">
        <f>'NCDOT Data Entry '!O158</f>
        <v>42.94</v>
      </c>
    </row>
    <row r="159" spans="1:8" x14ac:dyDescent="0.25">
      <c r="A159" s="85">
        <v>45231</v>
      </c>
      <c r="B159" s="86">
        <f>'NCDOT Data Entry '!I159</f>
        <v>41.4</v>
      </c>
      <c r="C159" s="86">
        <f>'NCDOT Data Entry '!J159</f>
        <v>65.180000000000007</v>
      </c>
      <c r="D159" s="86">
        <f>'NCDOT Data Entry '!K159</f>
        <v>62.42</v>
      </c>
      <c r="E159" s="86">
        <f>'NCDOT Data Entry '!L159</f>
        <v>47.72</v>
      </c>
      <c r="F159" s="86">
        <f>'NCDOT Data Entry '!M159</f>
        <v>53.56</v>
      </c>
      <c r="G159" s="86">
        <f>'NCDOT Data Entry '!N159</f>
        <v>67.7</v>
      </c>
      <c r="H159" s="86">
        <f>'NCDOT Data Entry '!O159</f>
        <v>42.63</v>
      </c>
    </row>
    <row r="160" spans="1:8" x14ac:dyDescent="0.25">
      <c r="A160" s="85">
        <v>45261</v>
      </c>
      <c r="B160" s="86">
        <f>'NCDOT Data Entry '!I160</f>
        <v>42.13</v>
      </c>
      <c r="C160" s="86">
        <f>'NCDOT Data Entry '!J160</f>
        <v>64.989999999999995</v>
      </c>
      <c r="D160" s="86">
        <f>'NCDOT Data Entry '!K160</f>
        <v>62.49</v>
      </c>
      <c r="E160" s="86">
        <f>'NCDOT Data Entry '!L160</f>
        <v>54.39</v>
      </c>
      <c r="F160" s="86">
        <f>'NCDOT Data Entry '!M160</f>
        <v>56.56</v>
      </c>
      <c r="G160" s="86">
        <f>'NCDOT Data Entry '!N160</f>
        <v>71.489999999999995</v>
      </c>
      <c r="H160" s="86">
        <f>'NCDOT Data Entry '!O160</f>
        <v>44.04</v>
      </c>
    </row>
    <row r="161" spans="1:8" x14ac:dyDescent="0.25">
      <c r="A161" s="85">
        <v>45292</v>
      </c>
      <c r="B161" s="86">
        <f>'NCDOT Data Entry '!I161</f>
        <v>43.1</v>
      </c>
      <c r="C161" s="86">
        <f>'NCDOT Data Entry '!J161</f>
        <v>64.73</v>
      </c>
      <c r="D161" s="86">
        <f>'NCDOT Data Entry '!K161</f>
        <v>64.84</v>
      </c>
      <c r="E161" s="86">
        <f>'NCDOT Data Entry '!L161</f>
        <v>54.78</v>
      </c>
      <c r="F161" s="86">
        <f>'NCDOT Data Entry '!M161</f>
        <v>56.56</v>
      </c>
      <c r="G161" s="86">
        <f>'NCDOT Data Entry '!N161</f>
        <v>70.819999999999993</v>
      </c>
      <c r="H161" s="86">
        <f>'NCDOT Data Entry '!O161</f>
        <v>44.72</v>
      </c>
    </row>
    <row r="162" spans="1:8" x14ac:dyDescent="0.25">
      <c r="A162" s="85">
        <v>45323</v>
      </c>
      <c r="B162" s="86">
        <f>'NCDOT Data Entry '!I162</f>
        <v>42.56</v>
      </c>
      <c r="C162" s="86">
        <f>'NCDOT Data Entry '!J162</f>
        <v>63.5</v>
      </c>
      <c r="D162" s="86">
        <f>'NCDOT Data Entry '!K162</f>
        <v>64.78</v>
      </c>
      <c r="E162" s="86">
        <f>'NCDOT Data Entry '!L162</f>
        <v>48.06</v>
      </c>
      <c r="F162" s="86">
        <f>'NCDOT Data Entry '!M162</f>
        <v>56.56</v>
      </c>
      <c r="G162" s="86">
        <f>'NCDOT Data Entry '!N162</f>
        <v>66.8</v>
      </c>
      <c r="H162" s="86">
        <f>'NCDOT Data Entry '!O162</f>
        <v>44.34</v>
      </c>
    </row>
    <row r="163" spans="1:8" x14ac:dyDescent="0.25">
      <c r="A163" s="85">
        <v>45352</v>
      </c>
      <c r="B163" s="86">
        <f>'NCDOT Data Entry '!I163</f>
        <v>41.69</v>
      </c>
      <c r="C163" s="86">
        <f>'NCDOT Data Entry '!J163</f>
        <v>60.21</v>
      </c>
      <c r="D163" s="86">
        <f>'NCDOT Data Entry '!K163</f>
        <v>61.09</v>
      </c>
      <c r="E163" s="86">
        <f>'NCDOT Data Entry '!L163</f>
        <v>43.85</v>
      </c>
      <c r="F163" s="86">
        <f>'NCDOT Data Entry '!M163</f>
        <v>55.81</v>
      </c>
      <c r="G163" s="86">
        <f>'NCDOT Data Entry '!N163</f>
        <v>61.43</v>
      </c>
      <c r="H163" s="86">
        <f>'NCDOT Data Entry '!O163</f>
        <v>42.83</v>
      </c>
    </row>
    <row r="164" spans="1:8" x14ac:dyDescent="0.25">
      <c r="A164" s="85">
        <v>45383</v>
      </c>
      <c r="B164" s="86">
        <f>'NCDOT Data Entry '!I164</f>
        <v>41.25</v>
      </c>
      <c r="C164" s="86">
        <f>'NCDOT Data Entry '!J164</f>
        <v>56.37</v>
      </c>
      <c r="D164" s="86">
        <f>'NCDOT Data Entry '!K164</f>
        <v>61.05</v>
      </c>
      <c r="E164" s="86">
        <f>'NCDOT Data Entry '!L164</f>
        <v>44.26</v>
      </c>
      <c r="F164" s="86">
        <f>'NCDOT Data Entry '!M164</f>
        <v>53.94</v>
      </c>
      <c r="G164" s="86">
        <f>'NCDOT Data Entry '!N164</f>
        <v>60.03</v>
      </c>
      <c r="H164" s="86">
        <f>'NCDOT Data Entry '!O164</f>
        <v>42.53</v>
      </c>
    </row>
    <row r="165" spans="1:8" x14ac:dyDescent="0.25">
      <c r="A165" s="85">
        <v>45413</v>
      </c>
      <c r="B165" s="86">
        <f>'NCDOT Data Entry '!I165</f>
        <v>39.9</v>
      </c>
      <c r="C165" s="86">
        <f>'NCDOT Data Entry '!J165</f>
        <v>54.41</v>
      </c>
      <c r="D165" s="86">
        <f>'NCDOT Data Entry '!K165</f>
        <v>60.92</v>
      </c>
      <c r="E165" s="86">
        <f>'NCDOT Data Entry '!L165</f>
        <v>41.74</v>
      </c>
      <c r="F165" s="86">
        <f>'NCDOT Data Entry '!M165</f>
        <v>53.94</v>
      </c>
      <c r="G165" s="86">
        <f>'NCDOT Data Entry '!N165</f>
        <v>56.74</v>
      </c>
      <c r="H165" s="86">
        <f>'NCDOT Data Entry '!O165</f>
        <v>41.58</v>
      </c>
    </row>
    <row r="166" spans="1:8" x14ac:dyDescent="0.25">
      <c r="A166" s="85">
        <v>45444</v>
      </c>
      <c r="B166" s="86">
        <f>'NCDOT Data Entry '!I166</f>
        <v>38.5</v>
      </c>
      <c r="C166" s="86">
        <f>'NCDOT Data Entry '!J166</f>
        <v>53.56</v>
      </c>
      <c r="D166" s="86">
        <f>'NCDOT Data Entry '!K166</f>
        <v>60.78</v>
      </c>
      <c r="E166" s="86">
        <f>'NCDOT Data Entry '!L166</f>
        <v>38.85</v>
      </c>
      <c r="F166" s="86">
        <f>'NCDOT Data Entry '!M166</f>
        <v>53.69</v>
      </c>
      <c r="G166" s="86">
        <f>'NCDOT Data Entry '!N166</f>
        <v>53.87</v>
      </c>
      <c r="H166" s="86">
        <f>'NCDOT Data Entry '!O166</f>
        <v>40.299999999999997</v>
      </c>
    </row>
    <row r="167" spans="1:8" x14ac:dyDescent="0.25">
      <c r="A167" s="85">
        <v>45474</v>
      </c>
      <c r="B167" s="86">
        <f>'NCDOT Data Entry '!I167</f>
        <v>37.700000000000003</v>
      </c>
      <c r="C167" s="86">
        <f>'NCDOT Data Entry '!J167</f>
        <v>51.52</v>
      </c>
      <c r="D167" s="86">
        <f>'NCDOT Data Entry '!K167</f>
        <v>60.7</v>
      </c>
      <c r="E167" s="86">
        <f>'NCDOT Data Entry '!L167</f>
        <v>36.049999999999997</v>
      </c>
      <c r="F167" s="86">
        <f>'NCDOT Data Entry '!M167</f>
        <v>53.69</v>
      </c>
      <c r="G167" s="86">
        <f>'NCDOT Data Entry '!N167</f>
        <v>51.85</v>
      </c>
      <c r="H167" s="86">
        <f>'NCDOT Data Entry '!O167</f>
        <v>39.74</v>
      </c>
    </row>
    <row r="168" spans="1:8" x14ac:dyDescent="0.25">
      <c r="A168" s="85">
        <v>45505</v>
      </c>
      <c r="B168" s="86">
        <f>'NCDOT Data Entry '!I168</f>
        <v>37.5</v>
      </c>
      <c r="C168" s="86">
        <f>'NCDOT Data Entry '!J168</f>
        <v>49.34</v>
      </c>
      <c r="D168" s="86">
        <f>'NCDOT Data Entry '!K168</f>
        <v>60.68</v>
      </c>
      <c r="E168" s="86">
        <f>'NCDOT Data Entry '!L168</f>
        <v>37.06</v>
      </c>
      <c r="F168" s="86">
        <f>'NCDOT Data Entry '!M168</f>
        <v>52.19</v>
      </c>
      <c r="G168" s="86">
        <f>'NCDOT Data Entry '!N168</f>
        <v>49.77</v>
      </c>
      <c r="H168" s="86">
        <f>'NCDOT Data Entry '!O168</f>
        <v>39.6</v>
      </c>
    </row>
    <row r="169" spans="1:8" x14ac:dyDescent="0.25">
      <c r="A169" s="85">
        <v>45536</v>
      </c>
      <c r="B169" s="86">
        <f>'NCDOT Data Entry '!I169</f>
        <v>37</v>
      </c>
      <c r="C169" s="86">
        <f>'NCDOT Data Entry '!J169</f>
        <v>46.68</v>
      </c>
      <c r="D169" s="86">
        <f>'NCDOT Data Entry '!K169</f>
        <v>60.63</v>
      </c>
      <c r="E169" s="86">
        <f>'NCDOT Data Entry '!L169</f>
        <v>38.15</v>
      </c>
      <c r="F169" s="86">
        <f>'NCDOT Data Entry '!M169</f>
        <v>52.19</v>
      </c>
      <c r="G169" s="86">
        <f>'NCDOT Data Entry '!N169</f>
        <v>48.8</v>
      </c>
      <c r="H169" s="86">
        <f>'NCDOT Data Entry '!O169</f>
        <v>39.25</v>
      </c>
    </row>
    <row r="170" spans="1:8" x14ac:dyDescent="0.25">
      <c r="A170" s="85">
        <v>45566</v>
      </c>
      <c r="B170" s="86">
        <f>'NCDOT Data Entry '!I170</f>
        <v>35.700000000000003</v>
      </c>
      <c r="C170" s="86">
        <f>'NCDOT Data Entry '!J170</f>
        <v>44.54</v>
      </c>
      <c r="D170" s="86">
        <f>'NCDOT Data Entry '!K170</f>
        <v>60.5</v>
      </c>
      <c r="E170" s="86">
        <f>'NCDOT Data Entry '!L170</f>
        <v>37</v>
      </c>
      <c r="F170" s="86">
        <f>'NCDOT Data Entry '!M170</f>
        <v>47.69</v>
      </c>
      <c r="G170" s="86">
        <f>'NCDOT Data Entry '!N170</f>
        <v>46.79</v>
      </c>
      <c r="H170" s="86">
        <f>'NCDOT Data Entry '!O170</f>
        <v>38.340000000000003</v>
      </c>
    </row>
    <row r="171" spans="1:8" x14ac:dyDescent="0.25">
      <c r="A171" s="85">
        <v>45597</v>
      </c>
      <c r="B171" s="86">
        <f>'NCDOT Data Entry '!I171</f>
        <v>36</v>
      </c>
      <c r="C171" s="86">
        <f>'NCDOT Data Entry '!J171</f>
        <v>43.44</v>
      </c>
      <c r="D171" s="86">
        <f>'NCDOT Data Entry '!K171</f>
        <v>60.53</v>
      </c>
      <c r="E171" s="86">
        <f>'NCDOT Data Entry '!L171</f>
        <v>36.81</v>
      </c>
      <c r="F171" s="86">
        <f>'NCDOT Data Entry '!M171</f>
        <v>47.94</v>
      </c>
      <c r="G171" s="86">
        <f>'NCDOT Data Entry '!N171</f>
        <v>46.06</v>
      </c>
      <c r="H171" s="86">
        <f>'NCDOT Data Entry '!O171</f>
        <v>38.85</v>
      </c>
    </row>
    <row r="172" spans="1:8" x14ac:dyDescent="0.25">
      <c r="A172" s="85">
        <v>45627</v>
      </c>
      <c r="B172" s="86">
        <f>'NCDOT Data Entry '!I172</f>
        <v>35.630000000000003</v>
      </c>
      <c r="C172" s="86">
        <f>'NCDOT Data Entry '!J172</f>
        <v>43.18</v>
      </c>
      <c r="D172" s="86">
        <f>'NCDOT Data Entry '!K172</f>
        <v>60.49</v>
      </c>
      <c r="E172" s="86">
        <f>'NCDOT Data Entry '!L172</f>
        <v>36.65</v>
      </c>
      <c r="F172" s="86">
        <f>'NCDOT Data Entry '!M172</f>
        <v>48.19</v>
      </c>
      <c r="G172" s="86">
        <f>'NCDOT Data Entry '!N172</f>
        <v>45.33</v>
      </c>
      <c r="H172" s="86">
        <f>'NCDOT Data Entry '!O172</f>
        <v>38.89</v>
      </c>
    </row>
    <row r="173" spans="1:8" x14ac:dyDescent="0.25">
      <c r="A173" s="85">
        <v>45658</v>
      </c>
      <c r="B173" s="86">
        <f>'NCDOT Data Entry '!I173</f>
        <v>36</v>
      </c>
      <c r="C173" s="86">
        <f>'NCDOT Data Entry '!J173</f>
        <v>43.23</v>
      </c>
      <c r="D173" s="86">
        <f>'NCDOT Data Entry '!K173</f>
        <v>60.53</v>
      </c>
      <c r="E173" s="86">
        <f>'NCDOT Data Entry '!L173</f>
        <v>37.33</v>
      </c>
      <c r="F173" s="86">
        <f>'NCDOT Data Entry '!M173</f>
        <v>48.19</v>
      </c>
      <c r="G173" s="86">
        <f>'NCDOT Data Entry '!N173</f>
        <v>45.95</v>
      </c>
      <c r="H173" s="86">
        <f>'NCDOT Data Entry '!O173</f>
        <v>39.15</v>
      </c>
    </row>
    <row r="174" spans="1:8" x14ac:dyDescent="0.25">
      <c r="A174" s="85">
        <v>45689</v>
      </c>
      <c r="B174" s="86">
        <f>'NCDOT Data Entry '!I174</f>
        <v>38.5</v>
      </c>
      <c r="C174" s="86">
        <f>'NCDOT Data Entry '!J174</f>
        <v>47.5</v>
      </c>
      <c r="D174" s="86">
        <f>'NCDOT Data Entry '!K174</f>
        <v>60.78</v>
      </c>
      <c r="E174" s="86">
        <f>'NCDOT Data Entry '!L174</f>
        <v>42.05</v>
      </c>
      <c r="F174" s="86">
        <f>'NCDOT Data Entry '!M174</f>
        <v>50.69</v>
      </c>
      <c r="G174" s="86">
        <f>'NCDOT Data Entry '!N174</f>
        <v>52.31</v>
      </c>
      <c r="H174" s="86">
        <f>'NCDOT Data Entry '!O174</f>
        <v>41.2</v>
      </c>
    </row>
  </sheetData>
  <sheetProtection algorithmName="SHA-512" hashValue="4TRfAwancEhwtUGC7k3Cm706j+SVLiYfD6nHuh1Ij6xEcU+PsAq5Ky9RPMgfiD02wtBFn3MoaWDtbxJPv2BPxw==" saltValue="YHaaKqV+S/oxdc6ViaSosA==" spinCount="100000" sheet="1" objects="1" scenarios="1"/>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3E7B-4EEF-4192-B638-409BB23C5DA8}">
  <dimension ref="A2:O203"/>
  <sheetViews>
    <sheetView workbookViewId="0">
      <pane ySplit="4" topLeftCell="A158" activePane="bottomLeft" state="frozen"/>
      <selection activeCell="F1" sqref="F1"/>
      <selection pane="bottomLeft" activeCell="Q168" sqref="Q168"/>
    </sheetView>
  </sheetViews>
  <sheetFormatPr defaultRowHeight="15" x14ac:dyDescent="0.25"/>
  <cols>
    <col min="1" max="1" width="9.85546875" customWidth="1"/>
    <col min="2" max="8" width="20.85546875" hidden="1" customWidth="1"/>
    <col min="9" max="15" width="11.85546875" customWidth="1"/>
  </cols>
  <sheetData>
    <row r="2" spans="1:15" ht="15.75" thickBot="1" x14ac:dyDescent="0.3"/>
    <row r="3" spans="1:15" ht="33.75" customHeight="1" thickBot="1" x14ac:dyDescent="0.3">
      <c r="A3" s="2"/>
      <c r="B3" s="96" t="s">
        <v>24</v>
      </c>
      <c r="C3" s="97"/>
      <c r="D3" s="97"/>
      <c r="E3" s="97"/>
      <c r="F3" s="97"/>
      <c r="G3" s="97"/>
      <c r="H3" s="98"/>
    </row>
    <row r="4" spans="1:15" ht="15.75" thickBot="1" x14ac:dyDescent="0.3">
      <c r="A4" s="71" t="s">
        <v>1</v>
      </c>
      <c r="B4" s="72" t="s">
        <v>25</v>
      </c>
      <c r="C4" s="72" t="s">
        <v>28</v>
      </c>
      <c r="D4" s="72" t="s">
        <v>37</v>
      </c>
      <c r="E4" s="72" t="s">
        <v>38</v>
      </c>
      <c r="F4" s="72" t="s">
        <v>26</v>
      </c>
      <c r="G4" s="72" t="s">
        <v>39</v>
      </c>
      <c r="H4" s="72" t="s">
        <v>27</v>
      </c>
      <c r="I4" s="72" t="s">
        <v>2</v>
      </c>
      <c r="J4" s="72" t="s">
        <v>3</v>
      </c>
      <c r="K4" s="72" t="s">
        <v>4</v>
      </c>
      <c r="L4" s="72" t="s">
        <v>5</v>
      </c>
      <c r="M4" s="72" t="s">
        <v>29</v>
      </c>
      <c r="N4" s="72" t="s">
        <v>30</v>
      </c>
      <c r="O4" s="73" t="s">
        <v>31</v>
      </c>
    </row>
    <row r="5" spans="1:15" x14ac:dyDescent="0.25">
      <c r="A5" s="47">
        <v>40544</v>
      </c>
      <c r="B5" s="43">
        <v>35.75</v>
      </c>
      <c r="C5" s="43">
        <v>43.75</v>
      </c>
      <c r="D5" s="43">
        <v>41.5</v>
      </c>
      <c r="E5" s="43">
        <v>40.85</v>
      </c>
      <c r="F5" s="43">
        <v>38.85</v>
      </c>
      <c r="G5" s="43">
        <v>40.75</v>
      </c>
      <c r="H5" s="43">
        <v>48.2499994649</v>
      </c>
      <c r="I5" s="44">
        <f>ROUND(B5,2)</f>
        <v>35.75</v>
      </c>
      <c r="J5" s="44">
        <f>ROUND((0.85*C5)+(0.15*D5),2)</f>
        <v>43.41</v>
      </c>
      <c r="K5" s="44">
        <f>ROUND((0.9*E5)+(0.1*B5),2)</f>
        <v>40.340000000000003</v>
      </c>
      <c r="L5" s="44">
        <f>ROUND((0.85*F5)+(0.15*D5),2)</f>
        <v>39.25</v>
      </c>
      <c r="M5" s="44">
        <f t="shared" ref="M5" si="0">ROUND((0.75*D5)+(0.25*G5),2)</f>
        <v>41.31</v>
      </c>
      <c r="N5" s="44">
        <f>ROUND((0.5*H5)+(0.35*C5)+(0.15*D5),2)</f>
        <v>45.66</v>
      </c>
      <c r="O5" s="44">
        <f>ROUND((0.7*B5)+(0.3*G5),2)</f>
        <v>37.25</v>
      </c>
    </row>
    <row r="6" spans="1:15" x14ac:dyDescent="0.25">
      <c r="A6" s="46">
        <v>40575</v>
      </c>
      <c r="B6" s="11">
        <v>39.25</v>
      </c>
      <c r="C6" s="11">
        <v>49.05</v>
      </c>
      <c r="D6" s="11">
        <v>42.25</v>
      </c>
      <c r="E6" s="11">
        <v>44.66</v>
      </c>
      <c r="F6" s="11">
        <v>43.74</v>
      </c>
      <c r="G6" s="11">
        <v>44.5</v>
      </c>
      <c r="H6" s="11">
        <v>54.999999389999999</v>
      </c>
      <c r="I6" s="13">
        <f t="shared" ref="I6:I69" si="1">ROUND(B6,2)</f>
        <v>39.25</v>
      </c>
      <c r="J6" s="13">
        <f t="shared" ref="J6:J69" si="2">ROUND((0.85*C6)+(0.15*D6),2)</f>
        <v>48.03</v>
      </c>
      <c r="K6" s="13">
        <f t="shared" ref="K6:K69" si="3">ROUND((0.9*E6)+(0.1*B6),2)</f>
        <v>44.12</v>
      </c>
      <c r="L6" s="13">
        <f t="shared" ref="L6:L69" si="4">ROUND((0.85*F6)+(0.15*D6),2)</f>
        <v>43.52</v>
      </c>
      <c r="M6" s="13">
        <f t="shared" ref="M6:M69" si="5">ROUND((0.75*D6)+(0.25*G6),2)</f>
        <v>42.81</v>
      </c>
      <c r="N6" s="13">
        <f t="shared" ref="N6:N69" si="6">ROUND((0.5*H6)+(0.35*C6)+(0.15*D6),2)</f>
        <v>51</v>
      </c>
      <c r="O6" s="13">
        <f t="shared" ref="O6:O69" si="7">ROUND((0.7*B6)+(0.3*G6),2)</f>
        <v>40.83</v>
      </c>
    </row>
    <row r="7" spans="1:15" x14ac:dyDescent="0.25">
      <c r="A7" s="46">
        <v>40603</v>
      </c>
      <c r="B7" s="11">
        <v>39.25</v>
      </c>
      <c r="C7" s="11">
        <v>52.96</v>
      </c>
      <c r="D7" s="11">
        <v>42.25</v>
      </c>
      <c r="E7" s="11">
        <v>45</v>
      </c>
      <c r="F7" s="11">
        <v>45</v>
      </c>
      <c r="G7" s="11">
        <v>45.26</v>
      </c>
      <c r="H7" s="11">
        <v>58.249999354000003</v>
      </c>
      <c r="I7" s="13">
        <f t="shared" si="1"/>
        <v>39.25</v>
      </c>
      <c r="J7" s="13">
        <f t="shared" si="2"/>
        <v>51.35</v>
      </c>
      <c r="K7" s="13">
        <f t="shared" si="3"/>
        <v>44.43</v>
      </c>
      <c r="L7" s="13">
        <f t="shared" si="4"/>
        <v>44.59</v>
      </c>
      <c r="M7" s="13">
        <f t="shared" si="5"/>
        <v>43</v>
      </c>
      <c r="N7" s="13">
        <f t="shared" si="6"/>
        <v>54</v>
      </c>
      <c r="O7" s="13">
        <f t="shared" si="7"/>
        <v>41.05</v>
      </c>
    </row>
    <row r="8" spans="1:15" x14ac:dyDescent="0.25">
      <c r="A8" s="46">
        <v>40634</v>
      </c>
      <c r="B8" s="11">
        <v>38.39</v>
      </c>
      <c r="C8" s="11">
        <v>55.71</v>
      </c>
      <c r="D8" s="11">
        <v>42.25</v>
      </c>
      <c r="E8" s="11">
        <v>45</v>
      </c>
      <c r="F8" s="11">
        <v>44.33</v>
      </c>
      <c r="G8" s="11">
        <v>45.75</v>
      </c>
      <c r="H8" s="11">
        <v>56.666499371500002</v>
      </c>
      <c r="I8" s="13">
        <f t="shared" si="1"/>
        <v>38.39</v>
      </c>
      <c r="J8" s="13">
        <f t="shared" si="2"/>
        <v>53.69</v>
      </c>
      <c r="K8" s="13">
        <f t="shared" si="3"/>
        <v>44.34</v>
      </c>
      <c r="L8" s="13">
        <f t="shared" si="4"/>
        <v>44.02</v>
      </c>
      <c r="M8" s="13">
        <f t="shared" si="5"/>
        <v>43.13</v>
      </c>
      <c r="N8" s="13">
        <f t="shared" si="6"/>
        <v>54.17</v>
      </c>
      <c r="O8" s="13">
        <f t="shared" si="7"/>
        <v>40.6</v>
      </c>
    </row>
    <row r="9" spans="1:15" x14ac:dyDescent="0.25">
      <c r="A9" s="46">
        <v>40664</v>
      </c>
      <c r="B9" s="11">
        <v>37.58</v>
      </c>
      <c r="C9" s="11">
        <v>55.52</v>
      </c>
      <c r="D9" s="11">
        <v>41.58</v>
      </c>
      <c r="E9" s="11">
        <v>45</v>
      </c>
      <c r="F9" s="11">
        <v>40.33</v>
      </c>
      <c r="G9" s="11">
        <v>45.75</v>
      </c>
      <c r="H9" s="11">
        <v>55.047499389499997</v>
      </c>
      <c r="I9" s="13">
        <f t="shared" si="1"/>
        <v>37.58</v>
      </c>
      <c r="J9" s="13">
        <f t="shared" si="2"/>
        <v>53.43</v>
      </c>
      <c r="K9" s="13">
        <f t="shared" si="3"/>
        <v>44.26</v>
      </c>
      <c r="L9" s="13">
        <f t="shared" si="4"/>
        <v>40.520000000000003</v>
      </c>
      <c r="M9" s="13">
        <f t="shared" si="5"/>
        <v>42.62</v>
      </c>
      <c r="N9" s="13">
        <f t="shared" si="6"/>
        <v>53.19</v>
      </c>
      <c r="O9" s="13">
        <f t="shared" si="7"/>
        <v>40.03</v>
      </c>
    </row>
    <row r="10" spans="1:15" x14ac:dyDescent="0.25">
      <c r="A10" s="46">
        <v>40695</v>
      </c>
      <c r="B10" s="11">
        <v>37.25</v>
      </c>
      <c r="C10" s="11">
        <v>54</v>
      </c>
      <c r="D10" s="11">
        <v>41.2</v>
      </c>
      <c r="E10" s="11">
        <v>41.55</v>
      </c>
      <c r="F10" s="11">
        <v>38.44</v>
      </c>
      <c r="G10" s="11">
        <v>45.82</v>
      </c>
      <c r="H10" s="11">
        <v>49.749999448300002</v>
      </c>
      <c r="I10" s="13">
        <f t="shared" si="1"/>
        <v>37.25</v>
      </c>
      <c r="J10" s="13">
        <f t="shared" si="2"/>
        <v>52.08</v>
      </c>
      <c r="K10" s="13">
        <f t="shared" si="3"/>
        <v>41.12</v>
      </c>
      <c r="L10" s="13">
        <f t="shared" si="4"/>
        <v>38.85</v>
      </c>
      <c r="M10" s="13">
        <f t="shared" si="5"/>
        <v>42.36</v>
      </c>
      <c r="N10" s="13">
        <f t="shared" si="6"/>
        <v>49.95</v>
      </c>
      <c r="O10" s="13">
        <f t="shared" si="7"/>
        <v>39.82</v>
      </c>
    </row>
    <row r="11" spans="1:15" x14ac:dyDescent="0.25">
      <c r="A11" s="46">
        <v>40725</v>
      </c>
      <c r="B11" s="11">
        <v>37.9</v>
      </c>
      <c r="C11" s="11">
        <v>51.9</v>
      </c>
      <c r="D11" s="11">
        <v>42.2</v>
      </c>
      <c r="E11" s="11">
        <v>42</v>
      </c>
      <c r="F11" s="11">
        <v>35.75</v>
      </c>
      <c r="G11" s="11">
        <v>47.25</v>
      </c>
      <c r="H11" s="11">
        <v>49.412499451999999</v>
      </c>
      <c r="I11" s="13">
        <f t="shared" si="1"/>
        <v>37.9</v>
      </c>
      <c r="J11" s="13">
        <f t="shared" si="2"/>
        <v>50.45</v>
      </c>
      <c r="K11" s="13">
        <f t="shared" si="3"/>
        <v>41.59</v>
      </c>
      <c r="L11" s="13">
        <f t="shared" si="4"/>
        <v>36.72</v>
      </c>
      <c r="M11" s="13">
        <f t="shared" si="5"/>
        <v>43.46</v>
      </c>
      <c r="N11" s="13">
        <f t="shared" si="6"/>
        <v>49.2</v>
      </c>
      <c r="O11" s="13">
        <f t="shared" si="7"/>
        <v>40.71</v>
      </c>
    </row>
    <row r="12" spans="1:15" x14ac:dyDescent="0.25">
      <c r="A12" s="46">
        <v>40756</v>
      </c>
      <c r="B12" s="11">
        <v>37</v>
      </c>
      <c r="C12" s="11">
        <v>50.86</v>
      </c>
      <c r="D12" s="11">
        <v>42.2</v>
      </c>
      <c r="E12" s="11">
        <v>42</v>
      </c>
      <c r="F12" s="11">
        <v>33.21</v>
      </c>
      <c r="G12" s="11">
        <v>47.25</v>
      </c>
      <c r="H12" s="11">
        <v>47.6304994718</v>
      </c>
      <c r="I12" s="13">
        <f t="shared" si="1"/>
        <v>37</v>
      </c>
      <c r="J12" s="13">
        <f t="shared" si="2"/>
        <v>49.56</v>
      </c>
      <c r="K12" s="13">
        <f t="shared" si="3"/>
        <v>41.5</v>
      </c>
      <c r="L12" s="13">
        <f t="shared" si="4"/>
        <v>34.56</v>
      </c>
      <c r="M12" s="13">
        <f t="shared" si="5"/>
        <v>43.46</v>
      </c>
      <c r="N12" s="13">
        <f t="shared" si="6"/>
        <v>47.95</v>
      </c>
      <c r="O12" s="13">
        <f t="shared" si="7"/>
        <v>40.08</v>
      </c>
    </row>
    <row r="13" spans="1:15" x14ac:dyDescent="0.25">
      <c r="A13" s="46">
        <v>40787</v>
      </c>
      <c r="B13" s="11">
        <v>37.64</v>
      </c>
      <c r="C13" s="11">
        <v>50.12</v>
      </c>
      <c r="D13" s="11">
        <v>42.2</v>
      </c>
      <c r="E13" s="11">
        <v>42</v>
      </c>
      <c r="F13" s="11">
        <v>34.880000000000003</v>
      </c>
      <c r="G13" s="11">
        <v>47.25</v>
      </c>
      <c r="H13" s="11">
        <v>47.2144994764</v>
      </c>
      <c r="I13" s="13">
        <f t="shared" si="1"/>
        <v>37.64</v>
      </c>
      <c r="J13" s="13">
        <f t="shared" si="2"/>
        <v>48.93</v>
      </c>
      <c r="K13" s="13">
        <f t="shared" si="3"/>
        <v>41.56</v>
      </c>
      <c r="L13" s="13">
        <f t="shared" si="4"/>
        <v>35.979999999999997</v>
      </c>
      <c r="M13" s="13">
        <f t="shared" si="5"/>
        <v>43.46</v>
      </c>
      <c r="N13" s="13">
        <f t="shared" si="6"/>
        <v>47.48</v>
      </c>
      <c r="O13" s="13">
        <f t="shared" si="7"/>
        <v>40.520000000000003</v>
      </c>
    </row>
    <row r="14" spans="1:15" x14ac:dyDescent="0.25">
      <c r="A14" s="46">
        <v>40817</v>
      </c>
      <c r="B14" s="11">
        <v>39.36</v>
      </c>
      <c r="C14" s="11">
        <v>48.51</v>
      </c>
      <c r="D14" s="11">
        <v>42.2</v>
      </c>
      <c r="E14" s="11">
        <v>42</v>
      </c>
      <c r="F14" s="11">
        <v>33.4</v>
      </c>
      <c r="G14" s="11">
        <v>47.25</v>
      </c>
      <c r="H14" s="11">
        <v>47.261999475800003</v>
      </c>
      <c r="I14" s="13">
        <f t="shared" si="1"/>
        <v>39.36</v>
      </c>
      <c r="J14" s="13">
        <f t="shared" si="2"/>
        <v>47.56</v>
      </c>
      <c r="K14" s="13">
        <f t="shared" si="3"/>
        <v>41.74</v>
      </c>
      <c r="L14" s="13">
        <f t="shared" si="4"/>
        <v>34.72</v>
      </c>
      <c r="M14" s="13">
        <f t="shared" si="5"/>
        <v>43.46</v>
      </c>
      <c r="N14" s="13">
        <f t="shared" si="6"/>
        <v>46.94</v>
      </c>
      <c r="O14" s="13">
        <f t="shared" si="7"/>
        <v>41.73</v>
      </c>
    </row>
    <row r="15" spans="1:15" x14ac:dyDescent="0.25">
      <c r="A15" s="46">
        <v>40848</v>
      </c>
      <c r="B15" s="11">
        <v>39.200000000000003</v>
      </c>
      <c r="C15" s="11">
        <v>47.3</v>
      </c>
      <c r="D15" s="11">
        <v>41.9</v>
      </c>
      <c r="E15" s="11">
        <v>41.35</v>
      </c>
      <c r="F15" s="11">
        <v>32.700000000000003</v>
      </c>
      <c r="G15" s="11">
        <v>46.88</v>
      </c>
      <c r="H15" s="11">
        <v>46.249999487099998</v>
      </c>
      <c r="I15" s="13">
        <f t="shared" si="1"/>
        <v>39.200000000000003</v>
      </c>
      <c r="J15" s="13">
        <f t="shared" si="2"/>
        <v>46.49</v>
      </c>
      <c r="K15" s="13">
        <f t="shared" si="3"/>
        <v>41.14</v>
      </c>
      <c r="L15" s="13">
        <f t="shared" si="4"/>
        <v>34.08</v>
      </c>
      <c r="M15" s="13">
        <f t="shared" si="5"/>
        <v>43.15</v>
      </c>
      <c r="N15" s="13">
        <f t="shared" si="6"/>
        <v>45.96</v>
      </c>
      <c r="O15" s="13">
        <f t="shared" si="7"/>
        <v>41.5</v>
      </c>
    </row>
    <row r="16" spans="1:15" x14ac:dyDescent="0.25">
      <c r="A16" s="46">
        <v>40878</v>
      </c>
      <c r="B16" s="11">
        <v>38.75</v>
      </c>
      <c r="C16" s="11">
        <v>46.05</v>
      </c>
      <c r="D16" s="11">
        <v>41.45</v>
      </c>
      <c r="E16" s="11">
        <v>41.47</v>
      </c>
      <c r="F16" s="11">
        <v>35.369999999999997</v>
      </c>
      <c r="G16" s="11">
        <v>46.75</v>
      </c>
      <c r="H16" s="11">
        <v>46.026499489599999</v>
      </c>
      <c r="I16" s="13">
        <f t="shared" si="1"/>
        <v>38.75</v>
      </c>
      <c r="J16" s="13">
        <f t="shared" si="2"/>
        <v>45.36</v>
      </c>
      <c r="K16" s="13">
        <f t="shared" si="3"/>
        <v>41.2</v>
      </c>
      <c r="L16" s="13">
        <f t="shared" si="4"/>
        <v>36.28</v>
      </c>
      <c r="M16" s="13">
        <f t="shared" si="5"/>
        <v>42.78</v>
      </c>
      <c r="N16" s="13">
        <f t="shared" si="6"/>
        <v>45.35</v>
      </c>
      <c r="O16" s="13">
        <f t="shared" si="7"/>
        <v>41.15</v>
      </c>
    </row>
    <row r="17" spans="1:15" x14ac:dyDescent="0.25">
      <c r="A17" s="46">
        <v>40909</v>
      </c>
      <c r="B17" s="11">
        <v>38.75</v>
      </c>
      <c r="C17" s="11">
        <v>46.72</v>
      </c>
      <c r="D17" s="11">
        <v>42.78</v>
      </c>
      <c r="E17" s="11">
        <v>42.68</v>
      </c>
      <c r="F17" s="11">
        <v>37.22</v>
      </c>
      <c r="G17" s="11">
        <v>40.04</v>
      </c>
      <c r="H17" s="11">
        <v>48.599999461000003</v>
      </c>
      <c r="I17" s="13">
        <f t="shared" si="1"/>
        <v>38.75</v>
      </c>
      <c r="J17" s="13">
        <f t="shared" si="2"/>
        <v>46.13</v>
      </c>
      <c r="K17" s="13">
        <f t="shared" si="3"/>
        <v>42.29</v>
      </c>
      <c r="L17" s="13">
        <f t="shared" si="4"/>
        <v>38.049999999999997</v>
      </c>
      <c r="M17" s="13">
        <f t="shared" si="5"/>
        <v>42.1</v>
      </c>
      <c r="N17" s="13">
        <f t="shared" si="6"/>
        <v>47.07</v>
      </c>
      <c r="O17" s="13">
        <f t="shared" si="7"/>
        <v>39.14</v>
      </c>
    </row>
    <row r="18" spans="1:15" x14ac:dyDescent="0.25">
      <c r="A18" s="46">
        <v>40940</v>
      </c>
      <c r="B18" s="11">
        <v>38.32</v>
      </c>
      <c r="C18" s="11">
        <v>46.65</v>
      </c>
      <c r="D18" s="11">
        <v>45.3</v>
      </c>
      <c r="E18" s="11">
        <v>42.52</v>
      </c>
      <c r="F18" s="11">
        <v>36.79</v>
      </c>
      <c r="G18" s="11">
        <v>39.450000000000003</v>
      </c>
      <c r="H18" s="11">
        <v>50.174999443499999</v>
      </c>
      <c r="I18" s="13">
        <f t="shared" si="1"/>
        <v>38.32</v>
      </c>
      <c r="J18" s="13">
        <f t="shared" si="2"/>
        <v>46.45</v>
      </c>
      <c r="K18" s="13">
        <f t="shared" si="3"/>
        <v>42.1</v>
      </c>
      <c r="L18" s="13">
        <f t="shared" si="4"/>
        <v>38.07</v>
      </c>
      <c r="M18" s="13">
        <f t="shared" si="5"/>
        <v>43.84</v>
      </c>
      <c r="N18" s="13">
        <f t="shared" si="6"/>
        <v>48.21</v>
      </c>
      <c r="O18" s="13">
        <f t="shared" si="7"/>
        <v>38.659999999999997</v>
      </c>
    </row>
    <row r="19" spans="1:15" x14ac:dyDescent="0.25">
      <c r="A19" s="46">
        <v>40969</v>
      </c>
      <c r="B19" s="11">
        <v>38</v>
      </c>
      <c r="C19" s="11">
        <v>46.5</v>
      </c>
      <c r="D19" s="11">
        <v>44.4</v>
      </c>
      <c r="E19" s="11">
        <v>42</v>
      </c>
      <c r="F19" s="11">
        <v>34.36</v>
      </c>
      <c r="G19" s="11">
        <v>37</v>
      </c>
      <c r="H19" s="11">
        <v>50.317999442000001</v>
      </c>
      <c r="I19" s="13">
        <f t="shared" si="1"/>
        <v>38</v>
      </c>
      <c r="J19" s="13">
        <f t="shared" si="2"/>
        <v>46.19</v>
      </c>
      <c r="K19" s="13">
        <f t="shared" si="3"/>
        <v>41.6</v>
      </c>
      <c r="L19" s="13">
        <f t="shared" si="4"/>
        <v>35.869999999999997</v>
      </c>
      <c r="M19" s="13">
        <f t="shared" si="5"/>
        <v>42.55</v>
      </c>
      <c r="N19" s="13">
        <f t="shared" si="6"/>
        <v>48.09</v>
      </c>
      <c r="O19" s="13">
        <f t="shared" si="7"/>
        <v>37.700000000000003</v>
      </c>
    </row>
    <row r="20" spans="1:15" x14ac:dyDescent="0.25">
      <c r="A20" s="46">
        <v>41000</v>
      </c>
      <c r="B20" s="11">
        <v>38</v>
      </c>
      <c r="C20" s="11">
        <v>46.5</v>
      </c>
      <c r="D20" s="11">
        <v>44.4</v>
      </c>
      <c r="E20" s="11">
        <v>42</v>
      </c>
      <c r="F20" s="11">
        <v>34.369999999999997</v>
      </c>
      <c r="G20" s="11">
        <v>36.57</v>
      </c>
      <c r="H20" s="11">
        <v>49.2619994537</v>
      </c>
      <c r="I20" s="13">
        <f t="shared" si="1"/>
        <v>38</v>
      </c>
      <c r="J20" s="13">
        <f t="shared" si="2"/>
        <v>46.19</v>
      </c>
      <c r="K20" s="13">
        <f t="shared" si="3"/>
        <v>41.6</v>
      </c>
      <c r="L20" s="13">
        <f t="shared" si="4"/>
        <v>35.869999999999997</v>
      </c>
      <c r="M20" s="13">
        <f t="shared" si="5"/>
        <v>42.44</v>
      </c>
      <c r="N20" s="13">
        <f t="shared" si="6"/>
        <v>47.57</v>
      </c>
      <c r="O20" s="13">
        <f t="shared" si="7"/>
        <v>37.57</v>
      </c>
    </row>
    <row r="21" spans="1:15" x14ac:dyDescent="0.25">
      <c r="A21" s="46">
        <v>41030</v>
      </c>
      <c r="B21" s="11">
        <v>37.270000000000003</v>
      </c>
      <c r="C21" s="11">
        <v>45.55</v>
      </c>
      <c r="D21" s="11">
        <v>44.4</v>
      </c>
      <c r="E21" s="11">
        <v>42</v>
      </c>
      <c r="F21" s="11">
        <v>33.07</v>
      </c>
      <c r="G21" s="11">
        <v>36.5</v>
      </c>
      <c r="H21" s="11">
        <v>48.863499458100002</v>
      </c>
      <c r="I21" s="13">
        <f t="shared" si="1"/>
        <v>37.270000000000003</v>
      </c>
      <c r="J21" s="13">
        <f t="shared" si="2"/>
        <v>45.38</v>
      </c>
      <c r="K21" s="13">
        <f t="shared" si="3"/>
        <v>41.53</v>
      </c>
      <c r="L21" s="13">
        <f t="shared" si="4"/>
        <v>34.770000000000003</v>
      </c>
      <c r="M21" s="13">
        <f t="shared" si="5"/>
        <v>42.43</v>
      </c>
      <c r="N21" s="13">
        <f t="shared" si="6"/>
        <v>47.03</v>
      </c>
      <c r="O21" s="13">
        <f t="shared" si="7"/>
        <v>37.04</v>
      </c>
    </row>
    <row r="22" spans="1:15" x14ac:dyDescent="0.25">
      <c r="A22" s="46">
        <v>41061</v>
      </c>
      <c r="B22" s="11">
        <v>35.86</v>
      </c>
      <c r="C22" s="11">
        <v>44.81</v>
      </c>
      <c r="D22" s="11">
        <v>43.33</v>
      </c>
      <c r="E22" s="11">
        <v>41</v>
      </c>
      <c r="F22" s="11">
        <v>30.75</v>
      </c>
      <c r="G22" s="11">
        <v>36.5</v>
      </c>
      <c r="H22" s="11">
        <v>47.666499471400002</v>
      </c>
      <c r="I22" s="13">
        <f t="shared" si="1"/>
        <v>35.86</v>
      </c>
      <c r="J22" s="13">
        <f t="shared" si="2"/>
        <v>44.59</v>
      </c>
      <c r="K22" s="13">
        <f t="shared" si="3"/>
        <v>40.49</v>
      </c>
      <c r="L22" s="13">
        <f t="shared" si="4"/>
        <v>32.64</v>
      </c>
      <c r="M22" s="13">
        <f t="shared" si="5"/>
        <v>41.62</v>
      </c>
      <c r="N22" s="13">
        <f t="shared" si="6"/>
        <v>46.02</v>
      </c>
      <c r="O22" s="13">
        <f t="shared" si="7"/>
        <v>36.049999999999997</v>
      </c>
    </row>
    <row r="23" spans="1:15" x14ac:dyDescent="0.25">
      <c r="A23" s="46">
        <v>41091</v>
      </c>
      <c r="B23" s="11">
        <v>34.979999999999997</v>
      </c>
      <c r="C23" s="11">
        <v>42.62</v>
      </c>
      <c r="D23" s="11">
        <v>41.44</v>
      </c>
      <c r="E23" s="11">
        <v>39.71</v>
      </c>
      <c r="F23" s="11">
        <v>30.69</v>
      </c>
      <c r="G23" s="11">
        <v>35</v>
      </c>
      <c r="H23" s="11">
        <v>45.749999492599997</v>
      </c>
      <c r="I23" s="13">
        <f t="shared" si="1"/>
        <v>34.979999999999997</v>
      </c>
      <c r="J23" s="13">
        <f t="shared" si="2"/>
        <v>42.44</v>
      </c>
      <c r="K23" s="13">
        <f t="shared" si="3"/>
        <v>39.24</v>
      </c>
      <c r="L23" s="13">
        <f t="shared" si="4"/>
        <v>32.299999999999997</v>
      </c>
      <c r="M23" s="13">
        <f t="shared" si="5"/>
        <v>39.83</v>
      </c>
      <c r="N23" s="13">
        <f t="shared" si="6"/>
        <v>44.01</v>
      </c>
      <c r="O23" s="13">
        <f t="shared" si="7"/>
        <v>34.99</v>
      </c>
    </row>
    <row r="24" spans="1:15" x14ac:dyDescent="0.25">
      <c r="A24" s="46">
        <v>41122</v>
      </c>
      <c r="B24" s="11">
        <v>34.5</v>
      </c>
      <c r="C24" s="11">
        <v>39.090000000000003</v>
      </c>
      <c r="D24" s="11">
        <v>39.5</v>
      </c>
      <c r="E24" s="11">
        <v>39.369999999999997</v>
      </c>
      <c r="F24" s="11">
        <v>33.01</v>
      </c>
      <c r="G24" s="11">
        <v>33.76</v>
      </c>
      <c r="H24" s="11">
        <v>44.934999501699998</v>
      </c>
      <c r="I24" s="13">
        <f t="shared" si="1"/>
        <v>34.5</v>
      </c>
      <c r="J24" s="13">
        <f t="shared" si="2"/>
        <v>39.15</v>
      </c>
      <c r="K24" s="13">
        <f t="shared" si="3"/>
        <v>38.880000000000003</v>
      </c>
      <c r="L24" s="13">
        <f t="shared" si="4"/>
        <v>33.979999999999997</v>
      </c>
      <c r="M24" s="13">
        <f t="shared" si="5"/>
        <v>38.07</v>
      </c>
      <c r="N24" s="13">
        <f t="shared" si="6"/>
        <v>42.07</v>
      </c>
      <c r="O24" s="13">
        <f t="shared" si="7"/>
        <v>34.28</v>
      </c>
    </row>
    <row r="25" spans="1:15" x14ac:dyDescent="0.25">
      <c r="A25" s="46">
        <v>41153</v>
      </c>
      <c r="B25" s="11">
        <v>34.07</v>
      </c>
      <c r="C25" s="11">
        <v>38.630000000000003</v>
      </c>
      <c r="D25" s="11">
        <v>39.909999999999997</v>
      </c>
      <c r="E25" s="11">
        <v>39.18</v>
      </c>
      <c r="F25" s="11">
        <v>32.33</v>
      </c>
      <c r="G25" s="11">
        <v>35.29</v>
      </c>
      <c r="H25" s="11">
        <v>46.789499481100002</v>
      </c>
      <c r="I25" s="13">
        <f t="shared" si="1"/>
        <v>34.07</v>
      </c>
      <c r="J25" s="13">
        <f t="shared" si="2"/>
        <v>38.82</v>
      </c>
      <c r="K25" s="13">
        <f t="shared" si="3"/>
        <v>38.67</v>
      </c>
      <c r="L25" s="13">
        <f t="shared" si="4"/>
        <v>33.47</v>
      </c>
      <c r="M25" s="13">
        <f t="shared" si="5"/>
        <v>38.76</v>
      </c>
      <c r="N25" s="13">
        <f t="shared" si="6"/>
        <v>42.9</v>
      </c>
      <c r="O25" s="13">
        <f t="shared" si="7"/>
        <v>34.44</v>
      </c>
    </row>
    <row r="26" spans="1:15" x14ac:dyDescent="0.25">
      <c r="A26" s="46">
        <v>41183</v>
      </c>
      <c r="B26" s="11">
        <v>32.93</v>
      </c>
      <c r="C26" s="11">
        <v>36.799999999999997</v>
      </c>
      <c r="D26" s="11">
        <v>39.299999999999997</v>
      </c>
      <c r="E26" s="11">
        <v>37.729999999999997</v>
      </c>
      <c r="F26" s="11">
        <v>29.54</v>
      </c>
      <c r="G26" s="11">
        <v>34.950000000000003</v>
      </c>
      <c r="H26" s="11">
        <v>45.238999498299997</v>
      </c>
      <c r="I26" s="13">
        <f t="shared" si="1"/>
        <v>32.93</v>
      </c>
      <c r="J26" s="13">
        <f t="shared" si="2"/>
        <v>37.18</v>
      </c>
      <c r="K26" s="13">
        <f t="shared" si="3"/>
        <v>37.25</v>
      </c>
      <c r="L26" s="13">
        <f t="shared" si="4"/>
        <v>31</v>
      </c>
      <c r="M26" s="13">
        <f t="shared" si="5"/>
        <v>38.21</v>
      </c>
      <c r="N26" s="13">
        <f t="shared" si="6"/>
        <v>41.39</v>
      </c>
      <c r="O26" s="13">
        <f t="shared" si="7"/>
        <v>33.54</v>
      </c>
    </row>
    <row r="27" spans="1:15" x14ac:dyDescent="0.25">
      <c r="A27" s="46">
        <v>41214</v>
      </c>
      <c r="B27" s="11">
        <v>32.5</v>
      </c>
      <c r="C27" s="11">
        <v>34.5</v>
      </c>
      <c r="D27" s="11">
        <v>38.6</v>
      </c>
      <c r="E27" s="11">
        <v>37.369999999999997</v>
      </c>
      <c r="F27" s="11">
        <v>31.5</v>
      </c>
      <c r="G27" s="11">
        <v>33.5</v>
      </c>
      <c r="H27" s="11">
        <v>43.774999514500003</v>
      </c>
      <c r="I27" s="13">
        <f t="shared" si="1"/>
        <v>32.5</v>
      </c>
      <c r="J27" s="13">
        <f t="shared" si="2"/>
        <v>35.119999999999997</v>
      </c>
      <c r="K27" s="13">
        <f t="shared" si="3"/>
        <v>36.880000000000003</v>
      </c>
      <c r="L27" s="13">
        <f t="shared" si="4"/>
        <v>32.57</v>
      </c>
      <c r="M27" s="13">
        <f t="shared" si="5"/>
        <v>37.33</v>
      </c>
      <c r="N27" s="13">
        <f t="shared" si="6"/>
        <v>39.75</v>
      </c>
      <c r="O27" s="13">
        <f t="shared" si="7"/>
        <v>32.799999999999997</v>
      </c>
    </row>
    <row r="28" spans="1:15" x14ac:dyDescent="0.25">
      <c r="A28" s="46">
        <v>41244</v>
      </c>
      <c r="B28" s="11">
        <v>33.83</v>
      </c>
      <c r="C28" s="11">
        <v>36.39</v>
      </c>
      <c r="D28" s="11">
        <v>40.159999999999997</v>
      </c>
      <c r="E28" s="11">
        <v>38.86</v>
      </c>
      <c r="F28" s="11">
        <v>32.04</v>
      </c>
      <c r="G28" s="11">
        <v>33.380000000000003</v>
      </c>
      <c r="H28" s="11">
        <v>46.541499483800003</v>
      </c>
      <c r="I28" s="13">
        <f t="shared" si="1"/>
        <v>33.83</v>
      </c>
      <c r="J28" s="13">
        <f t="shared" si="2"/>
        <v>36.96</v>
      </c>
      <c r="K28" s="13">
        <f t="shared" si="3"/>
        <v>38.36</v>
      </c>
      <c r="L28" s="13">
        <f t="shared" si="4"/>
        <v>33.26</v>
      </c>
      <c r="M28" s="13">
        <f t="shared" si="5"/>
        <v>38.47</v>
      </c>
      <c r="N28" s="13">
        <f t="shared" si="6"/>
        <v>42.03</v>
      </c>
      <c r="O28" s="13">
        <f t="shared" si="7"/>
        <v>33.700000000000003</v>
      </c>
    </row>
    <row r="29" spans="1:15" x14ac:dyDescent="0.25">
      <c r="A29" s="46">
        <v>41275</v>
      </c>
      <c r="B29" s="11">
        <v>34</v>
      </c>
      <c r="C29" s="11">
        <v>36.950000000000003</v>
      </c>
      <c r="D29" s="11">
        <v>40.35</v>
      </c>
      <c r="E29" s="11">
        <v>38.93</v>
      </c>
      <c r="F29" s="11">
        <v>31.43</v>
      </c>
      <c r="G29" s="11">
        <v>34</v>
      </c>
      <c r="H29" s="11">
        <v>46.928499479499997</v>
      </c>
      <c r="I29" s="13">
        <f t="shared" si="1"/>
        <v>34</v>
      </c>
      <c r="J29" s="13">
        <f t="shared" si="2"/>
        <v>37.46</v>
      </c>
      <c r="K29" s="13">
        <f t="shared" si="3"/>
        <v>38.44</v>
      </c>
      <c r="L29" s="13">
        <f t="shared" si="4"/>
        <v>32.770000000000003</v>
      </c>
      <c r="M29" s="13">
        <f t="shared" si="5"/>
        <v>38.76</v>
      </c>
      <c r="N29" s="13">
        <f t="shared" si="6"/>
        <v>42.45</v>
      </c>
      <c r="O29" s="13">
        <f t="shared" si="7"/>
        <v>34</v>
      </c>
    </row>
    <row r="30" spans="1:15" x14ac:dyDescent="0.25">
      <c r="A30" s="46">
        <v>41306</v>
      </c>
      <c r="B30" s="11">
        <v>34</v>
      </c>
      <c r="C30" s="11">
        <v>35.74</v>
      </c>
      <c r="D30" s="11">
        <v>40.35</v>
      </c>
      <c r="E30" s="11">
        <v>38.25</v>
      </c>
      <c r="F30" s="11">
        <v>31.24</v>
      </c>
      <c r="G30" s="11">
        <v>34</v>
      </c>
      <c r="H30" s="11">
        <v>46.341999486100001</v>
      </c>
      <c r="I30" s="13">
        <f t="shared" si="1"/>
        <v>34</v>
      </c>
      <c r="J30" s="13">
        <f t="shared" si="2"/>
        <v>36.43</v>
      </c>
      <c r="K30" s="13">
        <f t="shared" si="3"/>
        <v>37.83</v>
      </c>
      <c r="L30" s="13">
        <f t="shared" si="4"/>
        <v>32.61</v>
      </c>
      <c r="M30" s="13">
        <f t="shared" si="5"/>
        <v>38.76</v>
      </c>
      <c r="N30" s="13">
        <f t="shared" si="6"/>
        <v>41.73</v>
      </c>
      <c r="O30" s="13">
        <f t="shared" si="7"/>
        <v>34</v>
      </c>
    </row>
    <row r="31" spans="1:15" x14ac:dyDescent="0.25">
      <c r="A31" s="46">
        <v>41334</v>
      </c>
      <c r="B31" s="11">
        <v>33.81</v>
      </c>
      <c r="C31" s="11">
        <v>35.79</v>
      </c>
      <c r="D31" s="11">
        <v>39.04</v>
      </c>
      <c r="E31" s="11">
        <v>38.25</v>
      </c>
      <c r="F31" s="11">
        <v>30.81</v>
      </c>
      <c r="G31" s="11">
        <v>34.14</v>
      </c>
      <c r="H31" s="11">
        <v>45.594999494299998</v>
      </c>
      <c r="I31" s="13">
        <f t="shared" si="1"/>
        <v>33.81</v>
      </c>
      <c r="J31" s="13">
        <f t="shared" si="2"/>
        <v>36.28</v>
      </c>
      <c r="K31" s="13">
        <f t="shared" si="3"/>
        <v>37.81</v>
      </c>
      <c r="L31" s="13">
        <f t="shared" si="4"/>
        <v>32.04</v>
      </c>
      <c r="M31" s="13">
        <f t="shared" si="5"/>
        <v>37.82</v>
      </c>
      <c r="N31" s="13">
        <f t="shared" si="6"/>
        <v>41.18</v>
      </c>
      <c r="O31" s="13">
        <f t="shared" si="7"/>
        <v>33.909999999999997</v>
      </c>
    </row>
    <row r="32" spans="1:15" x14ac:dyDescent="0.25">
      <c r="A32" s="46">
        <v>41365</v>
      </c>
      <c r="B32" s="11">
        <v>34.32</v>
      </c>
      <c r="C32" s="11">
        <v>36.86</v>
      </c>
      <c r="D32" s="11">
        <v>39.1</v>
      </c>
      <c r="E32" s="11">
        <v>39.020000000000003</v>
      </c>
      <c r="F32" s="11">
        <v>29.51</v>
      </c>
      <c r="G32" s="11">
        <v>35.090000000000003</v>
      </c>
      <c r="H32" s="11">
        <v>45.999999489799997</v>
      </c>
      <c r="I32" s="13">
        <f t="shared" si="1"/>
        <v>34.32</v>
      </c>
      <c r="J32" s="13">
        <f t="shared" si="2"/>
        <v>37.200000000000003</v>
      </c>
      <c r="K32" s="13">
        <f t="shared" si="3"/>
        <v>38.549999999999997</v>
      </c>
      <c r="L32" s="13">
        <f t="shared" si="4"/>
        <v>30.95</v>
      </c>
      <c r="M32" s="13">
        <f t="shared" si="5"/>
        <v>38.1</v>
      </c>
      <c r="N32" s="13">
        <f t="shared" si="6"/>
        <v>41.77</v>
      </c>
      <c r="O32" s="13">
        <f t="shared" si="7"/>
        <v>34.549999999999997</v>
      </c>
    </row>
    <row r="33" spans="1:15" x14ac:dyDescent="0.25">
      <c r="A33" s="46">
        <v>41395</v>
      </c>
      <c r="B33" s="11">
        <v>32.770000000000003</v>
      </c>
      <c r="C33" s="11">
        <v>36.590000000000003</v>
      </c>
      <c r="D33" s="11">
        <v>38.369999999999997</v>
      </c>
      <c r="E33" s="11">
        <v>38</v>
      </c>
      <c r="F33" s="11">
        <v>28.59</v>
      </c>
      <c r="G33" s="11">
        <v>34.229999999999997</v>
      </c>
      <c r="H33" s="11">
        <v>45.817999491899997</v>
      </c>
      <c r="I33" s="13">
        <f t="shared" si="1"/>
        <v>32.770000000000003</v>
      </c>
      <c r="J33" s="13">
        <f t="shared" si="2"/>
        <v>36.86</v>
      </c>
      <c r="K33" s="13">
        <f t="shared" si="3"/>
        <v>37.479999999999997</v>
      </c>
      <c r="L33" s="13">
        <f t="shared" si="4"/>
        <v>30.06</v>
      </c>
      <c r="M33" s="13">
        <f t="shared" si="5"/>
        <v>37.340000000000003</v>
      </c>
      <c r="N33" s="13">
        <f t="shared" si="6"/>
        <v>41.47</v>
      </c>
      <c r="O33" s="13">
        <f t="shared" si="7"/>
        <v>33.21</v>
      </c>
    </row>
    <row r="34" spans="1:15" x14ac:dyDescent="0.25">
      <c r="A34" s="46">
        <v>41426</v>
      </c>
      <c r="B34" s="11">
        <v>32.29</v>
      </c>
      <c r="C34" s="11">
        <v>35.58</v>
      </c>
      <c r="D34" s="11">
        <v>38.1</v>
      </c>
      <c r="E34" s="11">
        <v>36.69</v>
      </c>
      <c r="F34" s="11">
        <v>29.81</v>
      </c>
      <c r="G34" s="11">
        <v>32.9</v>
      </c>
      <c r="H34" s="11">
        <v>44.999999500900003</v>
      </c>
      <c r="I34" s="13">
        <f t="shared" si="1"/>
        <v>32.29</v>
      </c>
      <c r="J34" s="13">
        <f t="shared" si="2"/>
        <v>35.96</v>
      </c>
      <c r="K34" s="13">
        <f t="shared" si="3"/>
        <v>36.25</v>
      </c>
      <c r="L34" s="13">
        <f t="shared" si="4"/>
        <v>31.05</v>
      </c>
      <c r="M34" s="13">
        <f t="shared" si="5"/>
        <v>36.799999999999997</v>
      </c>
      <c r="N34" s="13">
        <f t="shared" si="6"/>
        <v>40.67</v>
      </c>
      <c r="O34" s="13">
        <f t="shared" si="7"/>
        <v>32.47</v>
      </c>
    </row>
    <row r="35" spans="1:15" x14ac:dyDescent="0.25">
      <c r="A35" s="5">
        <v>41456</v>
      </c>
      <c r="B35" s="11">
        <v>32.25</v>
      </c>
      <c r="C35" s="11">
        <v>35.299999999999997</v>
      </c>
      <c r="D35" s="11">
        <v>38.1</v>
      </c>
      <c r="E35" s="11">
        <v>36.36</v>
      </c>
      <c r="F35" s="11">
        <v>31.93</v>
      </c>
      <c r="G35" s="11">
        <v>32.5</v>
      </c>
      <c r="H35" s="11">
        <v>45.181999498899998</v>
      </c>
      <c r="I35" s="13">
        <f t="shared" si="1"/>
        <v>32.25</v>
      </c>
      <c r="J35" s="13">
        <f t="shared" si="2"/>
        <v>35.72</v>
      </c>
      <c r="K35" s="13">
        <f t="shared" si="3"/>
        <v>35.950000000000003</v>
      </c>
      <c r="L35" s="13">
        <f t="shared" si="4"/>
        <v>32.86</v>
      </c>
      <c r="M35" s="13">
        <f t="shared" si="5"/>
        <v>36.700000000000003</v>
      </c>
      <c r="N35" s="13">
        <f t="shared" si="6"/>
        <v>40.659999999999997</v>
      </c>
      <c r="O35" s="13">
        <f t="shared" si="7"/>
        <v>32.33</v>
      </c>
    </row>
    <row r="36" spans="1:15" x14ac:dyDescent="0.25">
      <c r="A36" s="46">
        <v>41487</v>
      </c>
      <c r="B36" s="11">
        <v>32.25</v>
      </c>
      <c r="C36" s="11">
        <v>36</v>
      </c>
      <c r="D36" s="11">
        <v>38.1</v>
      </c>
      <c r="E36" s="11">
        <v>35.5</v>
      </c>
      <c r="F36" s="11">
        <v>32.81</v>
      </c>
      <c r="G36" s="11">
        <v>32.729999999999997</v>
      </c>
      <c r="H36" s="11">
        <v>47.090999477700002</v>
      </c>
      <c r="I36" s="13">
        <f t="shared" si="1"/>
        <v>32.25</v>
      </c>
      <c r="J36" s="13">
        <f t="shared" si="2"/>
        <v>36.32</v>
      </c>
      <c r="K36" s="13">
        <f t="shared" si="3"/>
        <v>35.18</v>
      </c>
      <c r="L36" s="13">
        <f t="shared" si="4"/>
        <v>33.6</v>
      </c>
      <c r="M36" s="13">
        <f t="shared" si="5"/>
        <v>36.76</v>
      </c>
      <c r="N36" s="13">
        <f t="shared" si="6"/>
        <v>41.86</v>
      </c>
      <c r="O36" s="13">
        <f t="shared" si="7"/>
        <v>32.39</v>
      </c>
    </row>
    <row r="37" spans="1:15" x14ac:dyDescent="0.25">
      <c r="A37" s="5">
        <v>41518</v>
      </c>
      <c r="B37" s="11">
        <v>32.25</v>
      </c>
      <c r="C37" s="11">
        <v>35.6</v>
      </c>
      <c r="D37" s="11">
        <v>38.1</v>
      </c>
      <c r="E37" s="11">
        <v>35.5</v>
      </c>
      <c r="F37" s="11">
        <v>32.39</v>
      </c>
      <c r="G37" s="11">
        <v>32.42</v>
      </c>
      <c r="H37" s="11">
        <v>47.249999475999999</v>
      </c>
      <c r="I37" s="13">
        <f t="shared" si="1"/>
        <v>32.25</v>
      </c>
      <c r="J37" s="13">
        <f t="shared" si="2"/>
        <v>35.979999999999997</v>
      </c>
      <c r="K37" s="13">
        <f t="shared" si="3"/>
        <v>35.18</v>
      </c>
      <c r="L37" s="13">
        <f t="shared" si="4"/>
        <v>33.25</v>
      </c>
      <c r="M37" s="13">
        <f t="shared" si="5"/>
        <v>36.68</v>
      </c>
      <c r="N37" s="13">
        <f t="shared" si="6"/>
        <v>41.8</v>
      </c>
      <c r="O37" s="13">
        <f t="shared" si="7"/>
        <v>32.299999999999997</v>
      </c>
    </row>
    <row r="38" spans="1:15" x14ac:dyDescent="0.25">
      <c r="A38" s="3">
        <v>41548</v>
      </c>
      <c r="B38" s="11">
        <v>32.32</v>
      </c>
      <c r="C38" s="11">
        <v>35.26</v>
      </c>
      <c r="D38" s="11">
        <v>38.1</v>
      </c>
      <c r="E38" s="11">
        <v>35.56</v>
      </c>
      <c r="F38" s="11">
        <v>32.700000000000003</v>
      </c>
      <c r="G38" s="11">
        <v>32</v>
      </c>
      <c r="H38" s="11">
        <v>46.564999483599998</v>
      </c>
      <c r="I38" s="13">
        <f t="shared" si="1"/>
        <v>32.32</v>
      </c>
      <c r="J38" s="13">
        <f t="shared" si="2"/>
        <v>35.69</v>
      </c>
      <c r="K38" s="13">
        <f t="shared" si="3"/>
        <v>35.24</v>
      </c>
      <c r="L38" s="13">
        <f t="shared" si="4"/>
        <v>33.51</v>
      </c>
      <c r="M38" s="13">
        <f t="shared" si="5"/>
        <v>36.58</v>
      </c>
      <c r="N38" s="13">
        <f t="shared" si="6"/>
        <v>41.34</v>
      </c>
      <c r="O38" s="13">
        <f t="shared" si="7"/>
        <v>32.22</v>
      </c>
    </row>
    <row r="39" spans="1:15" x14ac:dyDescent="0.25">
      <c r="A39" s="3">
        <v>41579</v>
      </c>
      <c r="B39" s="11">
        <v>32.5</v>
      </c>
      <c r="C39" s="11">
        <v>36.53</v>
      </c>
      <c r="D39" s="11">
        <v>38.36</v>
      </c>
      <c r="E39" s="11">
        <v>35.65</v>
      </c>
      <c r="F39" s="11">
        <v>33.39</v>
      </c>
      <c r="G39" s="11">
        <v>32.26</v>
      </c>
      <c r="H39" s="11">
        <v>47.210499476400003</v>
      </c>
      <c r="I39" s="13">
        <f t="shared" si="1"/>
        <v>32.5</v>
      </c>
      <c r="J39" s="13">
        <f t="shared" si="2"/>
        <v>36.799999999999997</v>
      </c>
      <c r="K39" s="13">
        <f t="shared" si="3"/>
        <v>35.340000000000003</v>
      </c>
      <c r="L39" s="13">
        <f t="shared" si="4"/>
        <v>34.14</v>
      </c>
      <c r="M39" s="13">
        <f t="shared" si="5"/>
        <v>36.840000000000003</v>
      </c>
      <c r="N39" s="13">
        <f t="shared" si="6"/>
        <v>42.14</v>
      </c>
      <c r="O39" s="13">
        <f t="shared" si="7"/>
        <v>32.43</v>
      </c>
    </row>
    <row r="40" spans="1:15" x14ac:dyDescent="0.25">
      <c r="A40" s="3">
        <v>41609</v>
      </c>
      <c r="B40" s="11">
        <v>32.950000000000003</v>
      </c>
      <c r="C40" s="11">
        <v>37.47</v>
      </c>
      <c r="D40" s="11">
        <v>39.1</v>
      </c>
      <c r="E40" s="11">
        <v>35.75</v>
      </c>
      <c r="F40" s="11">
        <v>33.75</v>
      </c>
      <c r="G40" s="11">
        <v>33.159999999999997</v>
      </c>
      <c r="H40" s="11">
        <v>49.052499456</v>
      </c>
      <c r="I40" s="13">
        <f t="shared" si="1"/>
        <v>32.950000000000003</v>
      </c>
      <c r="J40" s="13">
        <f t="shared" si="2"/>
        <v>37.71</v>
      </c>
      <c r="K40" s="13">
        <f t="shared" si="3"/>
        <v>35.47</v>
      </c>
      <c r="L40" s="13">
        <f t="shared" si="4"/>
        <v>34.549999999999997</v>
      </c>
      <c r="M40" s="13">
        <f t="shared" si="5"/>
        <v>37.619999999999997</v>
      </c>
      <c r="N40" s="13">
        <f t="shared" si="6"/>
        <v>43.51</v>
      </c>
      <c r="O40" s="13">
        <f t="shared" si="7"/>
        <v>33.01</v>
      </c>
    </row>
    <row r="41" spans="1:15" x14ac:dyDescent="0.25">
      <c r="A41" s="3">
        <v>41640</v>
      </c>
      <c r="B41" s="11">
        <v>34.049999999999997</v>
      </c>
      <c r="C41" s="11">
        <v>38.6</v>
      </c>
      <c r="D41" s="11">
        <v>39.65</v>
      </c>
      <c r="E41" s="11">
        <v>37.21</v>
      </c>
      <c r="F41" s="11">
        <v>33.86</v>
      </c>
      <c r="G41" s="11">
        <v>33.549999999999997</v>
      </c>
      <c r="H41" s="11">
        <v>49.999999445500002</v>
      </c>
      <c r="I41" s="13">
        <f t="shared" si="1"/>
        <v>34.049999999999997</v>
      </c>
      <c r="J41" s="13">
        <f t="shared" si="2"/>
        <v>38.76</v>
      </c>
      <c r="K41" s="13">
        <f t="shared" si="3"/>
        <v>36.89</v>
      </c>
      <c r="L41" s="13">
        <f t="shared" si="4"/>
        <v>34.729999999999997</v>
      </c>
      <c r="M41" s="13">
        <f t="shared" si="5"/>
        <v>38.130000000000003</v>
      </c>
      <c r="N41" s="13">
        <f t="shared" si="6"/>
        <v>44.46</v>
      </c>
      <c r="O41" s="13">
        <f t="shared" si="7"/>
        <v>33.9</v>
      </c>
    </row>
    <row r="42" spans="1:15" x14ac:dyDescent="0.25">
      <c r="A42" s="3">
        <v>41671</v>
      </c>
      <c r="B42" s="11">
        <v>34.5</v>
      </c>
      <c r="C42" s="11">
        <v>39.5</v>
      </c>
      <c r="D42" s="11">
        <v>40.700000000000003</v>
      </c>
      <c r="E42" s="11">
        <v>38.28</v>
      </c>
      <c r="F42" s="11">
        <v>32.799999999999997</v>
      </c>
      <c r="G42" s="11">
        <v>34</v>
      </c>
      <c r="H42" s="11">
        <v>49.599999449899997</v>
      </c>
      <c r="I42" s="13">
        <f t="shared" si="1"/>
        <v>34.5</v>
      </c>
      <c r="J42" s="13">
        <f t="shared" si="2"/>
        <v>39.68</v>
      </c>
      <c r="K42" s="13">
        <f t="shared" si="3"/>
        <v>37.9</v>
      </c>
      <c r="L42" s="13">
        <f t="shared" si="4"/>
        <v>33.99</v>
      </c>
      <c r="M42" s="13">
        <f t="shared" si="5"/>
        <v>39.03</v>
      </c>
      <c r="N42" s="13">
        <f t="shared" si="6"/>
        <v>44.73</v>
      </c>
      <c r="O42" s="13">
        <f t="shared" si="7"/>
        <v>34.35</v>
      </c>
    </row>
    <row r="43" spans="1:15" x14ac:dyDescent="0.25">
      <c r="A43" s="3">
        <v>41699</v>
      </c>
      <c r="B43" s="11">
        <v>34.5</v>
      </c>
      <c r="C43" s="11">
        <v>39.5</v>
      </c>
      <c r="D43" s="11">
        <v>41.1</v>
      </c>
      <c r="E43" s="11">
        <v>39.93</v>
      </c>
      <c r="F43" s="11">
        <v>31.56</v>
      </c>
      <c r="G43" s="11">
        <v>34.619999999999997</v>
      </c>
      <c r="H43" s="11">
        <v>47.6429994716</v>
      </c>
      <c r="I43" s="13">
        <f t="shared" si="1"/>
        <v>34.5</v>
      </c>
      <c r="J43" s="13">
        <f t="shared" si="2"/>
        <v>39.74</v>
      </c>
      <c r="K43" s="13">
        <f t="shared" si="3"/>
        <v>39.39</v>
      </c>
      <c r="L43" s="13">
        <f t="shared" si="4"/>
        <v>32.99</v>
      </c>
      <c r="M43" s="13">
        <f t="shared" si="5"/>
        <v>39.479999999999997</v>
      </c>
      <c r="N43" s="13">
        <f t="shared" si="6"/>
        <v>43.81</v>
      </c>
      <c r="O43" s="13">
        <f t="shared" si="7"/>
        <v>34.54</v>
      </c>
    </row>
    <row r="44" spans="1:15" x14ac:dyDescent="0.25">
      <c r="A44" s="3">
        <v>41730</v>
      </c>
      <c r="B44" s="11">
        <v>34.5</v>
      </c>
      <c r="C44" s="11">
        <v>39.5</v>
      </c>
      <c r="D44" s="11">
        <v>41.1</v>
      </c>
      <c r="E44" s="11">
        <v>41</v>
      </c>
      <c r="F44" s="11">
        <v>33.47</v>
      </c>
      <c r="G44" s="11">
        <v>35</v>
      </c>
      <c r="H44" s="11">
        <v>46.6819994823</v>
      </c>
      <c r="I44" s="13">
        <f t="shared" si="1"/>
        <v>34.5</v>
      </c>
      <c r="J44" s="13">
        <f t="shared" si="2"/>
        <v>39.74</v>
      </c>
      <c r="K44" s="13">
        <f t="shared" si="3"/>
        <v>40.35</v>
      </c>
      <c r="L44" s="13">
        <f t="shared" si="4"/>
        <v>34.61</v>
      </c>
      <c r="M44" s="13">
        <f t="shared" si="5"/>
        <v>39.58</v>
      </c>
      <c r="N44" s="13">
        <f t="shared" si="6"/>
        <v>43.33</v>
      </c>
      <c r="O44" s="13">
        <f t="shared" si="7"/>
        <v>34.65</v>
      </c>
    </row>
    <row r="45" spans="1:15" x14ac:dyDescent="0.25">
      <c r="A45" s="3">
        <v>41760</v>
      </c>
      <c r="B45" s="11">
        <v>34.5</v>
      </c>
      <c r="C45" s="11">
        <v>41.26</v>
      </c>
      <c r="D45" s="11">
        <v>41.1</v>
      </c>
      <c r="E45" s="11">
        <v>40.76</v>
      </c>
      <c r="F45" s="11">
        <v>34.4</v>
      </c>
      <c r="G45" s="11">
        <v>35</v>
      </c>
      <c r="H45" s="11">
        <v>48.4999994621</v>
      </c>
      <c r="I45" s="13">
        <f t="shared" si="1"/>
        <v>34.5</v>
      </c>
      <c r="J45" s="13">
        <f t="shared" si="2"/>
        <v>41.24</v>
      </c>
      <c r="K45" s="13">
        <f t="shared" si="3"/>
        <v>40.130000000000003</v>
      </c>
      <c r="L45" s="13">
        <f t="shared" si="4"/>
        <v>35.409999999999997</v>
      </c>
      <c r="M45" s="13">
        <f t="shared" si="5"/>
        <v>39.58</v>
      </c>
      <c r="N45" s="13">
        <f t="shared" si="6"/>
        <v>44.86</v>
      </c>
      <c r="O45" s="13">
        <f t="shared" si="7"/>
        <v>34.65</v>
      </c>
    </row>
    <row r="46" spans="1:15" x14ac:dyDescent="0.25">
      <c r="A46" s="3">
        <v>41791</v>
      </c>
      <c r="B46" s="11">
        <v>34.07</v>
      </c>
      <c r="C46" s="11">
        <v>42.07</v>
      </c>
      <c r="D46" s="11">
        <v>41.1</v>
      </c>
      <c r="E46" s="11">
        <v>40.5</v>
      </c>
      <c r="F46" s="11">
        <v>33.6</v>
      </c>
      <c r="G46" s="11">
        <v>35</v>
      </c>
      <c r="H46" s="11">
        <v>48.261999464799999</v>
      </c>
      <c r="I46" s="13">
        <f t="shared" si="1"/>
        <v>34.07</v>
      </c>
      <c r="J46" s="13">
        <f t="shared" si="2"/>
        <v>41.92</v>
      </c>
      <c r="K46" s="13">
        <f t="shared" si="3"/>
        <v>39.86</v>
      </c>
      <c r="L46" s="13">
        <f t="shared" si="4"/>
        <v>34.729999999999997</v>
      </c>
      <c r="M46" s="13">
        <f t="shared" si="5"/>
        <v>39.58</v>
      </c>
      <c r="N46" s="13">
        <f t="shared" si="6"/>
        <v>45.02</v>
      </c>
      <c r="O46" s="13">
        <f t="shared" si="7"/>
        <v>34.35</v>
      </c>
    </row>
    <row r="47" spans="1:15" x14ac:dyDescent="0.25">
      <c r="A47" s="3">
        <v>41821</v>
      </c>
      <c r="B47" s="11">
        <v>33.700000000000003</v>
      </c>
      <c r="C47" s="11">
        <v>43</v>
      </c>
      <c r="D47" s="11">
        <v>41.1</v>
      </c>
      <c r="E47" s="11">
        <v>40.68</v>
      </c>
      <c r="F47" s="11">
        <v>33.479999999999997</v>
      </c>
      <c r="G47" s="11">
        <v>34.520000000000003</v>
      </c>
      <c r="H47" s="11">
        <v>47.363499474699999</v>
      </c>
      <c r="I47" s="13">
        <f t="shared" si="1"/>
        <v>33.700000000000003</v>
      </c>
      <c r="J47" s="13">
        <f t="shared" si="2"/>
        <v>42.72</v>
      </c>
      <c r="K47" s="13">
        <f t="shared" si="3"/>
        <v>39.979999999999997</v>
      </c>
      <c r="L47" s="13">
        <f t="shared" si="4"/>
        <v>34.619999999999997</v>
      </c>
      <c r="M47" s="13">
        <f t="shared" si="5"/>
        <v>39.46</v>
      </c>
      <c r="N47" s="13">
        <f t="shared" si="6"/>
        <v>44.9</v>
      </c>
      <c r="O47" s="13">
        <f t="shared" si="7"/>
        <v>33.950000000000003</v>
      </c>
    </row>
    <row r="48" spans="1:15" x14ac:dyDescent="0.25">
      <c r="A48" s="3">
        <v>41852</v>
      </c>
      <c r="B48" s="11">
        <v>32.549999999999997</v>
      </c>
      <c r="C48" s="11">
        <v>43.1</v>
      </c>
      <c r="D48" s="11">
        <v>41.1</v>
      </c>
      <c r="E48" s="11">
        <v>41</v>
      </c>
      <c r="F48" s="11">
        <v>33.68</v>
      </c>
      <c r="G48" s="11">
        <v>33.840000000000003</v>
      </c>
      <c r="H48" s="11">
        <v>46.499999484299998</v>
      </c>
      <c r="I48" s="13">
        <f t="shared" si="1"/>
        <v>32.549999999999997</v>
      </c>
      <c r="J48" s="13">
        <f t="shared" si="2"/>
        <v>42.8</v>
      </c>
      <c r="K48" s="13">
        <f t="shared" si="3"/>
        <v>40.159999999999997</v>
      </c>
      <c r="L48" s="13">
        <f t="shared" si="4"/>
        <v>34.79</v>
      </c>
      <c r="M48" s="13">
        <f t="shared" si="5"/>
        <v>39.29</v>
      </c>
      <c r="N48" s="13">
        <f t="shared" si="6"/>
        <v>44.5</v>
      </c>
      <c r="O48" s="13">
        <f t="shared" si="7"/>
        <v>32.94</v>
      </c>
    </row>
    <row r="49" spans="1:15" x14ac:dyDescent="0.25">
      <c r="A49" s="3">
        <v>41883</v>
      </c>
      <c r="B49" s="11">
        <v>33.15</v>
      </c>
      <c r="C49" s="11">
        <v>43.51</v>
      </c>
      <c r="D49" s="11">
        <v>41.1</v>
      </c>
      <c r="E49" s="11">
        <v>41</v>
      </c>
      <c r="F49" s="11">
        <v>33.17</v>
      </c>
      <c r="G49" s="11">
        <v>33.409999999999997</v>
      </c>
      <c r="H49" s="11">
        <v>46.452499484800001</v>
      </c>
      <c r="I49" s="13">
        <f t="shared" si="1"/>
        <v>33.15</v>
      </c>
      <c r="J49" s="13">
        <f t="shared" si="2"/>
        <v>43.15</v>
      </c>
      <c r="K49" s="13">
        <f t="shared" si="3"/>
        <v>40.22</v>
      </c>
      <c r="L49" s="13">
        <f t="shared" si="4"/>
        <v>34.36</v>
      </c>
      <c r="M49" s="13">
        <f t="shared" si="5"/>
        <v>39.18</v>
      </c>
      <c r="N49" s="13">
        <f t="shared" si="6"/>
        <v>44.62</v>
      </c>
      <c r="O49" s="13">
        <f t="shared" si="7"/>
        <v>33.229999999999997</v>
      </c>
    </row>
    <row r="50" spans="1:15" x14ac:dyDescent="0.25">
      <c r="A50" s="3">
        <v>41913</v>
      </c>
      <c r="B50" s="11">
        <v>33.75</v>
      </c>
      <c r="C50" s="11">
        <v>41.48</v>
      </c>
      <c r="D50" s="11">
        <v>41.1</v>
      </c>
      <c r="E50" s="11">
        <v>41</v>
      </c>
      <c r="F50" s="11">
        <v>32.32</v>
      </c>
      <c r="G50" s="11">
        <v>33</v>
      </c>
      <c r="H50" s="11">
        <v>45.325999497300003</v>
      </c>
      <c r="I50" s="13">
        <f t="shared" si="1"/>
        <v>33.75</v>
      </c>
      <c r="J50" s="13">
        <f t="shared" si="2"/>
        <v>41.42</v>
      </c>
      <c r="K50" s="13">
        <f t="shared" si="3"/>
        <v>40.28</v>
      </c>
      <c r="L50" s="13">
        <f t="shared" si="4"/>
        <v>33.64</v>
      </c>
      <c r="M50" s="13">
        <f t="shared" si="5"/>
        <v>39.08</v>
      </c>
      <c r="N50" s="13">
        <f t="shared" si="6"/>
        <v>43.35</v>
      </c>
      <c r="O50" s="13">
        <f t="shared" si="7"/>
        <v>33.53</v>
      </c>
    </row>
    <row r="51" spans="1:15" x14ac:dyDescent="0.25">
      <c r="A51" s="3">
        <v>41944</v>
      </c>
      <c r="B51" s="11">
        <v>33.54</v>
      </c>
      <c r="C51" s="11">
        <v>40.22</v>
      </c>
      <c r="D51" s="11">
        <v>41.1</v>
      </c>
      <c r="E51" s="11">
        <v>41</v>
      </c>
      <c r="F51" s="11">
        <v>31.79</v>
      </c>
      <c r="G51" s="11">
        <v>30.64</v>
      </c>
      <c r="H51" s="11">
        <v>44.499999506499996</v>
      </c>
      <c r="I51" s="13">
        <f t="shared" si="1"/>
        <v>33.54</v>
      </c>
      <c r="J51" s="13">
        <f t="shared" si="2"/>
        <v>40.35</v>
      </c>
      <c r="K51" s="13">
        <f t="shared" si="3"/>
        <v>40.25</v>
      </c>
      <c r="L51" s="13">
        <f t="shared" si="4"/>
        <v>33.19</v>
      </c>
      <c r="M51" s="13">
        <f t="shared" si="5"/>
        <v>38.49</v>
      </c>
      <c r="N51" s="13">
        <f t="shared" si="6"/>
        <v>42.49</v>
      </c>
      <c r="O51" s="13">
        <f t="shared" si="7"/>
        <v>32.67</v>
      </c>
    </row>
    <row r="52" spans="1:15" x14ac:dyDescent="0.25">
      <c r="A52" s="3">
        <v>41974</v>
      </c>
      <c r="B52" s="11">
        <v>33.5</v>
      </c>
      <c r="C52" s="11">
        <v>38.69</v>
      </c>
      <c r="D52" s="11">
        <v>41.1</v>
      </c>
      <c r="E52" s="11">
        <v>40.14</v>
      </c>
      <c r="F52" s="11">
        <v>30.44</v>
      </c>
      <c r="G52" s="11">
        <v>29.5</v>
      </c>
      <c r="H52" s="11">
        <v>44.499999506499996</v>
      </c>
      <c r="I52" s="13">
        <f t="shared" si="1"/>
        <v>33.5</v>
      </c>
      <c r="J52" s="13">
        <f t="shared" si="2"/>
        <v>39.049999999999997</v>
      </c>
      <c r="K52" s="13">
        <f t="shared" si="3"/>
        <v>39.479999999999997</v>
      </c>
      <c r="L52" s="13">
        <f t="shared" si="4"/>
        <v>32.04</v>
      </c>
      <c r="M52" s="13">
        <f t="shared" si="5"/>
        <v>38.200000000000003</v>
      </c>
      <c r="N52" s="13">
        <f t="shared" si="6"/>
        <v>41.96</v>
      </c>
      <c r="O52" s="13">
        <f t="shared" si="7"/>
        <v>32.299999999999997</v>
      </c>
    </row>
    <row r="53" spans="1:15" x14ac:dyDescent="0.25">
      <c r="A53" s="3">
        <v>42005</v>
      </c>
      <c r="B53" s="11">
        <v>32.54</v>
      </c>
      <c r="C53" s="11">
        <v>36.409999999999997</v>
      </c>
      <c r="D53" s="11">
        <v>40.85</v>
      </c>
      <c r="E53" s="11">
        <v>39</v>
      </c>
      <c r="F53" s="11">
        <v>28.35</v>
      </c>
      <c r="G53" s="11">
        <v>29.78</v>
      </c>
      <c r="H53" s="11">
        <v>43.999999512000002</v>
      </c>
      <c r="I53" s="13">
        <f t="shared" si="1"/>
        <v>32.54</v>
      </c>
      <c r="J53" s="13">
        <f t="shared" si="2"/>
        <v>37.08</v>
      </c>
      <c r="K53" s="13">
        <f t="shared" si="3"/>
        <v>38.35</v>
      </c>
      <c r="L53" s="13">
        <f t="shared" si="4"/>
        <v>30.23</v>
      </c>
      <c r="M53" s="13">
        <f t="shared" si="5"/>
        <v>38.08</v>
      </c>
      <c r="N53" s="13">
        <f t="shared" si="6"/>
        <v>40.869999999999997</v>
      </c>
      <c r="O53" s="13">
        <f t="shared" si="7"/>
        <v>31.71</v>
      </c>
    </row>
    <row r="54" spans="1:15" x14ac:dyDescent="0.25">
      <c r="A54" s="4" t="s">
        <v>20</v>
      </c>
      <c r="B54" s="11">
        <v>30.86</v>
      </c>
      <c r="C54" s="11">
        <v>33.869999999999997</v>
      </c>
      <c r="D54" s="11">
        <v>38.39</v>
      </c>
      <c r="E54" s="11">
        <v>38.68</v>
      </c>
      <c r="F54" s="11">
        <v>25.63</v>
      </c>
      <c r="G54" s="11">
        <v>29.68</v>
      </c>
      <c r="H54" s="11">
        <v>41.5789995389</v>
      </c>
      <c r="I54" s="13">
        <f t="shared" si="1"/>
        <v>30.86</v>
      </c>
      <c r="J54" s="13">
        <f t="shared" si="2"/>
        <v>34.549999999999997</v>
      </c>
      <c r="K54" s="13">
        <f t="shared" si="3"/>
        <v>37.9</v>
      </c>
      <c r="L54" s="13">
        <f t="shared" si="4"/>
        <v>27.54</v>
      </c>
      <c r="M54" s="13">
        <f t="shared" si="5"/>
        <v>36.21</v>
      </c>
      <c r="N54" s="13">
        <f t="shared" si="6"/>
        <v>38.4</v>
      </c>
      <c r="O54" s="13">
        <f t="shared" si="7"/>
        <v>30.51</v>
      </c>
    </row>
    <row r="55" spans="1:15" x14ac:dyDescent="0.25">
      <c r="A55" s="3">
        <v>42064</v>
      </c>
      <c r="B55" s="11">
        <v>30</v>
      </c>
      <c r="C55" s="11">
        <v>32.479999999999997</v>
      </c>
      <c r="D55" s="11">
        <v>36.6</v>
      </c>
      <c r="E55" s="11">
        <v>36</v>
      </c>
      <c r="F55" s="11">
        <v>23.83</v>
      </c>
      <c r="G55" s="11">
        <v>26.96</v>
      </c>
      <c r="H55" s="11">
        <v>39.863499557899999</v>
      </c>
      <c r="I55" s="13">
        <f t="shared" si="1"/>
        <v>30</v>
      </c>
      <c r="J55" s="13">
        <f t="shared" si="2"/>
        <v>33.1</v>
      </c>
      <c r="K55" s="13">
        <f t="shared" si="3"/>
        <v>35.4</v>
      </c>
      <c r="L55" s="13">
        <f t="shared" si="4"/>
        <v>25.75</v>
      </c>
      <c r="M55" s="13">
        <f t="shared" si="5"/>
        <v>34.19</v>
      </c>
      <c r="N55" s="13">
        <f t="shared" si="6"/>
        <v>36.79</v>
      </c>
      <c r="O55" s="13">
        <f t="shared" si="7"/>
        <v>29.09</v>
      </c>
    </row>
    <row r="56" spans="1:15" x14ac:dyDescent="0.25">
      <c r="A56" s="3">
        <v>42095</v>
      </c>
      <c r="B56" s="11">
        <v>30</v>
      </c>
      <c r="C56" s="11">
        <v>30.34</v>
      </c>
      <c r="D56" s="11">
        <v>36.6</v>
      </c>
      <c r="E56" s="11">
        <v>36</v>
      </c>
      <c r="F56" s="11">
        <v>22.22</v>
      </c>
      <c r="G56" s="11">
        <v>26.75</v>
      </c>
      <c r="H56" s="11">
        <v>36.863499591199997</v>
      </c>
      <c r="I56" s="13">
        <f t="shared" si="1"/>
        <v>30</v>
      </c>
      <c r="J56" s="13">
        <f t="shared" si="2"/>
        <v>31.28</v>
      </c>
      <c r="K56" s="13">
        <f t="shared" si="3"/>
        <v>35.4</v>
      </c>
      <c r="L56" s="13">
        <f t="shared" si="4"/>
        <v>24.38</v>
      </c>
      <c r="M56" s="13">
        <f t="shared" si="5"/>
        <v>34.14</v>
      </c>
      <c r="N56" s="13">
        <f t="shared" si="6"/>
        <v>34.54</v>
      </c>
      <c r="O56" s="13">
        <f t="shared" si="7"/>
        <v>29.03</v>
      </c>
    </row>
    <row r="57" spans="1:15" x14ac:dyDescent="0.25">
      <c r="A57" s="3">
        <v>42125</v>
      </c>
      <c r="B57" s="11">
        <v>29.15</v>
      </c>
      <c r="C57" s="11">
        <v>28.94</v>
      </c>
      <c r="D57" s="11">
        <v>36.6</v>
      </c>
      <c r="E57" s="11">
        <v>36</v>
      </c>
      <c r="F57" s="11">
        <v>22.54</v>
      </c>
      <c r="G57" s="11">
        <v>26.45</v>
      </c>
      <c r="H57" s="11">
        <v>35.899999601899999</v>
      </c>
      <c r="I57" s="13">
        <f t="shared" si="1"/>
        <v>29.15</v>
      </c>
      <c r="J57" s="13">
        <f t="shared" si="2"/>
        <v>30.09</v>
      </c>
      <c r="K57" s="13">
        <f t="shared" si="3"/>
        <v>35.32</v>
      </c>
      <c r="L57" s="13">
        <f t="shared" si="4"/>
        <v>24.65</v>
      </c>
      <c r="M57" s="13">
        <f t="shared" si="5"/>
        <v>34.06</v>
      </c>
      <c r="N57" s="13">
        <f t="shared" si="6"/>
        <v>33.57</v>
      </c>
      <c r="O57" s="13">
        <f t="shared" si="7"/>
        <v>28.34</v>
      </c>
    </row>
    <row r="58" spans="1:15" x14ac:dyDescent="0.25">
      <c r="A58" s="3">
        <v>42156</v>
      </c>
      <c r="B58" s="11">
        <v>29</v>
      </c>
      <c r="C58" s="11">
        <v>29.03</v>
      </c>
      <c r="D58" s="11">
        <v>36.6</v>
      </c>
      <c r="E58" s="11">
        <v>36</v>
      </c>
      <c r="F58" s="11">
        <v>23.01</v>
      </c>
      <c r="G58" s="11">
        <v>26.59</v>
      </c>
      <c r="H58" s="11">
        <v>35.181999609800002</v>
      </c>
      <c r="I58" s="13">
        <f t="shared" si="1"/>
        <v>29</v>
      </c>
      <c r="J58" s="13">
        <f t="shared" si="2"/>
        <v>30.17</v>
      </c>
      <c r="K58" s="13">
        <f t="shared" si="3"/>
        <v>35.299999999999997</v>
      </c>
      <c r="L58" s="13">
        <f t="shared" si="4"/>
        <v>25.05</v>
      </c>
      <c r="M58" s="13">
        <f t="shared" si="5"/>
        <v>34.1</v>
      </c>
      <c r="N58" s="13">
        <f t="shared" si="6"/>
        <v>33.24</v>
      </c>
      <c r="O58" s="13">
        <f t="shared" si="7"/>
        <v>28.28</v>
      </c>
    </row>
    <row r="59" spans="1:15" x14ac:dyDescent="0.25">
      <c r="A59" s="3">
        <v>42186</v>
      </c>
      <c r="B59" s="11">
        <v>29</v>
      </c>
      <c r="C59" s="11">
        <v>28.39</v>
      </c>
      <c r="D59" s="11">
        <v>36.6</v>
      </c>
      <c r="E59" s="11">
        <v>36</v>
      </c>
      <c r="F59" s="11">
        <v>23.2</v>
      </c>
      <c r="G59" s="11">
        <v>27.89</v>
      </c>
      <c r="H59" s="11">
        <v>36.477499595499999</v>
      </c>
      <c r="I59" s="13">
        <f t="shared" si="1"/>
        <v>29</v>
      </c>
      <c r="J59" s="13">
        <f t="shared" si="2"/>
        <v>29.62</v>
      </c>
      <c r="K59" s="13">
        <f t="shared" si="3"/>
        <v>35.299999999999997</v>
      </c>
      <c r="L59" s="13">
        <f t="shared" si="4"/>
        <v>25.21</v>
      </c>
      <c r="M59" s="13">
        <f t="shared" si="5"/>
        <v>34.42</v>
      </c>
      <c r="N59" s="13">
        <f t="shared" si="6"/>
        <v>33.67</v>
      </c>
      <c r="O59" s="13">
        <f t="shared" si="7"/>
        <v>28.67</v>
      </c>
    </row>
    <row r="60" spans="1:15" x14ac:dyDescent="0.25">
      <c r="A60" s="3">
        <v>42217</v>
      </c>
      <c r="B60" s="11">
        <v>28.57</v>
      </c>
      <c r="C60" s="11">
        <v>28.18</v>
      </c>
      <c r="D60" s="11">
        <v>36.479999999999997</v>
      </c>
      <c r="E60" s="11">
        <v>36</v>
      </c>
      <c r="F60" s="11">
        <v>23.02</v>
      </c>
      <c r="G60" s="11">
        <v>26.9</v>
      </c>
      <c r="H60" s="11">
        <v>35.380999607600003</v>
      </c>
      <c r="I60" s="13">
        <f t="shared" si="1"/>
        <v>28.57</v>
      </c>
      <c r="J60" s="13">
        <f t="shared" si="2"/>
        <v>29.43</v>
      </c>
      <c r="K60" s="13">
        <f t="shared" si="3"/>
        <v>35.26</v>
      </c>
      <c r="L60" s="13">
        <f t="shared" si="4"/>
        <v>25.04</v>
      </c>
      <c r="M60" s="13">
        <f t="shared" si="5"/>
        <v>34.090000000000003</v>
      </c>
      <c r="N60" s="13">
        <f t="shared" si="6"/>
        <v>33.03</v>
      </c>
      <c r="O60" s="13">
        <f t="shared" si="7"/>
        <v>28.07</v>
      </c>
    </row>
    <row r="61" spans="1:15" x14ac:dyDescent="0.25">
      <c r="A61" s="5">
        <v>42248</v>
      </c>
      <c r="B61" s="11">
        <v>27.26</v>
      </c>
      <c r="C61" s="11">
        <v>26.98</v>
      </c>
      <c r="D61" s="11">
        <v>35.06</v>
      </c>
      <c r="E61" s="11">
        <v>35.76</v>
      </c>
      <c r="F61" s="11">
        <v>22.02</v>
      </c>
      <c r="G61" s="11">
        <v>25.93</v>
      </c>
      <c r="H61" s="11">
        <v>33.904999623999998</v>
      </c>
      <c r="I61" s="13">
        <f t="shared" si="1"/>
        <v>27.26</v>
      </c>
      <c r="J61" s="13">
        <f t="shared" si="2"/>
        <v>28.19</v>
      </c>
      <c r="K61" s="13">
        <f t="shared" si="3"/>
        <v>34.909999999999997</v>
      </c>
      <c r="L61" s="13">
        <f t="shared" si="4"/>
        <v>23.98</v>
      </c>
      <c r="M61" s="13">
        <f t="shared" si="5"/>
        <v>32.78</v>
      </c>
      <c r="N61" s="13">
        <f t="shared" si="6"/>
        <v>31.65</v>
      </c>
      <c r="O61" s="13">
        <f t="shared" si="7"/>
        <v>26.86</v>
      </c>
    </row>
    <row r="62" spans="1:15" x14ac:dyDescent="0.25">
      <c r="A62" s="3">
        <v>42278</v>
      </c>
      <c r="B62" s="11">
        <v>26.23</v>
      </c>
      <c r="C62" s="11">
        <v>24.97</v>
      </c>
      <c r="D62" s="11">
        <v>33.79</v>
      </c>
      <c r="E62" s="11">
        <v>35</v>
      </c>
      <c r="F62" s="11">
        <v>20.239999999999998</v>
      </c>
      <c r="G62" s="11">
        <v>25.41</v>
      </c>
      <c r="H62" s="11">
        <v>32.431999640299999</v>
      </c>
      <c r="I62" s="13">
        <f t="shared" si="1"/>
        <v>26.23</v>
      </c>
      <c r="J62" s="13">
        <f t="shared" si="2"/>
        <v>26.29</v>
      </c>
      <c r="K62" s="13">
        <f t="shared" si="3"/>
        <v>34.119999999999997</v>
      </c>
      <c r="L62" s="13">
        <f t="shared" si="4"/>
        <v>22.27</v>
      </c>
      <c r="M62" s="13">
        <f t="shared" si="5"/>
        <v>31.7</v>
      </c>
      <c r="N62" s="13">
        <f t="shared" si="6"/>
        <v>30.02</v>
      </c>
      <c r="O62" s="13">
        <f t="shared" si="7"/>
        <v>25.98</v>
      </c>
    </row>
    <row r="63" spans="1:15" x14ac:dyDescent="0.25">
      <c r="A63" s="5">
        <v>42309</v>
      </c>
      <c r="B63" s="11">
        <v>25.32</v>
      </c>
      <c r="C63" s="11">
        <v>24.04</v>
      </c>
      <c r="D63" s="11">
        <v>32.6</v>
      </c>
      <c r="E63" s="11">
        <v>35</v>
      </c>
      <c r="F63" s="11">
        <v>18.86</v>
      </c>
      <c r="G63" s="11">
        <v>22.72</v>
      </c>
      <c r="H63" s="11">
        <v>31.170999654300001</v>
      </c>
      <c r="I63" s="13">
        <f t="shared" si="1"/>
        <v>25.32</v>
      </c>
      <c r="J63" s="13">
        <f t="shared" si="2"/>
        <v>25.32</v>
      </c>
      <c r="K63" s="13">
        <f t="shared" si="3"/>
        <v>34.03</v>
      </c>
      <c r="L63" s="13">
        <f t="shared" si="4"/>
        <v>20.92</v>
      </c>
      <c r="M63" s="13">
        <f t="shared" si="5"/>
        <v>30.13</v>
      </c>
      <c r="N63" s="13">
        <f t="shared" si="6"/>
        <v>28.89</v>
      </c>
      <c r="O63" s="13">
        <f t="shared" si="7"/>
        <v>24.54</v>
      </c>
    </row>
    <row r="64" spans="1:15" x14ac:dyDescent="0.25">
      <c r="A64" s="5">
        <v>42339</v>
      </c>
      <c r="B64" s="11">
        <v>24.52</v>
      </c>
      <c r="C64" s="11">
        <v>23.1</v>
      </c>
      <c r="D64" s="11">
        <v>29.26</v>
      </c>
      <c r="E64" s="11">
        <v>35</v>
      </c>
      <c r="F64" s="11">
        <v>17.95</v>
      </c>
      <c r="G64" s="11">
        <v>21.89</v>
      </c>
      <c r="H64" s="11">
        <v>29.897999668400001</v>
      </c>
      <c r="I64" s="13">
        <f t="shared" si="1"/>
        <v>24.52</v>
      </c>
      <c r="J64" s="13">
        <f t="shared" si="2"/>
        <v>24.02</v>
      </c>
      <c r="K64" s="13">
        <f t="shared" si="3"/>
        <v>33.950000000000003</v>
      </c>
      <c r="L64" s="13">
        <f t="shared" si="4"/>
        <v>19.649999999999999</v>
      </c>
      <c r="M64" s="13">
        <f t="shared" si="5"/>
        <v>27.42</v>
      </c>
      <c r="N64" s="13">
        <f t="shared" si="6"/>
        <v>27.42</v>
      </c>
      <c r="O64" s="13">
        <f t="shared" si="7"/>
        <v>23.73</v>
      </c>
    </row>
    <row r="65" spans="1:15" x14ac:dyDescent="0.25">
      <c r="A65" s="5">
        <v>42370</v>
      </c>
      <c r="B65" s="11">
        <v>24.5</v>
      </c>
      <c r="C65" s="11">
        <v>23.66</v>
      </c>
      <c r="D65" s="11">
        <v>29.1</v>
      </c>
      <c r="E65" s="11">
        <v>35</v>
      </c>
      <c r="F65" s="11">
        <v>19.39</v>
      </c>
      <c r="G65" s="11">
        <v>22.7</v>
      </c>
      <c r="H65" s="11">
        <v>30.762999658799998</v>
      </c>
      <c r="I65" s="13">
        <f t="shared" si="1"/>
        <v>24.5</v>
      </c>
      <c r="J65" s="13">
        <f t="shared" si="2"/>
        <v>24.48</v>
      </c>
      <c r="K65" s="13">
        <f t="shared" si="3"/>
        <v>33.950000000000003</v>
      </c>
      <c r="L65" s="13">
        <f t="shared" si="4"/>
        <v>20.85</v>
      </c>
      <c r="M65" s="13">
        <f t="shared" si="5"/>
        <v>27.5</v>
      </c>
      <c r="N65" s="13">
        <f t="shared" si="6"/>
        <v>28.03</v>
      </c>
      <c r="O65" s="13">
        <f t="shared" si="7"/>
        <v>23.96</v>
      </c>
    </row>
    <row r="66" spans="1:15" x14ac:dyDescent="0.25">
      <c r="A66" s="5">
        <v>42401</v>
      </c>
      <c r="B66" s="11">
        <v>23.83</v>
      </c>
      <c r="C66" s="11">
        <v>23.51</v>
      </c>
      <c r="D66" s="11">
        <v>29.1</v>
      </c>
      <c r="E66" s="11">
        <v>35</v>
      </c>
      <c r="F66" s="11">
        <v>20</v>
      </c>
      <c r="G66" s="11">
        <v>23.25</v>
      </c>
      <c r="H66" s="11">
        <v>31.199999653999999</v>
      </c>
      <c r="I66" s="13">
        <f t="shared" si="1"/>
        <v>23.83</v>
      </c>
      <c r="J66" s="13">
        <f t="shared" si="2"/>
        <v>24.35</v>
      </c>
      <c r="K66" s="13">
        <f t="shared" si="3"/>
        <v>33.880000000000003</v>
      </c>
      <c r="L66" s="13">
        <f t="shared" si="4"/>
        <v>21.37</v>
      </c>
      <c r="M66" s="13">
        <f t="shared" si="5"/>
        <v>27.64</v>
      </c>
      <c r="N66" s="13">
        <f t="shared" si="6"/>
        <v>28.19</v>
      </c>
      <c r="O66" s="13">
        <f t="shared" si="7"/>
        <v>23.66</v>
      </c>
    </row>
    <row r="67" spans="1:15" x14ac:dyDescent="0.25">
      <c r="A67" s="5">
        <v>42430</v>
      </c>
      <c r="B67" s="11">
        <v>23.5</v>
      </c>
      <c r="C67" s="11">
        <v>24.45</v>
      </c>
      <c r="D67" s="11">
        <v>29.1</v>
      </c>
      <c r="E67" s="11">
        <v>34.74</v>
      </c>
      <c r="F67" s="11">
        <v>20.76</v>
      </c>
      <c r="G67" s="11">
        <v>23.99</v>
      </c>
      <c r="H67" s="11">
        <v>32.782499636399997</v>
      </c>
      <c r="I67" s="13">
        <f t="shared" si="1"/>
        <v>23.5</v>
      </c>
      <c r="J67" s="13">
        <f t="shared" si="2"/>
        <v>25.15</v>
      </c>
      <c r="K67" s="13">
        <f t="shared" si="3"/>
        <v>33.619999999999997</v>
      </c>
      <c r="L67" s="13">
        <f t="shared" si="4"/>
        <v>22.01</v>
      </c>
      <c r="M67" s="13">
        <f t="shared" si="5"/>
        <v>27.82</v>
      </c>
      <c r="N67" s="13">
        <f t="shared" si="6"/>
        <v>29.31</v>
      </c>
      <c r="O67" s="13">
        <f t="shared" si="7"/>
        <v>23.65</v>
      </c>
    </row>
    <row r="68" spans="1:15" x14ac:dyDescent="0.25">
      <c r="A68" s="5">
        <v>42461</v>
      </c>
      <c r="B68" s="11">
        <v>25.64</v>
      </c>
      <c r="C68" s="11">
        <v>27.6</v>
      </c>
      <c r="D68" s="11">
        <v>29.17</v>
      </c>
      <c r="E68" s="11">
        <v>34.1</v>
      </c>
      <c r="F68" s="11">
        <v>24.43</v>
      </c>
      <c r="G68" s="11">
        <v>25.8</v>
      </c>
      <c r="H68" s="11">
        <v>34.404999618399998</v>
      </c>
      <c r="I68" s="13">
        <f t="shared" si="1"/>
        <v>25.64</v>
      </c>
      <c r="J68" s="13">
        <f t="shared" si="2"/>
        <v>27.84</v>
      </c>
      <c r="K68" s="13">
        <f t="shared" si="3"/>
        <v>33.25</v>
      </c>
      <c r="L68" s="13">
        <f t="shared" si="4"/>
        <v>25.14</v>
      </c>
      <c r="M68" s="13">
        <f t="shared" si="5"/>
        <v>28.33</v>
      </c>
      <c r="N68" s="13">
        <f t="shared" si="6"/>
        <v>31.24</v>
      </c>
      <c r="O68" s="13">
        <f t="shared" si="7"/>
        <v>25.69</v>
      </c>
    </row>
    <row r="69" spans="1:15" x14ac:dyDescent="0.25">
      <c r="A69" s="3">
        <v>42491</v>
      </c>
      <c r="B69" s="11">
        <v>27.69</v>
      </c>
      <c r="C69" s="11">
        <v>32.020000000000003</v>
      </c>
      <c r="D69" s="11">
        <v>30.89</v>
      </c>
      <c r="E69" s="11">
        <v>35.15</v>
      </c>
      <c r="F69" s="11">
        <v>30.26</v>
      </c>
      <c r="G69" s="11">
        <v>27.59</v>
      </c>
      <c r="H69" s="11">
        <v>38.8809995688</v>
      </c>
      <c r="I69" s="13">
        <f t="shared" si="1"/>
        <v>27.69</v>
      </c>
      <c r="J69" s="13">
        <f t="shared" si="2"/>
        <v>31.85</v>
      </c>
      <c r="K69" s="13">
        <f t="shared" si="3"/>
        <v>34.4</v>
      </c>
      <c r="L69" s="13">
        <f t="shared" si="4"/>
        <v>30.35</v>
      </c>
      <c r="M69" s="13">
        <f t="shared" si="5"/>
        <v>30.07</v>
      </c>
      <c r="N69" s="13">
        <f t="shared" si="6"/>
        <v>35.28</v>
      </c>
      <c r="O69" s="13">
        <f t="shared" si="7"/>
        <v>27.66</v>
      </c>
    </row>
    <row r="70" spans="1:15" x14ac:dyDescent="0.25">
      <c r="A70" s="5">
        <v>42522</v>
      </c>
      <c r="B70" s="11">
        <v>27.73</v>
      </c>
      <c r="C70" s="11">
        <v>33.39</v>
      </c>
      <c r="D70" s="11">
        <v>32.1</v>
      </c>
      <c r="E70" s="11">
        <v>35.75</v>
      </c>
      <c r="F70" s="11">
        <v>31.85</v>
      </c>
      <c r="G70" s="11">
        <v>27.84</v>
      </c>
      <c r="H70" s="11">
        <v>42.556999527999999</v>
      </c>
      <c r="I70" s="13">
        <f t="shared" ref="I70:I133" si="8">ROUND(B70,2)</f>
        <v>27.73</v>
      </c>
      <c r="J70" s="13">
        <f t="shared" ref="J70:J133" si="9">ROUND((0.85*C70)+(0.15*D70),2)</f>
        <v>33.200000000000003</v>
      </c>
      <c r="K70" s="13">
        <f t="shared" ref="K70:K133" si="10">ROUND((0.9*E70)+(0.1*B70),2)</f>
        <v>34.950000000000003</v>
      </c>
      <c r="L70" s="13">
        <f t="shared" ref="L70:L133" si="11">ROUND((0.85*F70)+(0.15*D70),2)</f>
        <v>31.89</v>
      </c>
      <c r="M70" s="13">
        <f t="shared" ref="M70:M133" si="12">ROUND((0.75*D70)+(0.25*G70),2)</f>
        <v>31.04</v>
      </c>
      <c r="N70" s="13">
        <f t="shared" ref="N70:N133" si="13">ROUND((0.5*H70)+(0.35*C70)+(0.15*D70),2)</f>
        <v>37.78</v>
      </c>
      <c r="O70" s="13">
        <f t="shared" ref="O70:O133" si="14">ROUND((0.7*B70)+(0.3*G70),2)</f>
        <v>27.76</v>
      </c>
    </row>
    <row r="71" spans="1:15" x14ac:dyDescent="0.25">
      <c r="A71" s="6">
        <v>42552</v>
      </c>
      <c r="B71" s="11">
        <v>26.98</v>
      </c>
      <c r="C71" s="11">
        <v>31.34</v>
      </c>
      <c r="D71" s="11">
        <v>32.1</v>
      </c>
      <c r="E71" s="11">
        <v>35.75</v>
      </c>
      <c r="F71" s="11">
        <v>30.86</v>
      </c>
      <c r="G71" s="11">
        <v>26.85</v>
      </c>
      <c r="H71" s="11">
        <v>42.649999526999999</v>
      </c>
      <c r="I71" s="13">
        <f t="shared" si="8"/>
        <v>26.98</v>
      </c>
      <c r="J71" s="13">
        <f t="shared" si="9"/>
        <v>31.45</v>
      </c>
      <c r="K71" s="13">
        <f t="shared" si="10"/>
        <v>34.869999999999997</v>
      </c>
      <c r="L71" s="13">
        <f t="shared" si="11"/>
        <v>31.05</v>
      </c>
      <c r="M71" s="13">
        <f t="shared" si="12"/>
        <v>30.79</v>
      </c>
      <c r="N71" s="13">
        <f t="shared" si="13"/>
        <v>37.11</v>
      </c>
      <c r="O71" s="13">
        <f t="shared" si="14"/>
        <v>26.94</v>
      </c>
    </row>
    <row r="72" spans="1:15" x14ac:dyDescent="0.25">
      <c r="A72" s="6">
        <v>42583</v>
      </c>
      <c r="B72" s="11">
        <v>26.5</v>
      </c>
      <c r="C72" s="11">
        <v>29.27</v>
      </c>
      <c r="D72" s="11">
        <v>32.1</v>
      </c>
      <c r="E72" s="11">
        <v>35.75</v>
      </c>
      <c r="F72" s="11">
        <v>29.74</v>
      </c>
      <c r="G72" s="11">
        <v>26.37</v>
      </c>
      <c r="H72" s="11">
        <v>40.9129995463</v>
      </c>
      <c r="I72" s="13">
        <f t="shared" si="8"/>
        <v>26.5</v>
      </c>
      <c r="J72" s="13">
        <f t="shared" si="9"/>
        <v>29.69</v>
      </c>
      <c r="K72" s="13">
        <f t="shared" si="10"/>
        <v>34.83</v>
      </c>
      <c r="L72" s="13">
        <f t="shared" si="11"/>
        <v>30.09</v>
      </c>
      <c r="M72" s="13">
        <f t="shared" si="12"/>
        <v>30.67</v>
      </c>
      <c r="N72" s="13">
        <f t="shared" si="13"/>
        <v>35.520000000000003</v>
      </c>
      <c r="O72" s="13">
        <f t="shared" si="14"/>
        <v>26.46</v>
      </c>
    </row>
    <row r="73" spans="1:15" x14ac:dyDescent="0.25">
      <c r="A73" s="6">
        <v>42614</v>
      </c>
      <c r="B73" s="11">
        <v>25.2</v>
      </c>
      <c r="C73" s="11">
        <v>26.52</v>
      </c>
      <c r="D73" s="11">
        <v>32.020000000000003</v>
      </c>
      <c r="E73" s="11">
        <v>35.44</v>
      </c>
      <c r="F73" s="11">
        <v>26.62</v>
      </c>
      <c r="G73" s="11">
        <v>25.86</v>
      </c>
      <c r="H73" s="11">
        <v>39.261999564600004</v>
      </c>
      <c r="I73" s="13">
        <f t="shared" si="8"/>
        <v>25.2</v>
      </c>
      <c r="J73" s="13">
        <f t="shared" si="9"/>
        <v>27.35</v>
      </c>
      <c r="K73" s="13">
        <f t="shared" si="10"/>
        <v>34.42</v>
      </c>
      <c r="L73" s="13">
        <f t="shared" si="11"/>
        <v>27.43</v>
      </c>
      <c r="M73" s="13">
        <f t="shared" si="12"/>
        <v>30.48</v>
      </c>
      <c r="N73" s="13">
        <f t="shared" si="13"/>
        <v>33.72</v>
      </c>
      <c r="O73" s="13">
        <f t="shared" si="14"/>
        <v>25.4</v>
      </c>
    </row>
    <row r="74" spans="1:15" x14ac:dyDescent="0.25">
      <c r="A74" s="6">
        <v>42644</v>
      </c>
      <c r="B74" s="11">
        <v>24.07</v>
      </c>
      <c r="C74" s="11">
        <v>23.81</v>
      </c>
      <c r="D74" s="11">
        <v>30.5</v>
      </c>
      <c r="E74" s="11">
        <v>32.5</v>
      </c>
      <c r="F74" s="11">
        <v>24.11</v>
      </c>
      <c r="G74" s="11">
        <v>23.72</v>
      </c>
      <c r="H74" s="11">
        <v>37.880999579899999</v>
      </c>
      <c r="I74" s="13">
        <f t="shared" si="8"/>
        <v>24.07</v>
      </c>
      <c r="J74" s="13">
        <f t="shared" si="9"/>
        <v>24.81</v>
      </c>
      <c r="K74" s="13">
        <f t="shared" si="10"/>
        <v>31.66</v>
      </c>
      <c r="L74" s="13">
        <f t="shared" si="11"/>
        <v>25.07</v>
      </c>
      <c r="M74" s="13">
        <f t="shared" si="12"/>
        <v>28.81</v>
      </c>
      <c r="N74" s="13">
        <f t="shared" si="13"/>
        <v>31.85</v>
      </c>
      <c r="O74" s="13">
        <f t="shared" si="14"/>
        <v>23.97</v>
      </c>
    </row>
    <row r="75" spans="1:15" x14ac:dyDescent="0.25">
      <c r="A75" s="6">
        <v>42675</v>
      </c>
      <c r="B75" s="11">
        <v>25.12</v>
      </c>
      <c r="C75" s="11">
        <v>24.72</v>
      </c>
      <c r="D75" s="11">
        <v>30.5</v>
      </c>
      <c r="E75" s="11">
        <v>32.72</v>
      </c>
      <c r="F75" s="11">
        <v>25.44</v>
      </c>
      <c r="G75" s="11">
        <v>22.5</v>
      </c>
      <c r="H75" s="11">
        <v>39.599999560800001</v>
      </c>
      <c r="I75" s="13">
        <f t="shared" si="8"/>
        <v>25.12</v>
      </c>
      <c r="J75" s="13">
        <f t="shared" si="9"/>
        <v>25.59</v>
      </c>
      <c r="K75" s="13">
        <f t="shared" si="10"/>
        <v>31.96</v>
      </c>
      <c r="L75" s="13">
        <f t="shared" si="11"/>
        <v>26.2</v>
      </c>
      <c r="M75" s="13">
        <f t="shared" si="12"/>
        <v>28.5</v>
      </c>
      <c r="N75" s="13">
        <f t="shared" si="13"/>
        <v>33.03</v>
      </c>
      <c r="O75" s="13">
        <f t="shared" si="14"/>
        <v>24.33</v>
      </c>
    </row>
    <row r="76" spans="1:15" x14ac:dyDescent="0.25">
      <c r="A76" s="6">
        <v>42705</v>
      </c>
      <c r="B76" s="11">
        <v>26.4</v>
      </c>
      <c r="C76" s="11">
        <v>29.27</v>
      </c>
      <c r="D76" s="11">
        <v>30.5</v>
      </c>
      <c r="E76" s="11">
        <v>34</v>
      </c>
      <c r="F76" s="11">
        <v>29.52</v>
      </c>
      <c r="G76" s="11">
        <v>24.54</v>
      </c>
      <c r="H76" s="11">
        <v>43.059499522499998</v>
      </c>
      <c r="I76" s="13">
        <f t="shared" si="8"/>
        <v>26.4</v>
      </c>
      <c r="J76" s="13">
        <f t="shared" si="9"/>
        <v>29.45</v>
      </c>
      <c r="K76" s="13">
        <f t="shared" si="10"/>
        <v>33.24</v>
      </c>
      <c r="L76" s="13">
        <f t="shared" si="11"/>
        <v>29.67</v>
      </c>
      <c r="M76" s="13">
        <f t="shared" si="12"/>
        <v>29.01</v>
      </c>
      <c r="N76" s="13">
        <f t="shared" si="13"/>
        <v>36.35</v>
      </c>
      <c r="O76" s="13">
        <f t="shared" si="14"/>
        <v>25.84</v>
      </c>
    </row>
    <row r="77" spans="1:15" x14ac:dyDescent="0.25">
      <c r="A77" s="6">
        <v>42736</v>
      </c>
      <c r="B77" s="11">
        <v>27.5</v>
      </c>
      <c r="C77" s="11">
        <v>31.61</v>
      </c>
      <c r="D77" s="11">
        <v>30.91</v>
      </c>
      <c r="E77" s="11">
        <v>35.49</v>
      </c>
      <c r="F77" s="11">
        <v>30.88</v>
      </c>
      <c r="G77" s="11">
        <v>27.07</v>
      </c>
      <c r="H77" s="11">
        <v>44.899999502</v>
      </c>
      <c r="I77" s="13">
        <f t="shared" si="8"/>
        <v>27.5</v>
      </c>
      <c r="J77" s="13">
        <f t="shared" si="9"/>
        <v>31.51</v>
      </c>
      <c r="K77" s="13">
        <f t="shared" si="10"/>
        <v>34.69</v>
      </c>
      <c r="L77" s="13">
        <f t="shared" si="11"/>
        <v>30.88</v>
      </c>
      <c r="M77" s="13">
        <f t="shared" si="12"/>
        <v>29.95</v>
      </c>
      <c r="N77" s="13">
        <f t="shared" si="13"/>
        <v>38.15</v>
      </c>
      <c r="O77" s="13">
        <f t="shared" si="14"/>
        <v>27.37</v>
      </c>
    </row>
    <row r="78" spans="1:15" x14ac:dyDescent="0.25">
      <c r="A78" s="6">
        <v>42767</v>
      </c>
      <c r="B78" s="11">
        <v>27.26</v>
      </c>
      <c r="C78" s="11">
        <v>34.450000000000003</v>
      </c>
      <c r="D78" s="11">
        <v>33.25</v>
      </c>
      <c r="E78" s="11">
        <v>35.75</v>
      </c>
      <c r="F78" s="11">
        <v>31.05</v>
      </c>
      <c r="G78" s="11">
        <v>27.62</v>
      </c>
      <c r="H78" s="11">
        <v>44.907999502000003</v>
      </c>
      <c r="I78" s="13">
        <f t="shared" si="8"/>
        <v>27.26</v>
      </c>
      <c r="J78" s="13">
        <f t="shared" si="9"/>
        <v>34.270000000000003</v>
      </c>
      <c r="K78" s="13">
        <f t="shared" si="10"/>
        <v>34.9</v>
      </c>
      <c r="L78" s="13">
        <f t="shared" si="11"/>
        <v>31.38</v>
      </c>
      <c r="M78" s="13">
        <f t="shared" si="12"/>
        <v>31.84</v>
      </c>
      <c r="N78" s="13">
        <f t="shared" si="13"/>
        <v>39.5</v>
      </c>
      <c r="O78" s="13">
        <f t="shared" si="14"/>
        <v>27.37</v>
      </c>
    </row>
    <row r="79" spans="1:15" x14ac:dyDescent="0.25">
      <c r="A79" s="7">
        <v>42795</v>
      </c>
      <c r="B79" s="11">
        <v>27</v>
      </c>
      <c r="C79" s="11">
        <v>36.17</v>
      </c>
      <c r="D79" s="11">
        <v>33.25</v>
      </c>
      <c r="E79" s="11">
        <v>35.75</v>
      </c>
      <c r="F79" s="11">
        <v>32.270000000000003</v>
      </c>
      <c r="G79" s="11">
        <v>27.95</v>
      </c>
      <c r="H79" s="11">
        <v>46.510999484199999</v>
      </c>
      <c r="I79" s="13">
        <f t="shared" si="8"/>
        <v>27</v>
      </c>
      <c r="J79" s="13">
        <f t="shared" si="9"/>
        <v>35.729999999999997</v>
      </c>
      <c r="K79" s="13">
        <f t="shared" si="10"/>
        <v>34.880000000000003</v>
      </c>
      <c r="L79" s="13">
        <f t="shared" si="11"/>
        <v>32.42</v>
      </c>
      <c r="M79" s="13">
        <f t="shared" si="12"/>
        <v>31.93</v>
      </c>
      <c r="N79" s="13">
        <f t="shared" si="13"/>
        <v>40.9</v>
      </c>
      <c r="O79" s="13">
        <f t="shared" si="14"/>
        <v>27.29</v>
      </c>
    </row>
    <row r="80" spans="1:15" x14ac:dyDescent="0.25">
      <c r="A80" s="6">
        <v>42826</v>
      </c>
      <c r="B80" s="11">
        <v>26.9</v>
      </c>
      <c r="C80" s="11">
        <v>36.799999999999997</v>
      </c>
      <c r="D80" s="11">
        <v>33.25</v>
      </c>
      <c r="E80" s="11">
        <v>35.75</v>
      </c>
      <c r="F80" s="11">
        <v>32.32</v>
      </c>
      <c r="G80" s="11">
        <v>29.25</v>
      </c>
      <c r="H80" s="11">
        <v>47.499999473199999</v>
      </c>
      <c r="I80" s="13">
        <f t="shared" si="8"/>
        <v>26.9</v>
      </c>
      <c r="J80" s="13">
        <f t="shared" si="9"/>
        <v>36.270000000000003</v>
      </c>
      <c r="K80" s="13">
        <f t="shared" si="10"/>
        <v>34.869999999999997</v>
      </c>
      <c r="L80" s="13">
        <f t="shared" si="11"/>
        <v>32.46</v>
      </c>
      <c r="M80" s="13">
        <f t="shared" si="12"/>
        <v>32.25</v>
      </c>
      <c r="N80" s="13">
        <f t="shared" si="13"/>
        <v>41.62</v>
      </c>
      <c r="O80" s="13">
        <f t="shared" si="14"/>
        <v>27.61</v>
      </c>
    </row>
    <row r="81" spans="1:15" x14ac:dyDescent="0.25">
      <c r="A81" s="6">
        <v>42856</v>
      </c>
      <c r="B81" s="11">
        <v>26.53</v>
      </c>
      <c r="C81" s="11">
        <v>36.43</v>
      </c>
      <c r="D81" s="11">
        <v>33.25</v>
      </c>
      <c r="E81" s="11">
        <v>35.75</v>
      </c>
      <c r="F81" s="11">
        <v>30.91</v>
      </c>
      <c r="G81" s="11">
        <v>29.25</v>
      </c>
      <c r="H81" s="11">
        <v>46.6819994823</v>
      </c>
      <c r="I81" s="13">
        <f t="shared" si="8"/>
        <v>26.53</v>
      </c>
      <c r="J81" s="13">
        <f t="shared" si="9"/>
        <v>35.950000000000003</v>
      </c>
      <c r="K81" s="13">
        <f t="shared" si="10"/>
        <v>34.83</v>
      </c>
      <c r="L81" s="13">
        <f t="shared" si="11"/>
        <v>31.26</v>
      </c>
      <c r="M81" s="13">
        <f t="shared" si="12"/>
        <v>32.25</v>
      </c>
      <c r="N81" s="13">
        <f t="shared" si="13"/>
        <v>41.08</v>
      </c>
      <c r="O81" s="13">
        <f t="shared" si="14"/>
        <v>27.35</v>
      </c>
    </row>
    <row r="82" spans="1:15" x14ac:dyDescent="0.25">
      <c r="A82" s="6">
        <v>42887</v>
      </c>
      <c r="B82" s="11">
        <v>26.5</v>
      </c>
      <c r="C82" s="11">
        <v>35.659999999999997</v>
      </c>
      <c r="D82" s="11">
        <v>33.25</v>
      </c>
      <c r="E82" s="11">
        <v>35.75</v>
      </c>
      <c r="F82" s="11">
        <v>29.43</v>
      </c>
      <c r="G82" s="11">
        <v>29.11</v>
      </c>
      <c r="H82" s="11">
        <v>44.613499505199997</v>
      </c>
      <c r="I82" s="13">
        <f t="shared" si="8"/>
        <v>26.5</v>
      </c>
      <c r="J82" s="13">
        <f t="shared" si="9"/>
        <v>35.299999999999997</v>
      </c>
      <c r="K82" s="13">
        <f t="shared" si="10"/>
        <v>34.83</v>
      </c>
      <c r="L82" s="13">
        <f t="shared" si="11"/>
        <v>30</v>
      </c>
      <c r="M82" s="13">
        <f t="shared" si="12"/>
        <v>32.22</v>
      </c>
      <c r="N82" s="13">
        <f t="shared" si="13"/>
        <v>39.78</v>
      </c>
      <c r="O82" s="13">
        <f t="shared" si="14"/>
        <v>27.28</v>
      </c>
    </row>
    <row r="83" spans="1:15" x14ac:dyDescent="0.25">
      <c r="A83" s="6">
        <v>42917</v>
      </c>
      <c r="B83" s="11">
        <v>26.5</v>
      </c>
      <c r="C83" s="11">
        <v>35.78</v>
      </c>
      <c r="D83" s="11">
        <v>33.25</v>
      </c>
      <c r="E83" s="11">
        <v>35.75</v>
      </c>
      <c r="F83" s="11">
        <v>30.83</v>
      </c>
      <c r="G83" s="11">
        <v>29.5</v>
      </c>
      <c r="H83" s="11">
        <v>44.1189995107</v>
      </c>
      <c r="I83" s="13">
        <f t="shared" si="8"/>
        <v>26.5</v>
      </c>
      <c r="J83" s="13">
        <f t="shared" si="9"/>
        <v>35.4</v>
      </c>
      <c r="K83" s="13">
        <f t="shared" si="10"/>
        <v>34.83</v>
      </c>
      <c r="L83" s="13">
        <f t="shared" si="11"/>
        <v>31.19</v>
      </c>
      <c r="M83" s="13">
        <f t="shared" si="12"/>
        <v>32.31</v>
      </c>
      <c r="N83" s="13">
        <f t="shared" si="13"/>
        <v>39.57</v>
      </c>
      <c r="O83" s="13">
        <f t="shared" si="14"/>
        <v>27.4</v>
      </c>
    </row>
    <row r="84" spans="1:15" x14ac:dyDescent="0.25">
      <c r="A84" s="6">
        <v>42948</v>
      </c>
      <c r="B84" s="11">
        <v>26.94</v>
      </c>
      <c r="C84" s="11">
        <v>34.130000000000003</v>
      </c>
      <c r="D84" s="11">
        <v>33.25</v>
      </c>
      <c r="E84" s="11">
        <v>35.75</v>
      </c>
      <c r="F84" s="11">
        <v>31.38</v>
      </c>
      <c r="G84" s="11">
        <v>29.65</v>
      </c>
      <c r="H84" s="11">
        <v>44.7119995041</v>
      </c>
      <c r="I84" s="13">
        <f t="shared" si="8"/>
        <v>26.94</v>
      </c>
      <c r="J84" s="13">
        <f t="shared" si="9"/>
        <v>34</v>
      </c>
      <c r="K84" s="13">
        <f t="shared" si="10"/>
        <v>34.869999999999997</v>
      </c>
      <c r="L84" s="13">
        <f t="shared" si="11"/>
        <v>31.66</v>
      </c>
      <c r="M84" s="13">
        <f t="shared" si="12"/>
        <v>32.35</v>
      </c>
      <c r="N84" s="13">
        <f t="shared" si="13"/>
        <v>39.29</v>
      </c>
      <c r="O84" s="13">
        <f t="shared" si="14"/>
        <v>27.75</v>
      </c>
    </row>
    <row r="85" spans="1:15" x14ac:dyDescent="0.25">
      <c r="A85" s="6">
        <v>42979</v>
      </c>
      <c r="B85" s="11">
        <v>28.93</v>
      </c>
      <c r="C85" s="11">
        <v>34.24</v>
      </c>
      <c r="D85" s="11">
        <v>33.1</v>
      </c>
      <c r="E85" s="11">
        <v>35.35</v>
      </c>
      <c r="F85" s="11">
        <v>30.96</v>
      </c>
      <c r="G85" s="11">
        <v>30.15</v>
      </c>
      <c r="H85" s="11">
        <v>44.174999510100001</v>
      </c>
      <c r="I85" s="13">
        <f t="shared" si="8"/>
        <v>28.93</v>
      </c>
      <c r="J85" s="13">
        <f t="shared" si="9"/>
        <v>34.07</v>
      </c>
      <c r="K85" s="13">
        <f t="shared" si="10"/>
        <v>34.71</v>
      </c>
      <c r="L85" s="13">
        <f t="shared" si="11"/>
        <v>31.28</v>
      </c>
      <c r="M85" s="13">
        <f t="shared" si="12"/>
        <v>32.36</v>
      </c>
      <c r="N85" s="13">
        <f t="shared" si="13"/>
        <v>39.04</v>
      </c>
      <c r="O85" s="13">
        <f t="shared" si="14"/>
        <v>29.3</v>
      </c>
    </row>
    <row r="86" spans="1:15" x14ac:dyDescent="0.25">
      <c r="A86" s="6">
        <v>43009</v>
      </c>
      <c r="B86" s="11">
        <v>29.13</v>
      </c>
      <c r="C86" s="11">
        <v>32.1</v>
      </c>
      <c r="D86" s="11">
        <v>30.25</v>
      </c>
      <c r="E86" s="11">
        <v>31.75</v>
      </c>
      <c r="F86" s="11">
        <v>29.54</v>
      </c>
      <c r="G86" s="11">
        <v>30.89</v>
      </c>
      <c r="H86" s="11">
        <v>43.937499512700001</v>
      </c>
      <c r="I86" s="13">
        <f t="shared" si="8"/>
        <v>29.13</v>
      </c>
      <c r="J86" s="13">
        <f t="shared" si="9"/>
        <v>31.82</v>
      </c>
      <c r="K86" s="13">
        <f t="shared" si="10"/>
        <v>31.49</v>
      </c>
      <c r="L86" s="13">
        <f t="shared" si="11"/>
        <v>29.65</v>
      </c>
      <c r="M86" s="13">
        <f t="shared" si="12"/>
        <v>30.41</v>
      </c>
      <c r="N86" s="13">
        <f t="shared" si="13"/>
        <v>37.74</v>
      </c>
      <c r="O86" s="13">
        <f t="shared" si="14"/>
        <v>29.66</v>
      </c>
    </row>
    <row r="87" spans="1:15" x14ac:dyDescent="0.25">
      <c r="A87" s="6">
        <v>43040</v>
      </c>
      <c r="B87" s="11">
        <v>27.69</v>
      </c>
      <c r="C87" s="11">
        <v>31.45</v>
      </c>
      <c r="D87" s="11">
        <v>30.25</v>
      </c>
      <c r="E87" s="11">
        <v>31.75</v>
      </c>
      <c r="F87" s="11">
        <v>30.53</v>
      </c>
      <c r="G87" s="11">
        <v>30.5</v>
      </c>
      <c r="H87" s="11">
        <v>44.724999504000003</v>
      </c>
      <c r="I87" s="13">
        <f t="shared" si="8"/>
        <v>27.69</v>
      </c>
      <c r="J87" s="13">
        <f t="shared" si="9"/>
        <v>31.27</v>
      </c>
      <c r="K87" s="13">
        <f t="shared" si="10"/>
        <v>31.34</v>
      </c>
      <c r="L87" s="13">
        <f t="shared" si="11"/>
        <v>30.49</v>
      </c>
      <c r="M87" s="13">
        <f t="shared" si="12"/>
        <v>30.31</v>
      </c>
      <c r="N87" s="13">
        <f t="shared" si="13"/>
        <v>37.909999999999997</v>
      </c>
      <c r="O87" s="13">
        <f t="shared" si="14"/>
        <v>28.53</v>
      </c>
    </row>
    <row r="88" spans="1:15" x14ac:dyDescent="0.25">
      <c r="A88" s="6">
        <v>43070</v>
      </c>
      <c r="B88" s="11">
        <v>27.85</v>
      </c>
      <c r="C88" s="11">
        <v>33.590000000000003</v>
      </c>
      <c r="D88" s="11">
        <v>30.25</v>
      </c>
      <c r="E88" s="11">
        <v>31.95</v>
      </c>
      <c r="F88" s="11">
        <v>31.96</v>
      </c>
      <c r="G88" s="11">
        <v>31.14</v>
      </c>
      <c r="H88" s="11">
        <v>45.149999499300002</v>
      </c>
      <c r="I88" s="13">
        <f t="shared" si="8"/>
        <v>27.85</v>
      </c>
      <c r="J88" s="13">
        <f t="shared" si="9"/>
        <v>33.090000000000003</v>
      </c>
      <c r="K88" s="13">
        <f t="shared" si="10"/>
        <v>31.54</v>
      </c>
      <c r="L88" s="13">
        <f t="shared" si="11"/>
        <v>31.7</v>
      </c>
      <c r="M88" s="13">
        <f t="shared" si="12"/>
        <v>30.47</v>
      </c>
      <c r="N88" s="13">
        <f t="shared" si="13"/>
        <v>38.869999999999997</v>
      </c>
      <c r="O88" s="13">
        <f t="shared" si="14"/>
        <v>28.84</v>
      </c>
    </row>
    <row r="89" spans="1:15" x14ac:dyDescent="0.25">
      <c r="A89" s="6">
        <v>43101</v>
      </c>
      <c r="B89" s="11">
        <v>30.5</v>
      </c>
      <c r="C89" s="11">
        <v>35.729999999999997</v>
      </c>
      <c r="D89" s="11">
        <v>30.82</v>
      </c>
      <c r="E89" s="11">
        <v>34.29</v>
      </c>
      <c r="F89" s="11">
        <v>34.369999999999997</v>
      </c>
      <c r="G89" s="11">
        <v>31.65</v>
      </c>
      <c r="H89" s="11">
        <v>46.648999482599997</v>
      </c>
      <c r="I89" s="13">
        <f t="shared" si="8"/>
        <v>30.5</v>
      </c>
      <c r="J89" s="13">
        <f t="shared" si="9"/>
        <v>34.99</v>
      </c>
      <c r="K89" s="13">
        <f t="shared" si="10"/>
        <v>33.909999999999997</v>
      </c>
      <c r="L89" s="13">
        <f t="shared" si="11"/>
        <v>33.840000000000003</v>
      </c>
      <c r="M89" s="13">
        <f t="shared" si="12"/>
        <v>31.03</v>
      </c>
      <c r="N89" s="13">
        <f t="shared" si="13"/>
        <v>40.450000000000003</v>
      </c>
      <c r="O89" s="13">
        <f t="shared" si="14"/>
        <v>30.85</v>
      </c>
    </row>
    <row r="90" spans="1:15" x14ac:dyDescent="0.25">
      <c r="A90" s="6">
        <v>43132</v>
      </c>
      <c r="B90" s="11">
        <v>31.82</v>
      </c>
      <c r="C90" s="11">
        <v>40.03</v>
      </c>
      <c r="D90" s="11">
        <v>33.25</v>
      </c>
      <c r="E90" s="11">
        <v>36</v>
      </c>
      <c r="F90" s="11">
        <v>37.29</v>
      </c>
      <c r="G90" s="11">
        <v>32.53</v>
      </c>
      <c r="H90" s="11">
        <v>48.6844994601</v>
      </c>
      <c r="I90" s="13">
        <f t="shared" si="8"/>
        <v>31.82</v>
      </c>
      <c r="J90" s="13">
        <f t="shared" si="9"/>
        <v>39.01</v>
      </c>
      <c r="K90" s="13">
        <f t="shared" si="10"/>
        <v>35.58</v>
      </c>
      <c r="L90" s="13">
        <f t="shared" si="11"/>
        <v>36.68</v>
      </c>
      <c r="M90" s="13">
        <f t="shared" si="12"/>
        <v>33.07</v>
      </c>
      <c r="N90" s="13">
        <f t="shared" si="13"/>
        <v>43.34</v>
      </c>
      <c r="O90" s="13">
        <f t="shared" si="14"/>
        <v>32.03</v>
      </c>
    </row>
    <row r="91" spans="1:15" x14ac:dyDescent="0.25">
      <c r="A91" s="6">
        <v>43160</v>
      </c>
      <c r="B91" s="11">
        <v>33.229999999999997</v>
      </c>
      <c r="C91" s="11">
        <v>44.91</v>
      </c>
      <c r="D91" s="11">
        <v>33.340000000000003</v>
      </c>
      <c r="E91" s="11">
        <v>38.200000000000003</v>
      </c>
      <c r="F91" s="11">
        <v>41.67</v>
      </c>
      <c r="G91" s="11">
        <v>34.36</v>
      </c>
      <c r="H91" s="11">
        <v>51.272999431400002</v>
      </c>
      <c r="I91" s="13">
        <f t="shared" si="8"/>
        <v>33.229999999999997</v>
      </c>
      <c r="J91" s="13">
        <f t="shared" si="9"/>
        <v>43.17</v>
      </c>
      <c r="K91" s="13">
        <f t="shared" si="10"/>
        <v>37.700000000000003</v>
      </c>
      <c r="L91" s="13">
        <f t="shared" si="11"/>
        <v>40.42</v>
      </c>
      <c r="M91" s="13">
        <f t="shared" si="12"/>
        <v>33.6</v>
      </c>
      <c r="N91" s="13">
        <f t="shared" si="13"/>
        <v>46.36</v>
      </c>
      <c r="O91" s="13">
        <f t="shared" si="14"/>
        <v>33.57</v>
      </c>
    </row>
    <row r="92" spans="1:15" x14ac:dyDescent="0.25">
      <c r="A92" s="6">
        <v>43191</v>
      </c>
      <c r="B92" s="11">
        <v>34.93</v>
      </c>
      <c r="C92" s="11">
        <v>46.81</v>
      </c>
      <c r="D92" s="11">
        <v>35.42</v>
      </c>
      <c r="E92" s="11">
        <v>40.5</v>
      </c>
      <c r="F92" s="11">
        <v>43.18</v>
      </c>
      <c r="G92" s="11">
        <v>38.19</v>
      </c>
      <c r="H92" s="11">
        <v>53.999999401099998</v>
      </c>
      <c r="I92" s="13">
        <f t="shared" si="8"/>
        <v>34.93</v>
      </c>
      <c r="J92" s="13">
        <f t="shared" si="9"/>
        <v>45.1</v>
      </c>
      <c r="K92" s="13">
        <f t="shared" si="10"/>
        <v>39.94</v>
      </c>
      <c r="L92" s="13">
        <f t="shared" si="11"/>
        <v>42.02</v>
      </c>
      <c r="M92" s="13">
        <f t="shared" si="12"/>
        <v>36.11</v>
      </c>
      <c r="N92" s="13">
        <f t="shared" si="13"/>
        <v>48.7</v>
      </c>
      <c r="O92" s="13">
        <f t="shared" si="14"/>
        <v>35.909999999999997</v>
      </c>
    </row>
    <row r="93" spans="1:15" x14ac:dyDescent="0.25">
      <c r="A93" s="6">
        <v>43221</v>
      </c>
      <c r="B93" s="11">
        <v>35.5</v>
      </c>
      <c r="C93" s="11">
        <v>46.41</v>
      </c>
      <c r="D93" s="11">
        <v>37</v>
      </c>
      <c r="E93" s="11">
        <v>42</v>
      </c>
      <c r="F93" s="11">
        <v>43.96</v>
      </c>
      <c r="G93" s="11">
        <v>39.340000000000003</v>
      </c>
      <c r="H93" s="11">
        <v>55.420499385399999</v>
      </c>
      <c r="I93" s="13">
        <f t="shared" si="8"/>
        <v>35.5</v>
      </c>
      <c r="J93" s="13">
        <f t="shared" si="9"/>
        <v>45</v>
      </c>
      <c r="K93" s="13">
        <f t="shared" si="10"/>
        <v>41.35</v>
      </c>
      <c r="L93" s="13">
        <f t="shared" si="11"/>
        <v>42.92</v>
      </c>
      <c r="M93" s="13">
        <f t="shared" si="12"/>
        <v>37.590000000000003</v>
      </c>
      <c r="N93" s="13">
        <f t="shared" si="13"/>
        <v>49.5</v>
      </c>
      <c r="O93" s="13">
        <f t="shared" si="14"/>
        <v>36.65</v>
      </c>
    </row>
    <row r="94" spans="1:15" x14ac:dyDescent="0.25">
      <c r="A94" s="6">
        <v>43252</v>
      </c>
      <c r="B94" s="11">
        <v>35.5</v>
      </c>
      <c r="C94" s="11">
        <v>47.05</v>
      </c>
      <c r="D94" s="11">
        <v>37.07</v>
      </c>
      <c r="E94" s="11">
        <v>42.14</v>
      </c>
      <c r="F94" s="11">
        <v>45.1</v>
      </c>
      <c r="G94" s="11">
        <v>40.25</v>
      </c>
      <c r="H94" s="11">
        <v>57.208499365500003</v>
      </c>
      <c r="I94" s="13">
        <f t="shared" si="8"/>
        <v>35.5</v>
      </c>
      <c r="J94" s="13">
        <f t="shared" si="9"/>
        <v>45.55</v>
      </c>
      <c r="K94" s="13">
        <f t="shared" si="10"/>
        <v>41.48</v>
      </c>
      <c r="L94" s="13">
        <f t="shared" si="11"/>
        <v>43.9</v>
      </c>
      <c r="M94" s="13">
        <f t="shared" si="12"/>
        <v>37.869999999999997</v>
      </c>
      <c r="N94" s="13">
        <f t="shared" si="13"/>
        <v>50.63</v>
      </c>
      <c r="O94" s="13">
        <f t="shared" si="14"/>
        <v>36.93</v>
      </c>
    </row>
    <row r="95" spans="1:15" x14ac:dyDescent="0.25">
      <c r="A95" s="6">
        <v>43282</v>
      </c>
      <c r="B95" s="11">
        <v>35.5</v>
      </c>
      <c r="C95" s="11">
        <v>48</v>
      </c>
      <c r="D95" s="11">
        <v>38.5</v>
      </c>
      <c r="E95" s="11">
        <v>43.5</v>
      </c>
      <c r="F95" s="11">
        <v>45.61</v>
      </c>
      <c r="G95" s="11">
        <v>40.25</v>
      </c>
      <c r="H95" s="11">
        <v>58.982499345900003</v>
      </c>
      <c r="I95" s="13">
        <f t="shared" si="8"/>
        <v>35.5</v>
      </c>
      <c r="J95" s="13">
        <f t="shared" si="9"/>
        <v>46.58</v>
      </c>
      <c r="K95" s="13">
        <f t="shared" si="10"/>
        <v>42.7</v>
      </c>
      <c r="L95" s="13">
        <f t="shared" si="11"/>
        <v>44.54</v>
      </c>
      <c r="M95" s="13">
        <f t="shared" si="12"/>
        <v>38.94</v>
      </c>
      <c r="N95" s="13">
        <f t="shared" si="13"/>
        <v>52.07</v>
      </c>
      <c r="O95" s="13">
        <f t="shared" si="14"/>
        <v>36.93</v>
      </c>
    </row>
    <row r="96" spans="1:15" x14ac:dyDescent="0.25">
      <c r="A96" s="6">
        <v>43313</v>
      </c>
      <c r="B96" s="11">
        <v>35.5</v>
      </c>
      <c r="C96" s="11">
        <v>47.78</v>
      </c>
      <c r="D96" s="11">
        <v>38.5</v>
      </c>
      <c r="E96" s="11">
        <v>43.5</v>
      </c>
      <c r="F96" s="11">
        <v>44.21</v>
      </c>
      <c r="G96" s="11">
        <v>40.25</v>
      </c>
      <c r="H96" s="11">
        <v>60.070999333800003</v>
      </c>
      <c r="I96" s="13">
        <f t="shared" si="8"/>
        <v>35.5</v>
      </c>
      <c r="J96" s="13">
        <f t="shared" si="9"/>
        <v>46.39</v>
      </c>
      <c r="K96" s="13">
        <f t="shared" si="10"/>
        <v>42.7</v>
      </c>
      <c r="L96" s="13">
        <f t="shared" si="11"/>
        <v>43.35</v>
      </c>
      <c r="M96" s="13">
        <f t="shared" si="12"/>
        <v>38.94</v>
      </c>
      <c r="N96" s="13">
        <f t="shared" si="13"/>
        <v>52.53</v>
      </c>
      <c r="O96" s="13">
        <f t="shared" si="14"/>
        <v>36.93</v>
      </c>
    </row>
    <row r="97" spans="1:15" x14ac:dyDescent="0.25">
      <c r="A97" s="6">
        <v>43344</v>
      </c>
      <c r="B97" s="11">
        <v>35.5</v>
      </c>
      <c r="C97" s="11">
        <v>48.42</v>
      </c>
      <c r="D97" s="11">
        <v>38.5</v>
      </c>
      <c r="E97" s="11">
        <v>43.5</v>
      </c>
      <c r="F97" s="11">
        <v>41.84</v>
      </c>
      <c r="G97" s="11">
        <v>40.25</v>
      </c>
      <c r="H97" s="11">
        <v>58.447499351799998</v>
      </c>
      <c r="I97" s="13">
        <f t="shared" si="8"/>
        <v>35.5</v>
      </c>
      <c r="J97" s="13">
        <f t="shared" si="9"/>
        <v>46.93</v>
      </c>
      <c r="K97" s="13">
        <f t="shared" si="10"/>
        <v>42.7</v>
      </c>
      <c r="L97" s="13">
        <f t="shared" si="11"/>
        <v>41.34</v>
      </c>
      <c r="M97" s="13">
        <f t="shared" si="12"/>
        <v>38.94</v>
      </c>
      <c r="N97" s="13">
        <f t="shared" si="13"/>
        <v>51.95</v>
      </c>
      <c r="O97" s="13">
        <f t="shared" si="14"/>
        <v>36.93</v>
      </c>
    </row>
    <row r="98" spans="1:15" x14ac:dyDescent="0.25">
      <c r="A98" s="6">
        <v>43374</v>
      </c>
      <c r="B98" s="11">
        <v>35.5</v>
      </c>
      <c r="C98" s="11">
        <v>48.17</v>
      </c>
      <c r="D98" s="11">
        <v>38.5</v>
      </c>
      <c r="E98" s="11">
        <v>43.12</v>
      </c>
      <c r="F98" s="11">
        <v>41.28</v>
      </c>
      <c r="G98" s="11">
        <v>40.25</v>
      </c>
      <c r="H98" s="11">
        <v>57.483499362499998</v>
      </c>
      <c r="I98" s="13">
        <f t="shared" si="8"/>
        <v>35.5</v>
      </c>
      <c r="J98" s="13">
        <f t="shared" si="9"/>
        <v>46.72</v>
      </c>
      <c r="K98" s="13">
        <f t="shared" si="10"/>
        <v>42.36</v>
      </c>
      <c r="L98" s="13">
        <f t="shared" si="11"/>
        <v>40.86</v>
      </c>
      <c r="M98" s="13">
        <f t="shared" si="12"/>
        <v>38.94</v>
      </c>
      <c r="N98" s="13">
        <f t="shared" si="13"/>
        <v>51.38</v>
      </c>
      <c r="O98" s="13">
        <f t="shared" si="14"/>
        <v>36.93</v>
      </c>
    </row>
    <row r="99" spans="1:15" x14ac:dyDescent="0.25">
      <c r="A99" s="6">
        <v>43405</v>
      </c>
      <c r="B99" s="11">
        <v>35.5</v>
      </c>
      <c r="C99" s="11">
        <v>49.32</v>
      </c>
      <c r="D99" s="11">
        <v>38.5</v>
      </c>
      <c r="E99" s="11">
        <v>41.75</v>
      </c>
      <c r="F99" s="11">
        <v>39.85</v>
      </c>
      <c r="G99" s="11">
        <v>40.25</v>
      </c>
      <c r="H99" s="11">
        <v>56.018999378700002</v>
      </c>
      <c r="I99" s="13">
        <f t="shared" si="8"/>
        <v>35.5</v>
      </c>
      <c r="J99" s="13">
        <f t="shared" si="9"/>
        <v>47.7</v>
      </c>
      <c r="K99" s="13">
        <f t="shared" si="10"/>
        <v>41.13</v>
      </c>
      <c r="L99" s="13">
        <f t="shared" si="11"/>
        <v>39.65</v>
      </c>
      <c r="M99" s="13">
        <f t="shared" si="12"/>
        <v>38.94</v>
      </c>
      <c r="N99" s="13">
        <f t="shared" si="13"/>
        <v>51.05</v>
      </c>
      <c r="O99" s="13">
        <f t="shared" si="14"/>
        <v>36.93</v>
      </c>
    </row>
    <row r="100" spans="1:15" x14ac:dyDescent="0.25">
      <c r="A100" s="6">
        <v>43435</v>
      </c>
      <c r="B100" s="11">
        <v>35.5</v>
      </c>
      <c r="C100" s="11">
        <v>49.45</v>
      </c>
      <c r="D100" s="11">
        <v>38.5</v>
      </c>
      <c r="E100" s="11">
        <v>41.75</v>
      </c>
      <c r="F100" s="11">
        <v>37.04</v>
      </c>
      <c r="G100" s="11">
        <v>40.25</v>
      </c>
      <c r="H100" s="11">
        <v>54.299999397800001</v>
      </c>
      <c r="I100" s="13">
        <f t="shared" si="8"/>
        <v>35.5</v>
      </c>
      <c r="J100" s="13">
        <f t="shared" si="9"/>
        <v>47.81</v>
      </c>
      <c r="K100" s="13">
        <f t="shared" si="10"/>
        <v>41.13</v>
      </c>
      <c r="L100" s="13">
        <f t="shared" si="11"/>
        <v>37.26</v>
      </c>
      <c r="M100" s="13">
        <f t="shared" si="12"/>
        <v>38.94</v>
      </c>
      <c r="N100" s="13">
        <f t="shared" si="13"/>
        <v>50.23</v>
      </c>
      <c r="O100" s="13">
        <f t="shared" si="14"/>
        <v>36.93</v>
      </c>
    </row>
    <row r="101" spans="1:15" x14ac:dyDescent="0.25">
      <c r="A101" s="6">
        <v>43466</v>
      </c>
      <c r="B101" s="11">
        <v>35.5</v>
      </c>
      <c r="C101" s="11">
        <v>48.79</v>
      </c>
      <c r="D101" s="11">
        <v>38.26</v>
      </c>
      <c r="E101" s="11">
        <v>41.75</v>
      </c>
      <c r="F101" s="11">
        <v>34.69</v>
      </c>
      <c r="G101" s="11">
        <v>40.25</v>
      </c>
      <c r="H101" s="11">
        <v>52.601499416599999</v>
      </c>
      <c r="I101" s="13">
        <f t="shared" si="8"/>
        <v>35.5</v>
      </c>
      <c r="J101" s="13">
        <f t="shared" si="9"/>
        <v>47.21</v>
      </c>
      <c r="K101" s="13">
        <f t="shared" si="10"/>
        <v>41.13</v>
      </c>
      <c r="L101" s="13">
        <f t="shared" si="11"/>
        <v>35.229999999999997</v>
      </c>
      <c r="M101" s="13">
        <f t="shared" si="12"/>
        <v>38.76</v>
      </c>
      <c r="N101" s="13">
        <f t="shared" si="13"/>
        <v>49.12</v>
      </c>
      <c r="O101" s="13">
        <f t="shared" si="14"/>
        <v>36.93</v>
      </c>
    </row>
    <row r="102" spans="1:15" x14ac:dyDescent="0.25">
      <c r="A102" s="6">
        <v>43497</v>
      </c>
      <c r="B102" s="11">
        <v>35.32</v>
      </c>
      <c r="C102" s="11">
        <v>47.76</v>
      </c>
      <c r="D102" s="11">
        <v>37.5</v>
      </c>
      <c r="E102" s="11">
        <v>41.83</v>
      </c>
      <c r="F102" s="11">
        <v>34.299999999999997</v>
      </c>
      <c r="G102" s="11">
        <v>39.78</v>
      </c>
      <c r="H102" s="11">
        <v>51.8949994245</v>
      </c>
      <c r="I102" s="13">
        <f t="shared" si="8"/>
        <v>35.32</v>
      </c>
      <c r="J102" s="13">
        <f t="shared" si="9"/>
        <v>46.22</v>
      </c>
      <c r="K102" s="13">
        <f t="shared" si="10"/>
        <v>41.18</v>
      </c>
      <c r="L102" s="13">
        <f t="shared" si="11"/>
        <v>34.78</v>
      </c>
      <c r="M102" s="13">
        <f t="shared" si="12"/>
        <v>38.07</v>
      </c>
      <c r="N102" s="13">
        <f t="shared" si="13"/>
        <v>48.29</v>
      </c>
      <c r="O102" s="13">
        <f t="shared" si="14"/>
        <v>36.659999999999997</v>
      </c>
    </row>
    <row r="103" spans="1:15" x14ac:dyDescent="0.25">
      <c r="A103" s="6">
        <v>43525</v>
      </c>
      <c r="B103" s="11">
        <v>35.75</v>
      </c>
      <c r="C103" s="11">
        <v>46.83</v>
      </c>
      <c r="D103" s="11">
        <v>37.5</v>
      </c>
      <c r="E103" s="11">
        <v>43.25</v>
      </c>
      <c r="F103" s="11">
        <v>34.81</v>
      </c>
      <c r="G103" s="11">
        <v>39.07</v>
      </c>
      <c r="H103" s="11">
        <v>51.821499425299997</v>
      </c>
      <c r="I103" s="13">
        <f t="shared" si="8"/>
        <v>35.75</v>
      </c>
      <c r="J103" s="13">
        <f t="shared" si="9"/>
        <v>45.43</v>
      </c>
      <c r="K103" s="13">
        <f t="shared" si="10"/>
        <v>42.5</v>
      </c>
      <c r="L103" s="13">
        <f t="shared" si="11"/>
        <v>35.21</v>
      </c>
      <c r="M103" s="13">
        <f t="shared" si="12"/>
        <v>37.89</v>
      </c>
      <c r="N103" s="13">
        <f t="shared" si="13"/>
        <v>47.93</v>
      </c>
      <c r="O103" s="13">
        <f t="shared" si="14"/>
        <v>36.75</v>
      </c>
    </row>
    <row r="104" spans="1:15" x14ac:dyDescent="0.25">
      <c r="A104" s="6">
        <v>43556</v>
      </c>
      <c r="B104" s="11">
        <v>35.5</v>
      </c>
      <c r="C104" s="11">
        <v>45.83</v>
      </c>
      <c r="D104" s="11">
        <v>37.5</v>
      </c>
      <c r="E104" s="11">
        <v>43.25</v>
      </c>
      <c r="F104" s="11">
        <v>33.909999999999997</v>
      </c>
      <c r="G104" s="11">
        <v>38.29</v>
      </c>
      <c r="H104" s="11">
        <v>49.9344994462</v>
      </c>
      <c r="I104" s="13">
        <f t="shared" si="8"/>
        <v>35.5</v>
      </c>
      <c r="J104" s="13">
        <f t="shared" si="9"/>
        <v>44.58</v>
      </c>
      <c r="K104" s="13">
        <f t="shared" si="10"/>
        <v>42.48</v>
      </c>
      <c r="L104" s="13">
        <f t="shared" si="11"/>
        <v>34.450000000000003</v>
      </c>
      <c r="M104" s="13">
        <f t="shared" si="12"/>
        <v>37.700000000000003</v>
      </c>
      <c r="N104" s="13">
        <f t="shared" si="13"/>
        <v>46.63</v>
      </c>
      <c r="O104" s="13">
        <f t="shared" si="14"/>
        <v>36.340000000000003</v>
      </c>
    </row>
    <row r="105" spans="1:15" x14ac:dyDescent="0.25">
      <c r="A105" s="6">
        <v>43586</v>
      </c>
      <c r="B105" s="11">
        <v>34.61</v>
      </c>
      <c r="C105" s="11">
        <v>43.75</v>
      </c>
      <c r="D105" s="11">
        <v>37.44</v>
      </c>
      <c r="E105" s="11">
        <v>43.07</v>
      </c>
      <c r="F105" s="11">
        <v>31.06</v>
      </c>
      <c r="G105" s="11">
        <v>37.14</v>
      </c>
      <c r="H105" s="11">
        <v>47.488499473300003</v>
      </c>
      <c r="I105" s="13">
        <f t="shared" si="8"/>
        <v>34.61</v>
      </c>
      <c r="J105" s="13">
        <f t="shared" si="9"/>
        <v>42.8</v>
      </c>
      <c r="K105" s="13">
        <f t="shared" si="10"/>
        <v>42.22</v>
      </c>
      <c r="L105" s="13">
        <f t="shared" si="11"/>
        <v>32.020000000000003</v>
      </c>
      <c r="M105" s="13">
        <f t="shared" si="12"/>
        <v>37.369999999999997</v>
      </c>
      <c r="N105" s="13">
        <f t="shared" si="13"/>
        <v>44.67</v>
      </c>
      <c r="O105" s="13">
        <f t="shared" si="14"/>
        <v>35.369999999999997</v>
      </c>
    </row>
    <row r="106" spans="1:15" x14ac:dyDescent="0.25">
      <c r="A106" s="6">
        <v>43617</v>
      </c>
      <c r="B106" s="11">
        <v>33.53</v>
      </c>
      <c r="C106" s="11">
        <v>39.479999999999997</v>
      </c>
      <c r="D106" s="11">
        <v>36.15</v>
      </c>
      <c r="E106" s="11">
        <v>40.950000000000003</v>
      </c>
      <c r="F106" s="11">
        <v>27.23</v>
      </c>
      <c r="G106" s="11">
        <v>35.6</v>
      </c>
      <c r="H106" s="11">
        <v>44.5999995054</v>
      </c>
      <c r="I106" s="13">
        <f t="shared" si="8"/>
        <v>33.53</v>
      </c>
      <c r="J106" s="13">
        <f t="shared" si="9"/>
        <v>38.979999999999997</v>
      </c>
      <c r="K106" s="13">
        <f t="shared" si="10"/>
        <v>40.21</v>
      </c>
      <c r="L106" s="13">
        <f t="shared" si="11"/>
        <v>28.57</v>
      </c>
      <c r="M106" s="13">
        <f t="shared" si="12"/>
        <v>36.01</v>
      </c>
      <c r="N106" s="13">
        <f t="shared" si="13"/>
        <v>41.54</v>
      </c>
      <c r="O106" s="13">
        <f t="shared" si="14"/>
        <v>34.15</v>
      </c>
    </row>
    <row r="107" spans="1:15" x14ac:dyDescent="0.25">
      <c r="A107" s="6">
        <v>43647</v>
      </c>
      <c r="B107" s="11">
        <v>32.200000000000003</v>
      </c>
      <c r="C107" s="11">
        <v>36.450000000000003</v>
      </c>
      <c r="D107" s="11">
        <v>34.25</v>
      </c>
      <c r="E107" s="11">
        <v>38.25</v>
      </c>
      <c r="F107" s="11">
        <v>28.07</v>
      </c>
      <c r="G107" s="11">
        <v>33.68</v>
      </c>
      <c r="H107" s="11">
        <v>44.034499511600004</v>
      </c>
      <c r="I107" s="13">
        <f t="shared" si="8"/>
        <v>32.200000000000003</v>
      </c>
      <c r="J107" s="13">
        <f t="shared" si="9"/>
        <v>36.119999999999997</v>
      </c>
      <c r="K107" s="13">
        <f t="shared" si="10"/>
        <v>37.65</v>
      </c>
      <c r="L107" s="13">
        <f t="shared" si="11"/>
        <v>29</v>
      </c>
      <c r="M107" s="13">
        <f t="shared" si="12"/>
        <v>34.11</v>
      </c>
      <c r="N107" s="13">
        <f t="shared" si="13"/>
        <v>39.909999999999997</v>
      </c>
      <c r="O107" s="13">
        <f t="shared" si="14"/>
        <v>32.64</v>
      </c>
    </row>
    <row r="108" spans="1:15" x14ac:dyDescent="0.25">
      <c r="A108" s="6">
        <v>43678</v>
      </c>
      <c r="B108" s="11">
        <v>32</v>
      </c>
      <c r="C108" s="11">
        <v>35.5</v>
      </c>
      <c r="D108" s="11">
        <v>34.25</v>
      </c>
      <c r="E108" s="11">
        <v>37.979999999999997</v>
      </c>
      <c r="F108" s="11">
        <v>29.61</v>
      </c>
      <c r="G108" s="11">
        <v>32.590000000000003</v>
      </c>
      <c r="H108" s="11">
        <v>44.999999500900003</v>
      </c>
      <c r="I108" s="13">
        <f t="shared" si="8"/>
        <v>32</v>
      </c>
      <c r="J108" s="13">
        <f t="shared" si="9"/>
        <v>35.31</v>
      </c>
      <c r="K108" s="13">
        <f t="shared" si="10"/>
        <v>37.380000000000003</v>
      </c>
      <c r="L108" s="13">
        <f t="shared" si="11"/>
        <v>30.31</v>
      </c>
      <c r="M108" s="13">
        <f t="shared" si="12"/>
        <v>33.840000000000003</v>
      </c>
      <c r="N108" s="13">
        <f t="shared" si="13"/>
        <v>40.06</v>
      </c>
      <c r="O108" s="13">
        <f t="shared" si="14"/>
        <v>32.18</v>
      </c>
    </row>
    <row r="109" spans="1:15" x14ac:dyDescent="0.25">
      <c r="A109" s="6">
        <v>43709</v>
      </c>
      <c r="B109" s="11">
        <v>31.89</v>
      </c>
      <c r="C109" s="11">
        <v>34.6</v>
      </c>
      <c r="D109" s="11">
        <v>34.1</v>
      </c>
      <c r="E109" s="11">
        <v>35.020000000000003</v>
      </c>
      <c r="F109" s="11">
        <v>27.83</v>
      </c>
      <c r="G109" s="11">
        <v>31.25</v>
      </c>
      <c r="H109" s="11">
        <v>43.624999516199999</v>
      </c>
      <c r="I109" s="13">
        <f t="shared" si="8"/>
        <v>31.89</v>
      </c>
      <c r="J109" s="13">
        <f t="shared" si="9"/>
        <v>34.53</v>
      </c>
      <c r="K109" s="13">
        <f t="shared" si="10"/>
        <v>34.71</v>
      </c>
      <c r="L109" s="13">
        <f t="shared" si="11"/>
        <v>28.77</v>
      </c>
      <c r="M109" s="13">
        <f t="shared" si="12"/>
        <v>33.39</v>
      </c>
      <c r="N109" s="13">
        <f t="shared" si="13"/>
        <v>39.04</v>
      </c>
      <c r="O109" s="13">
        <f t="shared" si="14"/>
        <v>31.7</v>
      </c>
    </row>
    <row r="110" spans="1:15" x14ac:dyDescent="0.25">
      <c r="A110" s="6">
        <v>43739</v>
      </c>
      <c r="B110" s="11">
        <v>30.42</v>
      </c>
      <c r="C110" s="11">
        <v>32.799999999999997</v>
      </c>
      <c r="D110" s="11">
        <v>32.75</v>
      </c>
      <c r="E110" s="11">
        <v>33.71</v>
      </c>
      <c r="F110" s="11">
        <v>24.57</v>
      </c>
      <c r="G110" s="11">
        <v>29.65</v>
      </c>
      <c r="H110" s="11">
        <v>42.184999532200003</v>
      </c>
      <c r="I110" s="13">
        <f t="shared" si="8"/>
        <v>30.42</v>
      </c>
      <c r="J110" s="13">
        <f t="shared" si="9"/>
        <v>32.79</v>
      </c>
      <c r="K110" s="13">
        <f t="shared" si="10"/>
        <v>33.380000000000003</v>
      </c>
      <c r="L110" s="13">
        <f t="shared" si="11"/>
        <v>25.8</v>
      </c>
      <c r="M110" s="13">
        <f t="shared" si="12"/>
        <v>31.98</v>
      </c>
      <c r="N110" s="13">
        <f t="shared" si="13"/>
        <v>37.479999999999997</v>
      </c>
      <c r="O110" s="13">
        <f t="shared" si="14"/>
        <v>30.19</v>
      </c>
    </row>
    <row r="111" spans="1:15" x14ac:dyDescent="0.25">
      <c r="A111" s="6">
        <v>43770</v>
      </c>
      <c r="B111" s="11">
        <v>29.96</v>
      </c>
      <c r="C111" s="11">
        <v>30.13</v>
      </c>
      <c r="D111" s="11">
        <v>32.75</v>
      </c>
      <c r="E111" s="11">
        <v>32.75</v>
      </c>
      <c r="F111" s="11">
        <v>26.26</v>
      </c>
      <c r="G111" s="11">
        <v>29.18</v>
      </c>
      <c r="H111" s="11">
        <v>43.473999517899998</v>
      </c>
      <c r="I111" s="13">
        <f t="shared" si="8"/>
        <v>29.96</v>
      </c>
      <c r="J111" s="13">
        <f t="shared" si="9"/>
        <v>30.52</v>
      </c>
      <c r="K111" s="13">
        <f t="shared" si="10"/>
        <v>32.47</v>
      </c>
      <c r="L111" s="13">
        <f t="shared" si="11"/>
        <v>27.23</v>
      </c>
      <c r="M111" s="13">
        <f t="shared" si="12"/>
        <v>31.86</v>
      </c>
      <c r="N111" s="13">
        <f t="shared" si="13"/>
        <v>37.19</v>
      </c>
      <c r="O111" s="13">
        <f t="shared" si="14"/>
        <v>29.73</v>
      </c>
    </row>
    <row r="112" spans="1:15" x14ac:dyDescent="0.25">
      <c r="A112" s="6">
        <v>43800</v>
      </c>
      <c r="B112" s="11">
        <v>29.86</v>
      </c>
      <c r="C112" s="11">
        <v>31.38</v>
      </c>
      <c r="D112" s="11">
        <v>32.96</v>
      </c>
      <c r="E112" s="11">
        <v>34.04</v>
      </c>
      <c r="F112" s="11">
        <v>28.42</v>
      </c>
      <c r="G112" s="11">
        <v>29.62</v>
      </c>
      <c r="H112" s="11">
        <v>44.4404995071</v>
      </c>
      <c r="I112" s="13">
        <f t="shared" si="8"/>
        <v>29.86</v>
      </c>
      <c r="J112" s="13">
        <f t="shared" si="9"/>
        <v>31.62</v>
      </c>
      <c r="K112" s="13">
        <f t="shared" si="10"/>
        <v>33.619999999999997</v>
      </c>
      <c r="L112" s="13">
        <f t="shared" si="11"/>
        <v>29.1</v>
      </c>
      <c r="M112" s="13">
        <f t="shared" si="12"/>
        <v>32.130000000000003</v>
      </c>
      <c r="N112" s="13">
        <f t="shared" si="13"/>
        <v>38.15</v>
      </c>
      <c r="O112" s="13">
        <f t="shared" si="14"/>
        <v>29.79</v>
      </c>
    </row>
    <row r="113" spans="1:15" x14ac:dyDescent="0.25">
      <c r="A113" s="6">
        <v>43831</v>
      </c>
      <c r="B113" s="11">
        <v>30.86</v>
      </c>
      <c r="C113" s="11">
        <v>32</v>
      </c>
      <c r="D113" s="11">
        <v>34.31</v>
      </c>
      <c r="E113" s="11">
        <v>35.369999999999997</v>
      </c>
      <c r="F113" s="11">
        <v>30.1</v>
      </c>
      <c r="G113" s="11">
        <v>30.5</v>
      </c>
      <c r="H113" s="11">
        <v>45.2024994987</v>
      </c>
      <c r="I113" s="13">
        <f t="shared" si="8"/>
        <v>30.86</v>
      </c>
      <c r="J113" s="13">
        <f t="shared" si="9"/>
        <v>32.35</v>
      </c>
      <c r="K113" s="13">
        <f t="shared" si="10"/>
        <v>34.92</v>
      </c>
      <c r="L113" s="13">
        <f t="shared" si="11"/>
        <v>30.73</v>
      </c>
      <c r="M113" s="13">
        <f t="shared" si="12"/>
        <v>33.36</v>
      </c>
      <c r="N113" s="13">
        <f t="shared" si="13"/>
        <v>38.950000000000003</v>
      </c>
      <c r="O113" s="13">
        <f t="shared" si="14"/>
        <v>30.75</v>
      </c>
    </row>
    <row r="114" spans="1:15" x14ac:dyDescent="0.25">
      <c r="A114" s="6">
        <v>43862</v>
      </c>
      <c r="B114" s="11">
        <v>31.5</v>
      </c>
      <c r="C114" s="11">
        <v>31.21</v>
      </c>
      <c r="D114" s="11">
        <v>35.5</v>
      </c>
      <c r="E114" s="11">
        <v>36.5</v>
      </c>
      <c r="F114" s="11">
        <v>29.25</v>
      </c>
      <c r="G114" s="11">
        <v>31.5</v>
      </c>
      <c r="H114" s="11">
        <v>43.907999513</v>
      </c>
      <c r="I114" s="13">
        <f t="shared" si="8"/>
        <v>31.5</v>
      </c>
      <c r="J114" s="13">
        <f t="shared" si="9"/>
        <v>31.85</v>
      </c>
      <c r="K114" s="13">
        <f t="shared" si="10"/>
        <v>36</v>
      </c>
      <c r="L114" s="13">
        <f t="shared" si="11"/>
        <v>30.19</v>
      </c>
      <c r="M114" s="13">
        <f t="shared" si="12"/>
        <v>34.5</v>
      </c>
      <c r="N114" s="13">
        <f t="shared" si="13"/>
        <v>38.200000000000003</v>
      </c>
      <c r="O114" s="13">
        <f t="shared" si="14"/>
        <v>31.5</v>
      </c>
    </row>
    <row r="115" spans="1:15" x14ac:dyDescent="0.25">
      <c r="A115" s="6">
        <v>43891</v>
      </c>
      <c r="B115" s="11">
        <v>31.05</v>
      </c>
      <c r="C115" s="11">
        <v>30.7</v>
      </c>
      <c r="D115" s="11">
        <v>35.5</v>
      </c>
      <c r="E115" s="11">
        <v>36.5</v>
      </c>
      <c r="F115" s="11">
        <v>28.63</v>
      </c>
      <c r="G115" s="11">
        <v>31.5</v>
      </c>
      <c r="H115" s="11">
        <v>43.374999518999999</v>
      </c>
      <c r="I115" s="13">
        <f t="shared" si="8"/>
        <v>31.05</v>
      </c>
      <c r="J115" s="13">
        <f t="shared" si="9"/>
        <v>31.42</v>
      </c>
      <c r="K115" s="13">
        <f t="shared" si="10"/>
        <v>35.96</v>
      </c>
      <c r="L115" s="13">
        <f t="shared" si="11"/>
        <v>29.66</v>
      </c>
      <c r="M115" s="13">
        <f t="shared" si="12"/>
        <v>34.5</v>
      </c>
      <c r="N115" s="13">
        <f t="shared" si="13"/>
        <v>37.76</v>
      </c>
      <c r="O115" s="13">
        <f t="shared" si="14"/>
        <v>31.19</v>
      </c>
    </row>
    <row r="116" spans="1:15" x14ac:dyDescent="0.25">
      <c r="A116" s="6">
        <v>43922</v>
      </c>
      <c r="B116" s="11">
        <v>29.82</v>
      </c>
      <c r="C116" s="11">
        <v>29.45</v>
      </c>
      <c r="D116" s="11">
        <v>35.200000000000003</v>
      </c>
      <c r="E116" s="11">
        <v>36.44</v>
      </c>
      <c r="F116" s="11">
        <v>24.3</v>
      </c>
      <c r="G116" s="11">
        <v>30.74</v>
      </c>
      <c r="H116" s="11">
        <v>41.595499538699997</v>
      </c>
      <c r="I116" s="13">
        <f t="shared" si="8"/>
        <v>29.82</v>
      </c>
      <c r="J116" s="13">
        <f t="shared" si="9"/>
        <v>30.31</v>
      </c>
      <c r="K116" s="13">
        <f t="shared" si="10"/>
        <v>35.78</v>
      </c>
      <c r="L116" s="13">
        <f t="shared" si="11"/>
        <v>25.94</v>
      </c>
      <c r="M116" s="13">
        <f t="shared" si="12"/>
        <v>34.090000000000003</v>
      </c>
      <c r="N116" s="13">
        <f t="shared" si="13"/>
        <v>36.39</v>
      </c>
      <c r="O116" s="13">
        <f t="shared" si="14"/>
        <v>30.1</v>
      </c>
    </row>
    <row r="117" spans="1:15" x14ac:dyDescent="0.25">
      <c r="A117" s="6">
        <v>43952</v>
      </c>
      <c r="B117" s="11">
        <v>29.21</v>
      </c>
      <c r="C117" s="11">
        <v>27.38</v>
      </c>
      <c r="D117" s="11">
        <v>34.25</v>
      </c>
      <c r="E117" s="11">
        <v>35.25</v>
      </c>
      <c r="F117" s="11">
        <v>24.64</v>
      </c>
      <c r="G117" s="11">
        <v>29.9</v>
      </c>
      <c r="H117" s="11">
        <v>40.799999547500001</v>
      </c>
      <c r="I117" s="13">
        <f t="shared" si="8"/>
        <v>29.21</v>
      </c>
      <c r="J117" s="13">
        <f t="shared" si="9"/>
        <v>28.41</v>
      </c>
      <c r="K117" s="13">
        <f t="shared" si="10"/>
        <v>34.65</v>
      </c>
      <c r="L117" s="13">
        <f t="shared" si="11"/>
        <v>26.08</v>
      </c>
      <c r="M117" s="13">
        <f t="shared" si="12"/>
        <v>33.159999999999997</v>
      </c>
      <c r="N117" s="13">
        <f t="shared" si="13"/>
        <v>35.119999999999997</v>
      </c>
      <c r="O117" s="13">
        <f t="shared" si="14"/>
        <v>29.42</v>
      </c>
    </row>
    <row r="118" spans="1:15" x14ac:dyDescent="0.25">
      <c r="A118" s="6">
        <v>43983</v>
      </c>
      <c r="B118" s="11">
        <v>28.78</v>
      </c>
      <c r="C118" s="11">
        <v>26.97</v>
      </c>
      <c r="D118" s="11">
        <v>34.25</v>
      </c>
      <c r="E118" s="11">
        <v>35.25</v>
      </c>
      <c r="F118" s="11">
        <v>24.97</v>
      </c>
      <c r="G118" s="11">
        <v>30.5</v>
      </c>
      <c r="H118" s="11">
        <v>41.170499543399998</v>
      </c>
      <c r="I118" s="13">
        <f t="shared" si="8"/>
        <v>28.78</v>
      </c>
      <c r="J118" s="13">
        <f t="shared" si="9"/>
        <v>28.06</v>
      </c>
      <c r="K118" s="13">
        <f t="shared" si="10"/>
        <v>34.6</v>
      </c>
      <c r="L118" s="13">
        <f t="shared" si="11"/>
        <v>26.36</v>
      </c>
      <c r="M118" s="13">
        <f t="shared" si="12"/>
        <v>33.31</v>
      </c>
      <c r="N118" s="13">
        <f t="shared" si="13"/>
        <v>35.159999999999997</v>
      </c>
      <c r="O118" s="13">
        <f t="shared" si="14"/>
        <v>29.3</v>
      </c>
    </row>
    <row r="119" spans="1:15" x14ac:dyDescent="0.25">
      <c r="A119" s="6">
        <v>44013</v>
      </c>
      <c r="B119" s="11">
        <v>28.31</v>
      </c>
      <c r="C119" s="11">
        <v>26.07</v>
      </c>
      <c r="D119" s="11">
        <v>34.25</v>
      </c>
      <c r="E119" s="11">
        <v>35.25</v>
      </c>
      <c r="F119" s="11">
        <v>23.03</v>
      </c>
      <c r="G119" s="11">
        <v>29.99</v>
      </c>
      <c r="H119" s="11">
        <v>39.068499566699998</v>
      </c>
      <c r="I119" s="13">
        <f t="shared" si="8"/>
        <v>28.31</v>
      </c>
      <c r="J119" s="13">
        <f t="shared" si="9"/>
        <v>27.3</v>
      </c>
      <c r="K119" s="13">
        <f t="shared" si="10"/>
        <v>34.56</v>
      </c>
      <c r="L119" s="13">
        <f t="shared" si="11"/>
        <v>24.71</v>
      </c>
      <c r="M119" s="13">
        <f t="shared" si="12"/>
        <v>33.19</v>
      </c>
      <c r="N119" s="13">
        <f t="shared" si="13"/>
        <v>33.799999999999997</v>
      </c>
      <c r="O119" s="13">
        <f t="shared" si="14"/>
        <v>28.81</v>
      </c>
    </row>
    <row r="120" spans="1:15" x14ac:dyDescent="0.25">
      <c r="A120" s="6">
        <v>44044</v>
      </c>
      <c r="B120" s="11">
        <v>28</v>
      </c>
      <c r="C120" s="11">
        <v>25.76</v>
      </c>
      <c r="D120" s="11">
        <v>34.25</v>
      </c>
      <c r="E120" s="11">
        <v>35.25</v>
      </c>
      <c r="F120" s="11">
        <v>23.66</v>
      </c>
      <c r="G120" s="11">
        <v>29.25</v>
      </c>
      <c r="H120" s="11">
        <v>37.119499588300002</v>
      </c>
      <c r="I120" s="13">
        <f t="shared" si="8"/>
        <v>28</v>
      </c>
      <c r="J120" s="13">
        <f t="shared" si="9"/>
        <v>27.03</v>
      </c>
      <c r="K120" s="13">
        <f t="shared" si="10"/>
        <v>34.53</v>
      </c>
      <c r="L120" s="13">
        <f t="shared" si="11"/>
        <v>25.25</v>
      </c>
      <c r="M120" s="13">
        <f t="shared" si="12"/>
        <v>33</v>
      </c>
      <c r="N120" s="13">
        <f t="shared" si="13"/>
        <v>32.71</v>
      </c>
      <c r="O120" s="13">
        <f t="shared" si="14"/>
        <v>28.38</v>
      </c>
    </row>
    <row r="121" spans="1:15" x14ac:dyDescent="0.25">
      <c r="A121" s="6">
        <v>44075</v>
      </c>
      <c r="B121" s="11">
        <v>29.21</v>
      </c>
      <c r="C121" s="11">
        <v>26.64</v>
      </c>
      <c r="D121" s="11">
        <v>34.54</v>
      </c>
      <c r="E121" s="11">
        <v>35.25</v>
      </c>
      <c r="F121" s="11">
        <v>28.28</v>
      </c>
      <c r="G121" s="11">
        <v>30.54</v>
      </c>
      <c r="H121" s="11">
        <v>38.7379995704</v>
      </c>
      <c r="I121" s="13">
        <f t="shared" si="8"/>
        <v>29.21</v>
      </c>
      <c r="J121" s="13">
        <f t="shared" si="9"/>
        <v>27.83</v>
      </c>
      <c r="K121" s="13">
        <f t="shared" si="10"/>
        <v>34.65</v>
      </c>
      <c r="L121" s="13">
        <f t="shared" si="11"/>
        <v>29.22</v>
      </c>
      <c r="M121" s="13">
        <f t="shared" si="12"/>
        <v>33.54</v>
      </c>
      <c r="N121" s="13">
        <f t="shared" si="13"/>
        <v>33.869999999999997</v>
      </c>
      <c r="O121" s="13">
        <f t="shared" si="14"/>
        <v>29.61</v>
      </c>
    </row>
    <row r="122" spans="1:15" x14ac:dyDescent="0.25">
      <c r="A122" s="6">
        <v>44105</v>
      </c>
      <c r="B122" s="11">
        <v>29.75</v>
      </c>
      <c r="C122" s="11">
        <v>29.36</v>
      </c>
      <c r="D122" s="11">
        <v>35.75</v>
      </c>
      <c r="E122" s="11">
        <v>35.25</v>
      </c>
      <c r="F122" s="11">
        <v>32.76</v>
      </c>
      <c r="G122" s="11">
        <v>31.6</v>
      </c>
      <c r="H122" s="11">
        <v>43.579499516699997</v>
      </c>
      <c r="I122" s="13">
        <f t="shared" si="8"/>
        <v>29.75</v>
      </c>
      <c r="J122" s="13">
        <f t="shared" si="9"/>
        <v>30.32</v>
      </c>
      <c r="K122" s="13">
        <f t="shared" si="10"/>
        <v>34.700000000000003</v>
      </c>
      <c r="L122" s="13">
        <f t="shared" si="11"/>
        <v>33.21</v>
      </c>
      <c r="M122" s="13">
        <f t="shared" si="12"/>
        <v>34.71</v>
      </c>
      <c r="N122" s="13">
        <f t="shared" si="13"/>
        <v>37.43</v>
      </c>
      <c r="O122" s="13">
        <f t="shared" si="14"/>
        <v>30.31</v>
      </c>
    </row>
    <row r="123" spans="1:15" x14ac:dyDescent="0.25">
      <c r="A123" s="6">
        <v>44136</v>
      </c>
      <c r="B123" s="11">
        <v>29.78</v>
      </c>
      <c r="C123" s="11">
        <v>32.340000000000003</v>
      </c>
      <c r="D123" s="11">
        <v>35.83</v>
      </c>
      <c r="E123" s="11">
        <v>35.39</v>
      </c>
      <c r="F123" s="11">
        <v>36.36</v>
      </c>
      <c r="G123" s="11">
        <v>32.17</v>
      </c>
      <c r="H123" s="11">
        <v>48.447499462700002</v>
      </c>
      <c r="I123" s="13">
        <f t="shared" si="8"/>
        <v>29.78</v>
      </c>
      <c r="J123" s="13">
        <f t="shared" si="9"/>
        <v>32.86</v>
      </c>
      <c r="K123" s="13">
        <f t="shared" si="10"/>
        <v>34.83</v>
      </c>
      <c r="L123" s="13">
        <f t="shared" si="11"/>
        <v>36.28</v>
      </c>
      <c r="M123" s="13">
        <f t="shared" si="12"/>
        <v>34.92</v>
      </c>
      <c r="N123" s="13">
        <f t="shared" si="13"/>
        <v>40.92</v>
      </c>
      <c r="O123" s="13">
        <f t="shared" si="14"/>
        <v>30.5</v>
      </c>
    </row>
    <row r="124" spans="1:15" x14ac:dyDescent="0.25">
      <c r="A124" s="6">
        <v>44166</v>
      </c>
      <c r="B124" s="11">
        <v>33.85</v>
      </c>
      <c r="C124" s="11">
        <v>37.64</v>
      </c>
      <c r="D124" s="11">
        <v>38.25</v>
      </c>
      <c r="E124" s="11">
        <v>38.340000000000003</v>
      </c>
      <c r="F124" s="11">
        <v>46.96</v>
      </c>
      <c r="G124" s="11">
        <v>35.340000000000003</v>
      </c>
      <c r="H124" s="11">
        <v>58.141999355199999</v>
      </c>
      <c r="I124" s="13">
        <f t="shared" si="8"/>
        <v>33.85</v>
      </c>
      <c r="J124" s="13">
        <f t="shared" si="9"/>
        <v>37.729999999999997</v>
      </c>
      <c r="K124" s="13">
        <f t="shared" si="10"/>
        <v>37.89</v>
      </c>
      <c r="L124" s="13">
        <f t="shared" si="11"/>
        <v>45.65</v>
      </c>
      <c r="M124" s="13">
        <f t="shared" si="12"/>
        <v>37.520000000000003</v>
      </c>
      <c r="N124" s="13">
        <f t="shared" si="13"/>
        <v>47.98</v>
      </c>
      <c r="O124" s="13">
        <f t="shared" si="14"/>
        <v>34.299999999999997</v>
      </c>
    </row>
    <row r="125" spans="1:15" x14ac:dyDescent="0.25">
      <c r="A125" s="6">
        <v>44197</v>
      </c>
      <c r="B125" s="11">
        <v>39.19</v>
      </c>
      <c r="C125" s="11">
        <v>47.8</v>
      </c>
      <c r="D125" s="11">
        <v>44.75</v>
      </c>
      <c r="E125" s="11">
        <v>47.5</v>
      </c>
      <c r="F125" s="11">
        <v>54.93</v>
      </c>
      <c r="G125" s="11">
        <v>43</v>
      </c>
      <c r="H125" s="11">
        <v>70.374999219499998</v>
      </c>
      <c r="I125" s="13">
        <f t="shared" si="8"/>
        <v>39.19</v>
      </c>
      <c r="J125" s="13">
        <f t="shared" si="9"/>
        <v>47.34</v>
      </c>
      <c r="K125" s="13">
        <f t="shared" si="10"/>
        <v>46.67</v>
      </c>
      <c r="L125" s="13">
        <f t="shared" si="11"/>
        <v>53.4</v>
      </c>
      <c r="M125" s="13">
        <f t="shared" si="12"/>
        <v>44.31</v>
      </c>
      <c r="N125" s="13">
        <f t="shared" si="13"/>
        <v>58.63</v>
      </c>
      <c r="O125" s="13">
        <f t="shared" si="14"/>
        <v>40.33</v>
      </c>
    </row>
    <row r="126" spans="1:15" x14ac:dyDescent="0.25">
      <c r="A126" s="6">
        <v>44228</v>
      </c>
      <c r="B126" s="11">
        <v>39.75</v>
      </c>
      <c r="C126" s="11">
        <v>52.13</v>
      </c>
      <c r="D126" s="11">
        <v>44.75</v>
      </c>
      <c r="E126" s="11">
        <v>47.5</v>
      </c>
      <c r="F126" s="11">
        <v>59.69</v>
      </c>
      <c r="G126" s="11">
        <v>43</v>
      </c>
      <c r="H126" s="11">
        <v>76.374999153000005</v>
      </c>
      <c r="I126" s="13">
        <f t="shared" si="8"/>
        <v>39.75</v>
      </c>
      <c r="J126" s="13">
        <f t="shared" si="9"/>
        <v>51.02</v>
      </c>
      <c r="K126" s="13">
        <f t="shared" si="10"/>
        <v>46.73</v>
      </c>
      <c r="L126" s="13">
        <f t="shared" si="11"/>
        <v>57.45</v>
      </c>
      <c r="M126" s="13">
        <f t="shared" si="12"/>
        <v>44.31</v>
      </c>
      <c r="N126" s="13">
        <f t="shared" si="13"/>
        <v>63.15</v>
      </c>
      <c r="O126" s="13">
        <f t="shared" si="14"/>
        <v>40.729999999999997</v>
      </c>
    </row>
    <row r="127" spans="1:15" x14ac:dyDescent="0.25">
      <c r="A127" s="6">
        <v>44256</v>
      </c>
      <c r="B127" s="11">
        <v>41.35</v>
      </c>
      <c r="C127" s="11">
        <v>54.5</v>
      </c>
      <c r="D127" s="11">
        <v>46.25</v>
      </c>
      <c r="E127" s="11">
        <v>50</v>
      </c>
      <c r="F127" s="11">
        <v>64.510000000000005</v>
      </c>
      <c r="G127" s="11">
        <v>45</v>
      </c>
      <c r="H127" s="11">
        <v>81.656499094400004</v>
      </c>
      <c r="I127" s="13">
        <f t="shared" si="8"/>
        <v>41.35</v>
      </c>
      <c r="J127" s="13">
        <f t="shared" si="9"/>
        <v>53.26</v>
      </c>
      <c r="K127" s="13">
        <f t="shared" si="10"/>
        <v>49.14</v>
      </c>
      <c r="L127" s="13">
        <f t="shared" si="11"/>
        <v>61.77</v>
      </c>
      <c r="M127" s="13">
        <f t="shared" si="12"/>
        <v>45.94</v>
      </c>
      <c r="N127" s="13">
        <f t="shared" si="13"/>
        <v>66.84</v>
      </c>
      <c r="O127" s="13">
        <f t="shared" si="14"/>
        <v>42.45</v>
      </c>
    </row>
    <row r="128" spans="1:15" x14ac:dyDescent="0.25">
      <c r="A128" s="6">
        <v>44287</v>
      </c>
      <c r="B128" s="11">
        <v>41.75</v>
      </c>
      <c r="C128" s="11">
        <v>58.8</v>
      </c>
      <c r="D128" s="11">
        <v>48.25</v>
      </c>
      <c r="E128" s="11">
        <v>52.5</v>
      </c>
      <c r="F128" s="11">
        <v>69.52</v>
      </c>
      <c r="G128" s="11">
        <v>47.5</v>
      </c>
      <c r="H128" s="11">
        <v>86.624999039299993</v>
      </c>
      <c r="I128" s="13">
        <f t="shared" si="8"/>
        <v>41.75</v>
      </c>
      <c r="J128" s="13">
        <f t="shared" si="9"/>
        <v>57.22</v>
      </c>
      <c r="K128" s="13">
        <f t="shared" si="10"/>
        <v>51.43</v>
      </c>
      <c r="L128" s="13">
        <f t="shared" si="11"/>
        <v>66.33</v>
      </c>
      <c r="M128" s="13">
        <f t="shared" si="12"/>
        <v>48.06</v>
      </c>
      <c r="N128" s="13">
        <f t="shared" si="13"/>
        <v>71.13</v>
      </c>
      <c r="O128" s="13">
        <f t="shared" si="14"/>
        <v>43.48</v>
      </c>
    </row>
    <row r="129" spans="1:15" x14ac:dyDescent="0.25">
      <c r="A129" s="6">
        <v>44317</v>
      </c>
      <c r="B129" s="11">
        <v>43.13</v>
      </c>
      <c r="C129" s="11">
        <v>67.38</v>
      </c>
      <c r="D129" s="11">
        <v>50.75</v>
      </c>
      <c r="E129" s="11">
        <v>60</v>
      </c>
      <c r="F129" s="11">
        <v>77.64</v>
      </c>
      <c r="G129" s="11">
        <v>50</v>
      </c>
      <c r="H129" s="11">
        <v>96.687498927700005</v>
      </c>
      <c r="I129" s="13">
        <f t="shared" si="8"/>
        <v>43.13</v>
      </c>
      <c r="J129" s="13">
        <f t="shared" si="9"/>
        <v>64.89</v>
      </c>
      <c r="K129" s="13">
        <f t="shared" si="10"/>
        <v>58.31</v>
      </c>
      <c r="L129" s="13">
        <f t="shared" si="11"/>
        <v>73.61</v>
      </c>
      <c r="M129" s="13">
        <f t="shared" si="12"/>
        <v>50.56</v>
      </c>
      <c r="N129" s="13">
        <f t="shared" si="13"/>
        <v>79.540000000000006</v>
      </c>
      <c r="O129" s="13">
        <f t="shared" si="14"/>
        <v>45.19</v>
      </c>
    </row>
    <row r="130" spans="1:15" x14ac:dyDescent="0.25">
      <c r="A130" s="6">
        <v>44348</v>
      </c>
      <c r="B130" s="11">
        <v>46.5</v>
      </c>
      <c r="C130" s="11">
        <v>71.88</v>
      </c>
      <c r="D130" s="11">
        <v>54.25</v>
      </c>
      <c r="E130" s="11">
        <v>60</v>
      </c>
      <c r="F130" s="11">
        <v>83.95</v>
      </c>
      <c r="G130" s="11">
        <v>54</v>
      </c>
      <c r="H130" s="11">
        <v>106.2814988213</v>
      </c>
      <c r="I130" s="13">
        <f t="shared" si="8"/>
        <v>46.5</v>
      </c>
      <c r="J130" s="13">
        <f t="shared" si="9"/>
        <v>69.239999999999995</v>
      </c>
      <c r="K130" s="13">
        <f t="shared" si="10"/>
        <v>58.65</v>
      </c>
      <c r="L130" s="13">
        <f t="shared" si="11"/>
        <v>79.5</v>
      </c>
      <c r="M130" s="13">
        <f t="shared" si="12"/>
        <v>54.19</v>
      </c>
      <c r="N130" s="13">
        <f t="shared" si="13"/>
        <v>86.44</v>
      </c>
      <c r="O130" s="13">
        <f t="shared" si="14"/>
        <v>48.75</v>
      </c>
    </row>
    <row r="131" spans="1:15" x14ac:dyDescent="0.25">
      <c r="A131" s="6">
        <v>44378</v>
      </c>
      <c r="B131" s="11">
        <v>48.75</v>
      </c>
      <c r="C131" s="11">
        <v>77.400000000000006</v>
      </c>
      <c r="D131" s="11">
        <v>56.25</v>
      </c>
      <c r="E131" s="11">
        <v>63</v>
      </c>
      <c r="F131" s="11">
        <v>90.76</v>
      </c>
      <c r="G131" s="11">
        <v>56</v>
      </c>
      <c r="H131" s="11">
        <v>114.14999873399999</v>
      </c>
      <c r="I131" s="13">
        <f t="shared" si="8"/>
        <v>48.75</v>
      </c>
      <c r="J131" s="13">
        <f t="shared" si="9"/>
        <v>74.23</v>
      </c>
      <c r="K131" s="13">
        <f t="shared" si="10"/>
        <v>61.58</v>
      </c>
      <c r="L131" s="13">
        <f t="shared" si="11"/>
        <v>85.58</v>
      </c>
      <c r="M131" s="13">
        <f t="shared" si="12"/>
        <v>56.19</v>
      </c>
      <c r="N131" s="13">
        <f t="shared" si="13"/>
        <v>92.6</v>
      </c>
      <c r="O131" s="13">
        <f t="shared" si="14"/>
        <v>50.93</v>
      </c>
    </row>
    <row r="132" spans="1:15" x14ac:dyDescent="0.25">
      <c r="A132" s="6">
        <v>44409</v>
      </c>
      <c r="B132" s="11">
        <v>49.19</v>
      </c>
      <c r="C132" s="11">
        <v>84</v>
      </c>
      <c r="D132" s="11">
        <v>58.75</v>
      </c>
      <c r="E132" s="11">
        <v>65.5</v>
      </c>
      <c r="F132" s="11">
        <v>95.48</v>
      </c>
      <c r="G132" s="11">
        <v>57.5</v>
      </c>
      <c r="H132" s="11">
        <v>120.9374986588</v>
      </c>
      <c r="I132" s="13">
        <f t="shared" si="8"/>
        <v>49.19</v>
      </c>
      <c r="J132" s="13">
        <f t="shared" si="9"/>
        <v>80.209999999999994</v>
      </c>
      <c r="K132" s="13">
        <f t="shared" si="10"/>
        <v>63.87</v>
      </c>
      <c r="L132" s="13">
        <f t="shared" si="11"/>
        <v>89.97</v>
      </c>
      <c r="M132" s="13">
        <f t="shared" si="12"/>
        <v>58.44</v>
      </c>
      <c r="N132" s="13">
        <f t="shared" si="13"/>
        <v>98.68</v>
      </c>
      <c r="O132" s="13">
        <f t="shared" si="14"/>
        <v>51.68</v>
      </c>
    </row>
    <row r="133" spans="1:15" x14ac:dyDescent="0.25">
      <c r="A133" s="6">
        <v>44440</v>
      </c>
      <c r="B133" s="11">
        <v>49.25</v>
      </c>
      <c r="C133" s="11">
        <v>87.25</v>
      </c>
      <c r="D133" s="11">
        <v>58.75</v>
      </c>
      <c r="E133" s="11">
        <v>68</v>
      </c>
      <c r="F133" s="11">
        <v>97.46</v>
      </c>
      <c r="G133" s="11">
        <v>59</v>
      </c>
      <c r="H133" s="11">
        <v>122.4999986414</v>
      </c>
      <c r="I133" s="13">
        <f t="shared" si="8"/>
        <v>49.25</v>
      </c>
      <c r="J133" s="13">
        <f t="shared" si="9"/>
        <v>82.98</v>
      </c>
      <c r="K133" s="13">
        <f t="shared" si="10"/>
        <v>66.13</v>
      </c>
      <c r="L133" s="13">
        <f t="shared" si="11"/>
        <v>91.65</v>
      </c>
      <c r="M133" s="13">
        <f t="shared" si="12"/>
        <v>58.81</v>
      </c>
      <c r="N133" s="13">
        <f t="shared" si="13"/>
        <v>100.6</v>
      </c>
      <c r="O133" s="13">
        <f t="shared" si="14"/>
        <v>52.18</v>
      </c>
    </row>
    <row r="134" spans="1:15" x14ac:dyDescent="0.25">
      <c r="A134" s="6">
        <v>44470</v>
      </c>
      <c r="B134" s="11">
        <v>49.25</v>
      </c>
      <c r="C134" s="11">
        <v>89</v>
      </c>
      <c r="D134" s="11">
        <v>58.75</v>
      </c>
      <c r="E134" s="11">
        <v>68</v>
      </c>
      <c r="F134" s="11">
        <v>96.3</v>
      </c>
      <c r="G134" s="11">
        <v>61</v>
      </c>
      <c r="H134" s="11">
        <v>122.4999986414</v>
      </c>
      <c r="I134" s="13">
        <f t="shared" ref="I134:I137" si="15">ROUND(B134,2)</f>
        <v>49.25</v>
      </c>
      <c r="J134" s="13">
        <f t="shared" ref="J134:J137" si="16">ROUND((0.85*C134)+(0.15*D134),2)</f>
        <v>84.46</v>
      </c>
      <c r="K134" s="13">
        <f t="shared" ref="K134:K137" si="17">ROUND((0.9*E134)+(0.1*B134),2)</f>
        <v>66.13</v>
      </c>
      <c r="L134" s="13">
        <f t="shared" ref="L134:L137" si="18">ROUND((0.85*F134)+(0.15*D134),2)</f>
        <v>90.67</v>
      </c>
      <c r="M134" s="13">
        <f t="shared" ref="M134:M137" si="19">ROUND((0.75*D134)+(0.25*G134),2)</f>
        <v>59.31</v>
      </c>
      <c r="N134" s="13">
        <f t="shared" ref="N134:N137" si="20">ROUND((0.5*H134)+(0.35*C134)+(0.15*D134),2)</f>
        <v>101.21</v>
      </c>
      <c r="O134" s="13">
        <f t="shared" ref="O134:O137" si="21">ROUND((0.7*B134)+(0.3*G134),2)</f>
        <v>52.78</v>
      </c>
    </row>
    <row r="135" spans="1:15" x14ac:dyDescent="0.25">
      <c r="A135" s="6">
        <v>44501</v>
      </c>
      <c r="B135" s="11">
        <v>50.38</v>
      </c>
      <c r="C135" s="11">
        <v>90.19</v>
      </c>
      <c r="D135" s="11">
        <v>61.25</v>
      </c>
      <c r="E135" s="11">
        <v>70.5</v>
      </c>
      <c r="F135" s="11">
        <v>91.62</v>
      </c>
      <c r="G135" s="11">
        <v>65</v>
      </c>
      <c r="H135" s="11">
        <v>120.6249986622</v>
      </c>
      <c r="I135" s="13">
        <f t="shared" si="15"/>
        <v>50.38</v>
      </c>
      <c r="J135" s="13">
        <f t="shared" si="16"/>
        <v>85.85</v>
      </c>
      <c r="K135" s="13">
        <f t="shared" si="17"/>
        <v>68.489999999999995</v>
      </c>
      <c r="L135" s="13">
        <f t="shared" si="18"/>
        <v>87.06</v>
      </c>
      <c r="M135" s="13">
        <f t="shared" si="19"/>
        <v>62.19</v>
      </c>
      <c r="N135" s="13">
        <f t="shared" si="20"/>
        <v>101.07</v>
      </c>
      <c r="O135" s="13">
        <f t="shared" si="21"/>
        <v>54.77</v>
      </c>
    </row>
    <row r="136" spans="1:15" x14ac:dyDescent="0.25">
      <c r="A136" s="6">
        <v>44531</v>
      </c>
      <c r="B136" s="11">
        <v>51.5</v>
      </c>
      <c r="C136" s="11">
        <v>90.75</v>
      </c>
      <c r="D136" s="11">
        <v>61.25</v>
      </c>
      <c r="E136" s="11">
        <v>70.5</v>
      </c>
      <c r="F136" s="11">
        <v>82.16</v>
      </c>
      <c r="G136" s="11">
        <v>66.5</v>
      </c>
      <c r="H136" s="11">
        <v>114.2499987329</v>
      </c>
      <c r="I136" s="13">
        <f t="shared" si="15"/>
        <v>51.5</v>
      </c>
      <c r="J136" s="13">
        <f t="shared" si="16"/>
        <v>86.33</v>
      </c>
      <c r="K136" s="13">
        <f t="shared" si="17"/>
        <v>68.599999999999994</v>
      </c>
      <c r="L136" s="13">
        <f t="shared" si="18"/>
        <v>79.02</v>
      </c>
      <c r="M136" s="13">
        <f t="shared" si="19"/>
        <v>62.56</v>
      </c>
      <c r="N136" s="13">
        <f t="shared" si="20"/>
        <v>98.07</v>
      </c>
      <c r="O136" s="13">
        <f t="shared" si="21"/>
        <v>56</v>
      </c>
    </row>
    <row r="137" spans="1:15" ht="15.75" x14ac:dyDescent="0.25">
      <c r="A137" s="6">
        <v>44562</v>
      </c>
      <c r="B137" s="63">
        <v>51.5</v>
      </c>
      <c r="C137" s="63">
        <v>90.75</v>
      </c>
      <c r="D137" s="63">
        <v>61.25</v>
      </c>
      <c r="E137" s="63">
        <v>70.5</v>
      </c>
      <c r="F137" s="64">
        <v>72.02</v>
      </c>
      <c r="G137" s="63">
        <v>66.5</v>
      </c>
      <c r="H137" s="63">
        <v>107.6874988057</v>
      </c>
      <c r="I137" s="13">
        <f t="shared" si="15"/>
        <v>51.5</v>
      </c>
      <c r="J137" s="13">
        <f t="shared" si="16"/>
        <v>86.33</v>
      </c>
      <c r="K137" s="13">
        <f t="shared" si="17"/>
        <v>68.599999999999994</v>
      </c>
      <c r="L137" s="13">
        <f t="shared" si="18"/>
        <v>70.400000000000006</v>
      </c>
      <c r="M137" s="13">
        <f t="shared" si="19"/>
        <v>62.56</v>
      </c>
      <c r="N137" s="13">
        <f t="shared" si="20"/>
        <v>94.79</v>
      </c>
      <c r="O137" s="13">
        <f t="shared" si="21"/>
        <v>56</v>
      </c>
    </row>
    <row r="138" spans="1:15" ht="15.75" x14ac:dyDescent="0.25">
      <c r="A138" s="6">
        <v>44593</v>
      </c>
      <c r="B138" s="63">
        <v>51.5</v>
      </c>
      <c r="C138" s="63">
        <v>90.56</v>
      </c>
      <c r="D138" s="63">
        <v>61.25</v>
      </c>
      <c r="E138" s="63">
        <v>70.5</v>
      </c>
      <c r="F138" s="64">
        <v>54.81</v>
      </c>
      <c r="G138" s="63">
        <v>67.5</v>
      </c>
      <c r="H138" s="63">
        <v>98.562498906900004</v>
      </c>
      <c r="I138" s="13">
        <f t="shared" ref="I138:I139" si="22">ROUND(B138,2)</f>
        <v>51.5</v>
      </c>
      <c r="J138" s="13">
        <f t="shared" ref="J138:J139" si="23">ROUND((0.85*C138)+(0.15*D138),2)</f>
        <v>86.16</v>
      </c>
      <c r="K138" s="13">
        <f t="shared" ref="K138:K139" si="24">ROUND((0.9*E138)+(0.1*B138),2)</f>
        <v>68.599999999999994</v>
      </c>
      <c r="L138" s="13">
        <f t="shared" ref="L138:L139" si="25">ROUND((0.85*F138)+(0.15*D138),2)</f>
        <v>55.78</v>
      </c>
      <c r="M138" s="13">
        <f t="shared" ref="M138:M139" si="26">ROUND((0.75*D138)+(0.25*G138),2)</f>
        <v>62.81</v>
      </c>
      <c r="N138" s="13">
        <f t="shared" ref="N138:N139" si="27">ROUND((0.5*H138)+(0.35*C138)+(0.15*D138),2)</f>
        <v>90.16</v>
      </c>
      <c r="O138" s="13">
        <f t="shared" ref="O138:O139" si="28">ROUND((0.7*B138)+(0.3*G138),2)</f>
        <v>56.3</v>
      </c>
    </row>
    <row r="139" spans="1:15" ht="15.75" x14ac:dyDescent="0.25">
      <c r="A139" s="6">
        <v>44621</v>
      </c>
      <c r="B139" s="63">
        <v>55.4</v>
      </c>
      <c r="C139" s="63">
        <v>91.5</v>
      </c>
      <c r="D139" s="63">
        <v>65.25</v>
      </c>
      <c r="E139" s="63">
        <v>73.5</v>
      </c>
      <c r="F139" s="64">
        <v>63.2</v>
      </c>
      <c r="G139" s="63">
        <v>66.75</v>
      </c>
      <c r="H139" s="65">
        <v>99.049998901500004</v>
      </c>
      <c r="I139" s="13">
        <f t="shared" si="22"/>
        <v>55.4</v>
      </c>
      <c r="J139" s="13">
        <f t="shared" si="23"/>
        <v>87.56</v>
      </c>
      <c r="K139" s="13">
        <f t="shared" si="24"/>
        <v>71.69</v>
      </c>
      <c r="L139" s="13">
        <f t="shared" si="25"/>
        <v>63.51</v>
      </c>
      <c r="M139" s="13">
        <f t="shared" si="26"/>
        <v>65.63</v>
      </c>
      <c r="N139" s="13">
        <f t="shared" si="27"/>
        <v>91.34</v>
      </c>
      <c r="O139" s="13">
        <f t="shared" si="28"/>
        <v>58.81</v>
      </c>
    </row>
    <row r="140" spans="1:15" ht="15.75" x14ac:dyDescent="0.25">
      <c r="A140" s="6">
        <v>44652</v>
      </c>
      <c r="B140" s="63">
        <v>56.5</v>
      </c>
      <c r="C140" s="63">
        <v>94.55</v>
      </c>
      <c r="D140" s="63">
        <v>65.25</v>
      </c>
      <c r="E140" s="63">
        <v>76.5</v>
      </c>
      <c r="F140" s="64">
        <v>73.760000000000005</v>
      </c>
      <c r="G140" s="63">
        <v>73.88</v>
      </c>
      <c r="H140" s="63">
        <v>110.74999877170001</v>
      </c>
      <c r="I140" s="13">
        <f t="shared" ref="I140:I147" si="29">ROUND(B140,2)</f>
        <v>56.5</v>
      </c>
      <c r="J140" s="13">
        <f t="shared" ref="J140:J147" si="30">ROUND((0.85*C140)+(0.15*D140),2)</f>
        <v>90.16</v>
      </c>
      <c r="K140" s="13">
        <f t="shared" ref="K140:K147" si="31">ROUND((0.9*E140)+(0.1*B140),2)</f>
        <v>74.5</v>
      </c>
      <c r="L140" s="13">
        <f t="shared" ref="L140:L147" si="32">ROUND((0.85*F140)+(0.15*D140),2)</f>
        <v>72.48</v>
      </c>
      <c r="M140" s="13">
        <f t="shared" ref="M140:M147" si="33">ROUND((0.75*D140)+(0.25*G140),2)</f>
        <v>67.41</v>
      </c>
      <c r="N140" s="13">
        <f t="shared" ref="N140:N147" si="34">ROUND((0.5*H140)+(0.35*C140)+(0.15*D140),2)</f>
        <v>98.25</v>
      </c>
      <c r="O140" s="13">
        <f t="shared" ref="O140:O147" si="35">ROUND((0.7*B140)+(0.3*G140),2)</f>
        <v>61.71</v>
      </c>
    </row>
    <row r="141" spans="1:15" ht="15.75" x14ac:dyDescent="0.25">
      <c r="A141" s="6">
        <v>44682</v>
      </c>
      <c r="B141" s="63">
        <v>56.5</v>
      </c>
      <c r="C141" s="63">
        <v>94.8</v>
      </c>
      <c r="D141" s="63">
        <v>65.25</v>
      </c>
      <c r="E141" s="63">
        <v>76.5</v>
      </c>
      <c r="F141" s="64">
        <v>67.75</v>
      </c>
      <c r="G141" s="63">
        <v>72.5</v>
      </c>
      <c r="H141" s="63">
        <v>110.74999877170001</v>
      </c>
      <c r="I141" s="11">
        <f t="shared" si="29"/>
        <v>56.5</v>
      </c>
      <c r="J141" s="11">
        <f t="shared" si="30"/>
        <v>90.37</v>
      </c>
      <c r="K141" s="11">
        <f t="shared" si="31"/>
        <v>74.5</v>
      </c>
      <c r="L141" s="13">
        <f t="shared" si="32"/>
        <v>67.38</v>
      </c>
      <c r="M141" s="11">
        <f t="shared" si="33"/>
        <v>67.06</v>
      </c>
      <c r="N141" s="11">
        <f t="shared" si="34"/>
        <v>98.34</v>
      </c>
      <c r="O141" s="11">
        <f t="shared" si="35"/>
        <v>61.3</v>
      </c>
    </row>
    <row r="142" spans="1:15" ht="15.75" x14ac:dyDescent="0.25">
      <c r="A142" s="6">
        <v>44713</v>
      </c>
      <c r="B142" s="63">
        <v>56.3</v>
      </c>
      <c r="C142" s="63">
        <v>90.75</v>
      </c>
      <c r="D142" s="63">
        <v>65.25</v>
      </c>
      <c r="E142" s="63">
        <v>76.5</v>
      </c>
      <c r="F142" s="64">
        <v>54.36</v>
      </c>
      <c r="G142" s="63">
        <v>68.5</v>
      </c>
      <c r="H142" s="63">
        <v>100.7499988383</v>
      </c>
      <c r="I142" s="11">
        <f t="shared" si="29"/>
        <v>56.3</v>
      </c>
      <c r="J142" s="11">
        <f t="shared" si="30"/>
        <v>86.93</v>
      </c>
      <c r="K142" s="11">
        <f t="shared" si="31"/>
        <v>74.48</v>
      </c>
      <c r="L142" s="13">
        <f t="shared" si="32"/>
        <v>55.99</v>
      </c>
      <c r="M142" s="11">
        <f t="shared" si="33"/>
        <v>66.06</v>
      </c>
      <c r="N142" s="11">
        <f t="shared" si="34"/>
        <v>91.92</v>
      </c>
      <c r="O142" s="11">
        <f t="shared" si="35"/>
        <v>59.96</v>
      </c>
    </row>
    <row r="143" spans="1:15" ht="15.75" x14ac:dyDescent="0.25">
      <c r="A143" s="6">
        <v>44743</v>
      </c>
      <c r="B143" s="63">
        <v>53.88</v>
      </c>
      <c r="C143" s="63">
        <v>89.5</v>
      </c>
      <c r="D143" s="63">
        <v>62.75</v>
      </c>
      <c r="E143" s="63">
        <v>73.5</v>
      </c>
      <c r="F143" s="64">
        <v>43.92</v>
      </c>
      <c r="G143" s="63">
        <v>66.5</v>
      </c>
      <c r="H143" s="63">
        <v>97.374998920099998</v>
      </c>
      <c r="I143" s="11">
        <f t="shared" si="29"/>
        <v>53.88</v>
      </c>
      <c r="J143" s="11">
        <f t="shared" si="30"/>
        <v>85.49</v>
      </c>
      <c r="K143" s="11">
        <f t="shared" si="31"/>
        <v>71.540000000000006</v>
      </c>
      <c r="L143" s="13">
        <f t="shared" si="32"/>
        <v>46.74</v>
      </c>
      <c r="M143" s="11">
        <f t="shared" si="33"/>
        <v>63.69</v>
      </c>
      <c r="N143" s="11">
        <f t="shared" si="34"/>
        <v>89.42</v>
      </c>
      <c r="O143" s="11">
        <f t="shared" si="35"/>
        <v>57.67</v>
      </c>
    </row>
    <row r="144" spans="1:15" ht="15.75" x14ac:dyDescent="0.25">
      <c r="A144" s="6">
        <v>44774</v>
      </c>
      <c r="B144" s="63">
        <v>51.1</v>
      </c>
      <c r="C144" s="63">
        <v>87</v>
      </c>
      <c r="D144" s="63">
        <v>62.75</v>
      </c>
      <c r="E144" s="63">
        <v>73.5</v>
      </c>
      <c r="F144" s="64">
        <v>40.33</v>
      </c>
      <c r="G144" s="63">
        <v>63.5</v>
      </c>
      <c r="H144" s="63">
        <v>85.812499048299998</v>
      </c>
      <c r="I144" s="11">
        <f t="shared" si="29"/>
        <v>51.1</v>
      </c>
      <c r="J144" s="11">
        <f t="shared" si="30"/>
        <v>83.36</v>
      </c>
      <c r="K144" s="11">
        <f t="shared" si="31"/>
        <v>71.260000000000005</v>
      </c>
      <c r="L144" s="13">
        <f t="shared" si="32"/>
        <v>43.69</v>
      </c>
      <c r="M144" s="11">
        <f t="shared" si="33"/>
        <v>62.94</v>
      </c>
      <c r="N144" s="11">
        <f t="shared" si="34"/>
        <v>82.77</v>
      </c>
      <c r="O144" s="11">
        <f t="shared" si="35"/>
        <v>54.82</v>
      </c>
    </row>
    <row r="145" spans="1:15" ht="15.75" x14ac:dyDescent="0.25">
      <c r="A145" s="6">
        <v>44805</v>
      </c>
      <c r="B145" s="63">
        <v>50</v>
      </c>
      <c r="C145" s="63">
        <v>84.25</v>
      </c>
      <c r="D145" s="63">
        <v>62.75</v>
      </c>
      <c r="E145" s="63">
        <v>73.5</v>
      </c>
      <c r="F145" s="64">
        <v>39.380000000000003</v>
      </c>
      <c r="G145" s="63">
        <v>62</v>
      </c>
      <c r="H145" s="63">
        <v>79.649999116700002</v>
      </c>
      <c r="I145" s="11">
        <f t="shared" si="29"/>
        <v>50</v>
      </c>
      <c r="J145" s="11">
        <f t="shared" si="30"/>
        <v>81.03</v>
      </c>
      <c r="K145" s="11">
        <f t="shared" si="31"/>
        <v>71.150000000000006</v>
      </c>
      <c r="L145" s="13">
        <f t="shared" si="32"/>
        <v>42.89</v>
      </c>
      <c r="M145" s="11">
        <f t="shared" si="33"/>
        <v>62.56</v>
      </c>
      <c r="N145" s="11">
        <f t="shared" si="34"/>
        <v>78.72</v>
      </c>
      <c r="O145" s="11">
        <f t="shared" si="35"/>
        <v>53.6</v>
      </c>
    </row>
    <row r="146" spans="1:15" ht="15.75" x14ac:dyDescent="0.25">
      <c r="A146" s="6">
        <v>44835</v>
      </c>
      <c r="B146" s="63">
        <v>49.5</v>
      </c>
      <c r="C146" s="63">
        <v>79.25</v>
      </c>
      <c r="D146" s="63">
        <v>59.75</v>
      </c>
      <c r="E146" s="63">
        <v>70.5</v>
      </c>
      <c r="F146" s="64">
        <v>36.520000000000003</v>
      </c>
      <c r="G146" s="63">
        <v>60.75</v>
      </c>
      <c r="H146" s="63">
        <v>75.124999166799995</v>
      </c>
      <c r="I146" s="11">
        <f t="shared" si="29"/>
        <v>49.5</v>
      </c>
      <c r="J146" s="11">
        <f t="shared" si="30"/>
        <v>76.33</v>
      </c>
      <c r="K146" s="11">
        <f t="shared" si="31"/>
        <v>68.400000000000006</v>
      </c>
      <c r="L146" s="13">
        <f t="shared" si="32"/>
        <v>40</v>
      </c>
      <c r="M146" s="13">
        <f t="shared" si="33"/>
        <v>60</v>
      </c>
      <c r="N146" s="13">
        <f t="shared" si="34"/>
        <v>74.260000000000005</v>
      </c>
      <c r="O146" s="13">
        <f t="shared" si="35"/>
        <v>52.88</v>
      </c>
    </row>
    <row r="147" spans="1:15" ht="15.75" x14ac:dyDescent="0.25">
      <c r="A147" s="6">
        <v>44866</v>
      </c>
      <c r="B147" s="63">
        <v>48.2</v>
      </c>
      <c r="C147" s="63">
        <v>78.8</v>
      </c>
      <c r="D147" s="63">
        <v>56.25</v>
      </c>
      <c r="E147" s="63">
        <v>66</v>
      </c>
      <c r="F147" s="64">
        <v>32.76</v>
      </c>
      <c r="G147" s="63">
        <v>59</v>
      </c>
      <c r="H147" s="63">
        <v>69.999999223700001</v>
      </c>
      <c r="I147" s="11">
        <f t="shared" si="29"/>
        <v>48.2</v>
      </c>
      <c r="J147" s="11">
        <f t="shared" si="30"/>
        <v>75.42</v>
      </c>
      <c r="K147" s="11">
        <f t="shared" si="31"/>
        <v>64.22</v>
      </c>
      <c r="L147" s="13">
        <f t="shared" si="32"/>
        <v>36.28</v>
      </c>
      <c r="M147" s="11">
        <f t="shared" si="33"/>
        <v>56.94</v>
      </c>
      <c r="N147" s="11">
        <f t="shared" si="34"/>
        <v>71.02</v>
      </c>
      <c r="O147" s="11">
        <f t="shared" si="35"/>
        <v>51.44</v>
      </c>
    </row>
    <row r="148" spans="1:15" x14ac:dyDescent="0.25">
      <c r="A148" s="6">
        <v>44896</v>
      </c>
      <c r="B148" s="63">
        <v>47.31</v>
      </c>
      <c r="C148" s="63">
        <v>71.75</v>
      </c>
      <c r="D148" s="63">
        <v>56.25</v>
      </c>
      <c r="E148" s="63">
        <v>66</v>
      </c>
      <c r="F148" s="63">
        <v>34.61</v>
      </c>
      <c r="G148" s="63">
        <v>59</v>
      </c>
      <c r="H148" s="66">
        <v>69.549999228700003</v>
      </c>
      <c r="I148" s="11">
        <f t="shared" ref="I148:I152" si="36">ROUND(B148,2)</f>
        <v>47.31</v>
      </c>
      <c r="J148" s="11">
        <f t="shared" ref="J148:J152" si="37">ROUND((0.85*C148)+(0.15*D148),2)</f>
        <v>69.430000000000007</v>
      </c>
      <c r="K148" s="11">
        <f t="shared" ref="K148:K152" si="38">ROUND((0.9*E148)+(0.1*B148),2)</f>
        <v>64.13</v>
      </c>
      <c r="L148" s="13">
        <f t="shared" ref="L148:L152" si="39">ROUND((0.85*F148)+(0.15*D148),2)</f>
        <v>37.86</v>
      </c>
      <c r="M148" s="11">
        <f t="shared" ref="M148:M152" si="40">ROUND((0.75*D148)+(0.25*G148),2)</f>
        <v>56.94</v>
      </c>
      <c r="N148" s="11">
        <f t="shared" ref="N148:N152" si="41">ROUND((0.5*H148)+(0.35*C148)+(0.15*D148),2)</f>
        <v>68.319999999999993</v>
      </c>
      <c r="O148" s="11">
        <f t="shared" ref="O148:O152" si="42">ROUND((0.7*B148)+(0.3*G148),2)</f>
        <v>50.82</v>
      </c>
    </row>
    <row r="149" spans="1:15" x14ac:dyDescent="0.25">
      <c r="A149" s="45">
        <v>44927</v>
      </c>
      <c r="B149" s="63">
        <v>46.13</v>
      </c>
      <c r="C149" s="63">
        <v>71</v>
      </c>
      <c r="D149" s="63">
        <v>56.25</v>
      </c>
      <c r="E149" s="63">
        <v>66</v>
      </c>
      <c r="F149" s="63">
        <v>37.450000000000003</v>
      </c>
      <c r="G149" s="63">
        <v>59.5</v>
      </c>
      <c r="H149" s="66">
        <v>70.749999215399995</v>
      </c>
      <c r="I149" s="11">
        <f t="shared" si="36"/>
        <v>46.13</v>
      </c>
      <c r="J149" s="11">
        <f t="shared" si="37"/>
        <v>68.790000000000006</v>
      </c>
      <c r="K149" s="11">
        <f t="shared" si="38"/>
        <v>64.010000000000005</v>
      </c>
      <c r="L149" s="13">
        <f t="shared" si="39"/>
        <v>40.270000000000003</v>
      </c>
      <c r="M149" s="11">
        <f t="shared" si="40"/>
        <v>57.06</v>
      </c>
      <c r="N149" s="11">
        <f t="shared" si="41"/>
        <v>68.66</v>
      </c>
      <c r="O149" s="11">
        <f t="shared" si="42"/>
        <v>50.14</v>
      </c>
    </row>
    <row r="150" spans="1:15" x14ac:dyDescent="0.25">
      <c r="A150" s="6">
        <v>44958</v>
      </c>
      <c r="B150" s="63">
        <v>45</v>
      </c>
      <c r="C150" s="63">
        <v>71</v>
      </c>
      <c r="D150" s="63">
        <v>56.25</v>
      </c>
      <c r="E150" s="63">
        <v>66</v>
      </c>
      <c r="F150" s="63">
        <v>43.22</v>
      </c>
      <c r="G150" s="63">
        <v>60</v>
      </c>
      <c r="H150" s="66">
        <v>71.749999204299996</v>
      </c>
      <c r="I150" s="11">
        <f t="shared" si="36"/>
        <v>45</v>
      </c>
      <c r="J150" s="11">
        <f t="shared" si="37"/>
        <v>68.790000000000006</v>
      </c>
      <c r="K150" s="11">
        <f t="shared" si="38"/>
        <v>63.9</v>
      </c>
      <c r="L150" s="13">
        <f t="shared" si="39"/>
        <v>45.17</v>
      </c>
      <c r="M150" s="11">
        <f t="shared" si="40"/>
        <v>57.19</v>
      </c>
      <c r="N150" s="11">
        <f t="shared" si="41"/>
        <v>69.16</v>
      </c>
      <c r="O150" s="11">
        <f t="shared" si="42"/>
        <v>49.5</v>
      </c>
    </row>
    <row r="151" spans="1:15" x14ac:dyDescent="0.25">
      <c r="A151" s="6">
        <v>44986</v>
      </c>
      <c r="B151" s="63">
        <v>47.4</v>
      </c>
      <c r="C151" s="63">
        <v>75.38</v>
      </c>
      <c r="D151" s="63">
        <v>58.75</v>
      </c>
      <c r="E151" s="63">
        <v>68.5</v>
      </c>
      <c r="F151" s="63">
        <v>56.73</v>
      </c>
      <c r="G151" s="63">
        <v>61</v>
      </c>
      <c r="H151" s="66">
        <v>82.249999087800006</v>
      </c>
      <c r="I151" s="11">
        <f t="shared" si="36"/>
        <v>47.4</v>
      </c>
      <c r="J151" s="11">
        <f t="shared" si="37"/>
        <v>72.89</v>
      </c>
      <c r="K151" s="11">
        <f t="shared" si="38"/>
        <v>66.39</v>
      </c>
      <c r="L151" s="13">
        <f t="shared" si="39"/>
        <v>57.03</v>
      </c>
      <c r="M151" s="11">
        <f t="shared" si="40"/>
        <v>59.31</v>
      </c>
      <c r="N151" s="11">
        <f t="shared" si="41"/>
        <v>76.319999999999993</v>
      </c>
      <c r="O151" s="11">
        <f t="shared" si="42"/>
        <v>51.48</v>
      </c>
    </row>
    <row r="152" spans="1:15" x14ac:dyDescent="0.25">
      <c r="A152" s="6">
        <v>45017</v>
      </c>
      <c r="B152" s="63">
        <v>48.25</v>
      </c>
      <c r="C152" s="63">
        <v>77</v>
      </c>
      <c r="D152" s="63">
        <v>58.75</v>
      </c>
      <c r="E152" s="63">
        <v>68.5</v>
      </c>
      <c r="F152" s="63">
        <v>58.57</v>
      </c>
      <c r="G152" s="63">
        <v>60.5</v>
      </c>
      <c r="H152" s="66">
        <v>86.187499044199996</v>
      </c>
      <c r="I152" s="11">
        <f t="shared" si="36"/>
        <v>48.25</v>
      </c>
      <c r="J152" s="11">
        <f t="shared" si="37"/>
        <v>74.260000000000005</v>
      </c>
      <c r="K152" s="11">
        <f t="shared" si="38"/>
        <v>66.48</v>
      </c>
      <c r="L152" s="13">
        <f t="shared" si="39"/>
        <v>58.6</v>
      </c>
      <c r="M152" s="11">
        <f t="shared" si="40"/>
        <v>59.19</v>
      </c>
      <c r="N152" s="11">
        <f t="shared" si="41"/>
        <v>78.86</v>
      </c>
      <c r="O152" s="11">
        <f t="shared" si="42"/>
        <v>51.93</v>
      </c>
    </row>
    <row r="153" spans="1:15" x14ac:dyDescent="0.25">
      <c r="A153" s="6">
        <v>45047</v>
      </c>
      <c r="B153" s="63">
        <v>46.8</v>
      </c>
      <c r="C153" s="63">
        <v>77.8</v>
      </c>
      <c r="D153" s="63">
        <v>58.75</v>
      </c>
      <c r="E153" s="63">
        <v>68.5</v>
      </c>
      <c r="F153" s="63">
        <v>53.91</v>
      </c>
      <c r="G153" s="63">
        <v>55.5</v>
      </c>
      <c r="H153" s="63">
        <v>81.874999091999996</v>
      </c>
      <c r="I153" s="11">
        <f t="shared" ref="I153" si="43">ROUND(B153,2)</f>
        <v>46.8</v>
      </c>
      <c r="J153" s="11">
        <f t="shared" ref="J153" si="44">ROUND((0.85*C153)+(0.15*D153),2)</f>
        <v>74.94</v>
      </c>
      <c r="K153" s="11">
        <f t="shared" ref="K153" si="45">ROUND((0.9*E153)+(0.1*B153),2)</f>
        <v>66.33</v>
      </c>
      <c r="L153" s="13">
        <f t="shared" ref="L153" si="46">ROUND((0.85*F153)+(0.15*D153),2)</f>
        <v>54.64</v>
      </c>
      <c r="M153" s="11">
        <f t="shared" ref="M153" si="47">ROUND((0.75*D153)+(0.25*G153),2)</f>
        <v>57.94</v>
      </c>
      <c r="N153" s="11">
        <f t="shared" ref="N153" si="48">ROUND((0.5*H153)+(0.35*C153)+(0.15*D153),2)</f>
        <v>76.98</v>
      </c>
      <c r="O153" s="11">
        <f t="shared" ref="O153" si="49">ROUND((0.7*B153)+(0.3*G153),2)</f>
        <v>49.41</v>
      </c>
    </row>
    <row r="154" spans="1:15" x14ac:dyDescent="0.25">
      <c r="A154" s="6">
        <v>45078</v>
      </c>
      <c r="B154" s="63">
        <v>45.5</v>
      </c>
      <c r="C154" s="63">
        <v>76</v>
      </c>
      <c r="D154" s="63">
        <v>58.75</v>
      </c>
      <c r="E154" s="63">
        <v>68.5</v>
      </c>
      <c r="F154" s="63">
        <v>46.07</v>
      </c>
      <c r="G154" s="63">
        <v>52.5</v>
      </c>
      <c r="H154" s="63">
        <v>74.899999169300003</v>
      </c>
      <c r="I154" s="11">
        <f t="shared" ref="I154" si="50">ROUND(B154,2)</f>
        <v>45.5</v>
      </c>
      <c r="J154" s="11">
        <f t="shared" ref="J154" si="51">ROUND((0.85*C154)+(0.15*D154),2)</f>
        <v>73.41</v>
      </c>
      <c r="K154" s="11">
        <f t="shared" ref="K154" si="52">ROUND((0.9*E154)+(0.1*B154),2)</f>
        <v>66.2</v>
      </c>
      <c r="L154" s="13">
        <f t="shared" ref="L154" si="53">ROUND((0.85*F154)+(0.15*D154),2)</f>
        <v>47.97</v>
      </c>
      <c r="M154" s="11">
        <f t="shared" ref="M154" si="54">ROUND((0.75*D154)+(0.25*G154),2)</f>
        <v>57.19</v>
      </c>
      <c r="N154" s="11">
        <f t="shared" ref="N154" si="55">ROUND((0.5*H154)+(0.35*C154)+(0.15*D154),2)</f>
        <v>72.86</v>
      </c>
      <c r="O154" s="11">
        <f t="shared" ref="O154" si="56">ROUND((0.7*B154)+(0.3*G154),2)</f>
        <v>47.6</v>
      </c>
    </row>
    <row r="155" spans="1:15" x14ac:dyDescent="0.25">
      <c r="A155" s="6">
        <v>45108</v>
      </c>
      <c r="B155" s="63">
        <v>44.75</v>
      </c>
      <c r="C155" s="63">
        <v>75</v>
      </c>
      <c r="D155" s="63">
        <v>57.5</v>
      </c>
      <c r="E155" s="63">
        <v>67.599999999999994</v>
      </c>
      <c r="F155" s="63">
        <v>43.23</v>
      </c>
      <c r="G155" s="63">
        <v>48.5</v>
      </c>
      <c r="H155" s="63">
        <v>70.999999212600002</v>
      </c>
      <c r="I155" s="11">
        <f t="shared" ref="I155:I156" si="57">ROUND(B155,2)</f>
        <v>44.75</v>
      </c>
      <c r="J155" s="11">
        <f t="shared" ref="J155:J156" si="58">ROUND((0.85*C155)+(0.15*D155),2)</f>
        <v>72.38</v>
      </c>
      <c r="K155" s="11">
        <f t="shared" ref="K155:K156" si="59">ROUND((0.9*E155)+(0.1*B155),2)</f>
        <v>65.319999999999993</v>
      </c>
      <c r="L155" s="13">
        <f t="shared" ref="L155:L156" si="60">ROUND((0.85*F155)+(0.15*D155),2)</f>
        <v>45.37</v>
      </c>
      <c r="M155" s="11">
        <f t="shared" ref="M155:M156" si="61">ROUND((0.75*D155)+(0.25*G155),2)</f>
        <v>55.25</v>
      </c>
      <c r="N155" s="11">
        <f t="shared" ref="N155:N156" si="62">ROUND((0.5*H155)+(0.35*C155)+(0.15*D155),2)</f>
        <v>70.37</v>
      </c>
      <c r="O155" s="11">
        <f t="shared" ref="O155:O156" si="63">ROUND((0.7*B155)+(0.3*G155),2)</f>
        <v>45.88</v>
      </c>
    </row>
    <row r="156" spans="1:15" x14ac:dyDescent="0.25">
      <c r="A156" s="6">
        <v>45139</v>
      </c>
      <c r="B156" s="63">
        <v>43.2</v>
      </c>
      <c r="C156" s="63">
        <v>74.900000000000006</v>
      </c>
      <c r="D156" s="63">
        <v>56.26</v>
      </c>
      <c r="E156" s="63">
        <v>64.75</v>
      </c>
      <c r="F156" s="63">
        <v>38.49</v>
      </c>
      <c r="G156" s="63">
        <v>47</v>
      </c>
      <c r="H156" s="63">
        <v>67.199999250000005</v>
      </c>
      <c r="I156" s="11">
        <f t="shared" si="57"/>
        <v>43.2</v>
      </c>
      <c r="J156" s="11">
        <f t="shared" si="58"/>
        <v>72.099999999999994</v>
      </c>
      <c r="K156" s="11">
        <f t="shared" si="59"/>
        <v>62.6</v>
      </c>
      <c r="L156" s="13">
        <f t="shared" si="60"/>
        <v>41.16</v>
      </c>
      <c r="M156" s="11">
        <f t="shared" si="61"/>
        <v>53.95</v>
      </c>
      <c r="N156" s="11">
        <f t="shared" si="62"/>
        <v>68.25</v>
      </c>
      <c r="O156" s="11">
        <f t="shared" si="63"/>
        <v>44.34</v>
      </c>
    </row>
    <row r="157" spans="1:15" x14ac:dyDescent="0.25">
      <c r="A157" s="6">
        <v>45170</v>
      </c>
      <c r="B157" s="63">
        <v>42.25</v>
      </c>
      <c r="C157" s="63">
        <v>74.13</v>
      </c>
      <c r="D157" s="63">
        <v>56.25</v>
      </c>
      <c r="E157" s="63">
        <v>64.75</v>
      </c>
      <c r="F157" s="63">
        <v>33.950000000000003</v>
      </c>
      <c r="G157" s="63">
        <v>47</v>
      </c>
      <c r="H157" s="63">
        <v>61.74999931</v>
      </c>
      <c r="I157" s="11">
        <f t="shared" ref="I157" si="64">ROUND(B157,2)</f>
        <v>42.25</v>
      </c>
      <c r="J157" s="11">
        <f t="shared" ref="J157" si="65">ROUND((0.85*C157)+(0.15*D157),2)</f>
        <v>71.45</v>
      </c>
      <c r="K157" s="11">
        <f t="shared" ref="K157" si="66">ROUND((0.9*E157)+(0.1*B157),2)</f>
        <v>62.5</v>
      </c>
      <c r="L157" s="13">
        <f t="shared" ref="L157" si="67">ROUND((0.85*F157)+(0.15*D157),2)</f>
        <v>37.299999999999997</v>
      </c>
      <c r="M157" s="11">
        <f t="shared" ref="M157" si="68">ROUND((0.75*D157)+(0.25*G157),2)</f>
        <v>53.94</v>
      </c>
      <c r="N157" s="11">
        <f t="shared" ref="N157" si="69">ROUND((0.5*H157)+(0.35*C157)+(0.15*D157),2)</f>
        <v>65.260000000000005</v>
      </c>
      <c r="O157" s="11">
        <f t="shared" ref="O157" si="70">ROUND((0.7*B157)+(0.3*G157),2)</f>
        <v>43.68</v>
      </c>
    </row>
    <row r="158" spans="1:15" x14ac:dyDescent="0.25">
      <c r="A158" s="6">
        <v>45200</v>
      </c>
      <c r="B158" s="63">
        <v>41.63</v>
      </c>
      <c r="C158" s="63">
        <v>71.099999999999994</v>
      </c>
      <c r="D158" s="63">
        <v>56.25</v>
      </c>
      <c r="E158" s="63">
        <v>64.75</v>
      </c>
      <c r="F158" s="63">
        <v>37.21</v>
      </c>
      <c r="G158" s="63">
        <v>46</v>
      </c>
      <c r="H158" s="63">
        <v>58.999999345699997</v>
      </c>
      <c r="I158" s="11">
        <f t="shared" ref="I158:I164" si="71">ROUND(B158,2)</f>
        <v>41.63</v>
      </c>
      <c r="J158" s="11">
        <f t="shared" ref="J158:J163" si="72">ROUND((0.85*C158)+(0.15*D158),2)</f>
        <v>68.87</v>
      </c>
      <c r="K158" s="11">
        <f>ROUND((0.9*E158)+(0.1*B158),2)</f>
        <v>62.44</v>
      </c>
      <c r="L158" s="13">
        <f t="shared" ref="L158:L163" si="73">ROUND((0.85*F158)+(0.15*D158),2)</f>
        <v>40.07</v>
      </c>
      <c r="M158" s="11">
        <f t="shared" ref="M158:M163" si="74">ROUND((0.75*D158)+(0.25*G158),2)</f>
        <v>53.69</v>
      </c>
      <c r="N158" s="11">
        <f t="shared" ref="N158" si="75">ROUND((0.5*H158)+(0.35*C158)+(0.15*D158),2)</f>
        <v>62.82</v>
      </c>
      <c r="O158" s="11">
        <f t="shared" ref="O158" si="76">ROUND((0.7*B158)+(0.3*G158),2)</f>
        <v>42.94</v>
      </c>
    </row>
    <row r="159" spans="1:15" x14ac:dyDescent="0.25">
      <c r="A159" s="6">
        <v>45231</v>
      </c>
      <c r="B159" s="63">
        <v>41.4</v>
      </c>
      <c r="C159" s="63">
        <v>66.75</v>
      </c>
      <c r="D159" s="63">
        <v>56.25</v>
      </c>
      <c r="E159" s="63">
        <v>64.75</v>
      </c>
      <c r="F159" s="63">
        <v>46.22</v>
      </c>
      <c r="G159" s="63">
        <v>45.5</v>
      </c>
      <c r="H159" s="63">
        <v>71.799999200000002</v>
      </c>
      <c r="I159" s="11">
        <f t="shared" si="71"/>
        <v>41.4</v>
      </c>
      <c r="J159" s="11">
        <f t="shared" si="72"/>
        <v>65.180000000000007</v>
      </c>
      <c r="K159" s="11">
        <f>ROUND((0.9*E159)+(0.1*B159),2)</f>
        <v>62.42</v>
      </c>
      <c r="L159" s="13">
        <f t="shared" si="73"/>
        <v>47.72</v>
      </c>
      <c r="M159" s="11">
        <f t="shared" si="74"/>
        <v>53.56</v>
      </c>
      <c r="N159" s="11">
        <f t="shared" ref="N159" si="77">ROUND((0.5*H159)+(0.35*C159)+(0.15*D159),2)</f>
        <v>67.7</v>
      </c>
      <c r="O159" s="11">
        <f t="shared" ref="O159" si="78">ROUND((0.7*B159)+(0.3*G159),2)</f>
        <v>42.63</v>
      </c>
    </row>
    <row r="160" spans="1:15" x14ac:dyDescent="0.25">
      <c r="A160" s="67">
        <v>45261</v>
      </c>
      <c r="B160" s="68">
        <v>42.13</v>
      </c>
      <c r="C160" s="68">
        <v>66</v>
      </c>
      <c r="D160" s="68">
        <v>59.25</v>
      </c>
      <c r="E160" s="68">
        <v>64.75</v>
      </c>
      <c r="F160" s="68">
        <v>53.53</v>
      </c>
      <c r="G160" s="68">
        <v>48.5</v>
      </c>
      <c r="H160" s="68">
        <v>78.999999123899997</v>
      </c>
      <c r="I160" s="11">
        <f t="shared" si="71"/>
        <v>42.13</v>
      </c>
      <c r="J160" s="11">
        <f t="shared" si="72"/>
        <v>64.989999999999995</v>
      </c>
      <c r="K160" s="11">
        <f>ROUND((0.9*E160)+(0.1*B160),2)</f>
        <v>62.49</v>
      </c>
      <c r="L160" s="13">
        <f t="shared" si="73"/>
        <v>54.39</v>
      </c>
      <c r="M160" s="11">
        <f t="shared" si="74"/>
        <v>56.56</v>
      </c>
      <c r="N160" s="11">
        <f t="shared" ref="N160" si="79">ROUND((0.5*H160)+(0.35*C160)+(0.15*D160),2)</f>
        <v>71.489999999999995</v>
      </c>
      <c r="O160" s="11">
        <f t="shared" ref="O160" si="80">ROUND((0.7*B160)+(0.3*G160),2)</f>
        <v>44.04</v>
      </c>
    </row>
    <row r="161" spans="1:15" x14ac:dyDescent="0.25">
      <c r="A161" s="67">
        <v>45292</v>
      </c>
      <c r="B161" s="68">
        <v>43.1</v>
      </c>
      <c r="C161" s="68">
        <v>65.7</v>
      </c>
      <c r="D161" s="68">
        <v>59.25</v>
      </c>
      <c r="E161" s="68">
        <v>67.25</v>
      </c>
      <c r="F161" s="68">
        <v>53.99</v>
      </c>
      <c r="G161" s="68">
        <v>48.5</v>
      </c>
      <c r="H161" s="68">
        <v>77.874999149999994</v>
      </c>
      <c r="I161" s="11">
        <f t="shared" si="71"/>
        <v>43.1</v>
      </c>
      <c r="J161" s="11">
        <f t="shared" si="72"/>
        <v>64.73</v>
      </c>
      <c r="K161" s="11">
        <f>ROUND((0.9*E161)+(0.1*B161),2)</f>
        <v>64.84</v>
      </c>
      <c r="L161" s="13">
        <f t="shared" si="73"/>
        <v>54.78</v>
      </c>
      <c r="M161" s="11">
        <f t="shared" si="74"/>
        <v>56.56</v>
      </c>
      <c r="N161" s="11">
        <f t="shared" ref="N161" si="81">ROUND((0.5*H161)+(0.35*C161)+(0.15*D161),2)</f>
        <v>70.819999999999993</v>
      </c>
      <c r="O161" s="11">
        <f t="shared" ref="O161" si="82">ROUND((0.7*B161)+(0.3*G161),2)</f>
        <v>44.72</v>
      </c>
    </row>
    <row r="162" spans="1:15" x14ac:dyDescent="0.25">
      <c r="A162" s="67">
        <v>45323</v>
      </c>
      <c r="B162" s="63">
        <v>42.56</v>
      </c>
      <c r="C162" s="63">
        <v>64.25</v>
      </c>
      <c r="D162" s="63">
        <v>59.25</v>
      </c>
      <c r="E162" s="63">
        <v>67.25</v>
      </c>
      <c r="F162" s="63">
        <v>46.09</v>
      </c>
      <c r="G162" s="63">
        <v>48.5</v>
      </c>
      <c r="H162" s="63">
        <v>70.849999199999999</v>
      </c>
      <c r="I162" s="11">
        <f t="shared" si="71"/>
        <v>42.56</v>
      </c>
      <c r="J162" s="11">
        <f t="shared" si="72"/>
        <v>63.5</v>
      </c>
      <c r="K162" s="11">
        <f t="shared" ref="K162:K163" si="83">ROUND((0.9*E162)+(0.1*B162),2)</f>
        <v>64.78</v>
      </c>
      <c r="L162" s="13">
        <f t="shared" si="73"/>
        <v>48.06</v>
      </c>
      <c r="M162" s="11">
        <f t="shared" si="74"/>
        <v>56.56</v>
      </c>
      <c r="N162" s="11">
        <f t="shared" ref="N162" si="84">ROUND((0.5*H162)+(0.35*C162)+(0.15*D162),2)</f>
        <v>66.8</v>
      </c>
      <c r="O162" s="11">
        <f t="shared" ref="O162" si="85">ROUND((0.7*B162)+(0.3*G162),2)</f>
        <v>44.34</v>
      </c>
    </row>
    <row r="163" spans="1:15" x14ac:dyDescent="0.25">
      <c r="A163" s="67">
        <v>45352</v>
      </c>
      <c r="B163" s="63">
        <v>41.69</v>
      </c>
      <c r="C163" s="63">
        <v>60.38</v>
      </c>
      <c r="D163" s="63">
        <v>59.25</v>
      </c>
      <c r="E163" s="63">
        <v>63.25</v>
      </c>
      <c r="F163" s="63">
        <v>41.13</v>
      </c>
      <c r="G163" s="63">
        <v>45.5</v>
      </c>
      <c r="H163" s="63">
        <v>62.812499303400003</v>
      </c>
      <c r="I163" s="11">
        <f t="shared" si="71"/>
        <v>41.69</v>
      </c>
      <c r="J163" s="11">
        <f t="shared" si="72"/>
        <v>60.21</v>
      </c>
      <c r="K163" s="11">
        <f t="shared" si="83"/>
        <v>61.09</v>
      </c>
      <c r="L163" s="13">
        <f t="shared" si="73"/>
        <v>43.85</v>
      </c>
      <c r="M163" s="11">
        <f t="shared" si="74"/>
        <v>55.81</v>
      </c>
      <c r="N163" s="11">
        <f t="shared" ref="N163" si="86">ROUND((0.5*H163)+(0.35*C163)+(0.15*D163),2)</f>
        <v>61.43</v>
      </c>
      <c r="O163" s="11">
        <f t="shared" ref="O163" si="87">ROUND((0.7*B163)+(0.3*G163),2)</f>
        <v>42.83</v>
      </c>
    </row>
    <row r="164" spans="1:15" x14ac:dyDescent="0.25">
      <c r="A164" s="67">
        <v>45383</v>
      </c>
      <c r="B164" s="63">
        <v>41.25</v>
      </c>
      <c r="C164" s="63">
        <v>56.3</v>
      </c>
      <c r="D164" s="63">
        <v>56.75</v>
      </c>
      <c r="E164" s="63">
        <v>63.25</v>
      </c>
      <c r="F164" s="63">
        <v>42.06</v>
      </c>
      <c r="G164" s="63">
        <v>45.5</v>
      </c>
      <c r="H164" s="63">
        <v>63.624999294399998</v>
      </c>
      <c r="I164" s="11">
        <f t="shared" si="71"/>
        <v>41.25</v>
      </c>
      <c r="J164" s="11">
        <f t="shared" ref="J164" si="88">ROUND((0.85*C164)+(0.15*D164),2)</f>
        <v>56.37</v>
      </c>
      <c r="K164" s="11">
        <f t="shared" ref="K164" si="89">ROUND((0.9*E164)+(0.1*B164),2)</f>
        <v>61.05</v>
      </c>
      <c r="L164" s="13">
        <f t="shared" ref="L164" si="90">ROUND((0.85*F164)+(0.15*D164),2)</f>
        <v>44.26</v>
      </c>
      <c r="M164" s="11">
        <f t="shared" ref="M164" si="91">ROUND((0.75*D164)+(0.25*G164),2)</f>
        <v>53.94</v>
      </c>
      <c r="N164" s="11">
        <f t="shared" ref="N164" si="92">ROUND((0.5*H164)+(0.35*C164)+(0.15*D164),2)</f>
        <v>60.03</v>
      </c>
      <c r="O164" s="11">
        <f t="shared" ref="O164" si="93">ROUND((0.7*B164)+(0.3*G164),2)</f>
        <v>42.53</v>
      </c>
    </row>
    <row r="165" spans="1:15" x14ac:dyDescent="0.25">
      <c r="A165" s="67">
        <v>45413</v>
      </c>
      <c r="B165" s="63">
        <v>39.9</v>
      </c>
      <c r="C165" s="63">
        <v>54</v>
      </c>
      <c r="D165" s="63">
        <v>56.75</v>
      </c>
      <c r="E165" s="63">
        <v>63.25</v>
      </c>
      <c r="F165" s="63">
        <v>39.090000000000003</v>
      </c>
      <c r="G165" s="63">
        <v>45.5</v>
      </c>
      <c r="H165" s="63">
        <v>58.649999350000002</v>
      </c>
      <c r="I165" s="11">
        <f t="shared" ref="I165:I166" si="94">ROUND(B165,2)</f>
        <v>39.9</v>
      </c>
      <c r="J165" s="11">
        <f t="shared" ref="J165" si="95">ROUND((0.85*C165)+(0.15*D165),2)</f>
        <v>54.41</v>
      </c>
      <c r="K165" s="11">
        <f t="shared" ref="K165" si="96">ROUND((0.9*E165)+(0.1*B165),2)</f>
        <v>60.92</v>
      </c>
      <c r="L165" s="13">
        <f t="shared" ref="L165" si="97">ROUND((0.85*F165)+(0.15*D165),2)</f>
        <v>41.74</v>
      </c>
      <c r="M165" s="11">
        <f t="shared" ref="M165" si="98">ROUND((0.75*D165)+(0.25*G165),2)</f>
        <v>53.94</v>
      </c>
      <c r="N165" s="11">
        <f t="shared" ref="N165" si="99">ROUND((0.5*H165)+(0.35*C165)+(0.15*D165),2)</f>
        <v>56.74</v>
      </c>
      <c r="O165" s="11">
        <f t="shared" ref="O165" si="100">ROUND((0.7*B165)+(0.3*G165),2)</f>
        <v>41.58</v>
      </c>
    </row>
    <row r="166" spans="1:15" x14ac:dyDescent="0.25">
      <c r="A166" s="67">
        <v>45444</v>
      </c>
      <c r="B166" s="63">
        <v>38.5</v>
      </c>
      <c r="C166" s="63">
        <v>53</v>
      </c>
      <c r="D166" s="63">
        <v>56.75</v>
      </c>
      <c r="E166" s="63">
        <v>63.25</v>
      </c>
      <c r="F166" s="63">
        <v>35.69</v>
      </c>
      <c r="G166" s="63">
        <v>44.5</v>
      </c>
      <c r="H166" s="63">
        <v>53.624999405300002</v>
      </c>
      <c r="I166" s="11">
        <f t="shared" si="94"/>
        <v>38.5</v>
      </c>
      <c r="J166" s="11">
        <f t="shared" ref="J166" si="101">ROUND((0.85*C166)+(0.15*D166),2)</f>
        <v>53.56</v>
      </c>
      <c r="K166" s="11">
        <f t="shared" ref="K166" si="102">ROUND((0.9*E166)+(0.1*B166),2)</f>
        <v>60.78</v>
      </c>
      <c r="L166" s="13">
        <f t="shared" ref="L166" si="103">ROUND((0.85*F166)+(0.15*D166),2)</f>
        <v>38.85</v>
      </c>
      <c r="M166" s="11">
        <f t="shared" ref="M166" si="104">ROUND((0.75*D166)+(0.25*G166),2)</f>
        <v>53.69</v>
      </c>
      <c r="N166" s="11">
        <f t="shared" ref="N166" si="105">ROUND((0.5*H166)+(0.35*C166)+(0.15*D166),2)</f>
        <v>53.87</v>
      </c>
      <c r="O166" s="11">
        <f t="shared" ref="O166" si="106">ROUND((0.7*B166)+(0.3*G166),2)</f>
        <v>40.299999999999997</v>
      </c>
    </row>
    <row r="167" spans="1:15" x14ac:dyDescent="0.25">
      <c r="A167" s="67">
        <v>45474</v>
      </c>
      <c r="B167" s="63">
        <v>37.700000000000003</v>
      </c>
      <c r="C167" s="63">
        <v>50.6</v>
      </c>
      <c r="D167" s="63">
        <v>56.75</v>
      </c>
      <c r="E167" s="63">
        <v>63.25</v>
      </c>
      <c r="F167" s="63">
        <v>32.4</v>
      </c>
      <c r="G167" s="63">
        <v>44.5</v>
      </c>
      <c r="H167" s="63">
        <v>51.249999430000003</v>
      </c>
      <c r="I167" s="11">
        <f t="shared" ref="I167:I168" si="107">ROUND(B167,2)</f>
        <v>37.700000000000003</v>
      </c>
      <c r="J167" s="11">
        <f t="shared" ref="J167" si="108">ROUND((0.85*C167)+(0.15*D167),2)</f>
        <v>51.52</v>
      </c>
      <c r="K167" s="11">
        <f t="shared" ref="K167" si="109">ROUND((0.9*E167)+(0.1*B167),2)</f>
        <v>60.7</v>
      </c>
      <c r="L167" s="13">
        <f t="shared" ref="L167" si="110">ROUND((0.85*F167)+(0.15*D167),2)</f>
        <v>36.049999999999997</v>
      </c>
      <c r="M167" s="11">
        <f t="shared" ref="M167" si="111">ROUND((0.75*D167)+(0.25*G167),2)</f>
        <v>53.69</v>
      </c>
      <c r="N167" s="11">
        <f t="shared" ref="N167" si="112">ROUND((0.5*H167)+(0.35*C167)+(0.15*D167),2)</f>
        <v>51.85</v>
      </c>
      <c r="O167" s="11">
        <f t="shared" ref="O167" si="113">ROUND((0.7*B167)+(0.3*G167),2)</f>
        <v>39.74</v>
      </c>
    </row>
    <row r="168" spans="1:15" x14ac:dyDescent="0.25">
      <c r="A168" s="67">
        <v>45505</v>
      </c>
      <c r="B168" s="63">
        <v>37.5</v>
      </c>
      <c r="C168" s="63">
        <v>48.38</v>
      </c>
      <c r="D168" s="63">
        <v>54.75</v>
      </c>
      <c r="E168" s="63">
        <v>63.25</v>
      </c>
      <c r="F168" s="63">
        <v>33.94</v>
      </c>
      <c r="G168" s="63">
        <v>44.5</v>
      </c>
      <c r="H168" s="63">
        <v>49.249999453800001</v>
      </c>
      <c r="I168" s="11">
        <f t="shared" si="107"/>
        <v>37.5</v>
      </c>
      <c r="J168" s="11">
        <f t="shared" ref="J168" si="114">ROUND((0.85*C168)+(0.15*D168),2)</f>
        <v>49.34</v>
      </c>
      <c r="K168" s="11">
        <f t="shared" ref="K168" si="115">ROUND((0.9*E168)+(0.1*B168),2)</f>
        <v>60.68</v>
      </c>
      <c r="L168" s="13">
        <f t="shared" ref="L168" si="116">ROUND((0.85*F168)+(0.15*D168),2)</f>
        <v>37.06</v>
      </c>
      <c r="M168" s="11">
        <f t="shared" ref="M168" si="117">ROUND((0.75*D168)+(0.25*G168),2)</f>
        <v>52.19</v>
      </c>
      <c r="N168" s="11">
        <f t="shared" ref="N168" si="118">ROUND((0.5*H168)+(0.35*C168)+(0.15*D168),2)</f>
        <v>49.77</v>
      </c>
      <c r="O168" s="11">
        <f t="shared" ref="O168" si="119">ROUND((0.7*B168)+(0.3*G168),2)</f>
        <v>39.6</v>
      </c>
    </row>
    <row r="169" spans="1:15" x14ac:dyDescent="0.25">
      <c r="A169" s="67">
        <v>45536</v>
      </c>
      <c r="B169" s="63">
        <v>37</v>
      </c>
      <c r="C169" s="63">
        <v>45.25</v>
      </c>
      <c r="D169" s="63">
        <v>54.75</v>
      </c>
      <c r="E169" s="63">
        <v>63.25</v>
      </c>
      <c r="F169" s="63">
        <v>35.22</v>
      </c>
      <c r="G169" s="63">
        <v>44.5</v>
      </c>
      <c r="H169" s="63">
        <v>49.499999451000001</v>
      </c>
      <c r="I169" s="11">
        <f t="shared" ref="I169" si="120">ROUND(B169,2)</f>
        <v>37</v>
      </c>
      <c r="J169" s="11">
        <f t="shared" ref="J169" si="121">ROUND((0.85*C169)+(0.15*D169),2)</f>
        <v>46.68</v>
      </c>
      <c r="K169" s="11">
        <f t="shared" ref="K169" si="122">ROUND((0.9*E169)+(0.1*B169),2)</f>
        <v>60.63</v>
      </c>
      <c r="L169" s="13">
        <f t="shared" ref="L169" si="123">ROUND((0.85*F169)+(0.15*D169),2)</f>
        <v>38.15</v>
      </c>
      <c r="M169" s="11">
        <f t="shared" ref="M169" si="124">ROUND((0.75*D169)+(0.25*G169),2)</f>
        <v>52.19</v>
      </c>
      <c r="N169" s="11">
        <f t="shared" ref="N169" si="125">ROUND((0.5*H169)+(0.35*C169)+(0.15*D169),2)</f>
        <v>48.8</v>
      </c>
      <c r="O169" s="11">
        <f t="shared" ref="O169" si="126">ROUND((0.7*B169)+(0.3*G169),2)</f>
        <v>39.25</v>
      </c>
    </row>
    <row r="170" spans="1:15" x14ac:dyDescent="0.25">
      <c r="A170" s="67">
        <v>45566</v>
      </c>
      <c r="B170" s="63">
        <v>35.700000000000003</v>
      </c>
      <c r="C170" s="63">
        <v>43.8</v>
      </c>
      <c r="D170" s="63">
        <v>48.75</v>
      </c>
      <c r="E170" s="63">
        <v>63.25</v>
      </c>
      <c r="F170" s="63">
        <v>34.93</v>
      </c>
      <c r="G170" s="63">
        <v>44.5</v>
      </c>
      <c r="H170" s="63">
        <v>48.299999460000002</v>
      </c>
      <c r="I170" s="11">
        <f t="shared" ref="I170" si="127">ROUND(B170,2)</f>
        <v>35.700000000000003</v>
      </c>
      <c r="J170" s="11">
        <f t="shared" ref="J170" si="128">ROUND((0.85*C170)+(0.15*D170),2)</f>
        <v>44.54</v>
      </c>
      <c r="K170" s="11">
        <f t="shared" ref="K170" si="129">ROUND((0.9*E170)+(0.1*B170),2)</f>
        <v>60.5</v>
      </c>
      <c r="L170" s="13">
        <f t="shared" ref="L170" si="130">ROUND((0.85*F170)+(0.15*D170),2)</f>
        <v>37</v>
      </c>
      <c r="M170" s="11">
        <f t="shared" ref="M170" si="131">ROUND((0.75*D170)+(0.25*G170),2)</f>
        <v>47.69</v>
      </c>
      <c r="N170" s="11">
        <f t="shared" ref="N170" si="132">ROUND((0.5*H170)+(0.35*C170)+(0.15*D170),2)</f>
        <v>46.79</v>
      </c>
      <c r="O170" s="11">
        <f t="shared" ref="O170" si="133">ROUND((0.7*B170)+(0.3*G170),2)</f>
        <v>38.340000000000003</v>
      </c>
    </row>
    <row r="171" spans="1:15" x14ac:dyDescent="0.25">
      <c r="A171" s="67">
        <v>45597</v>
      </c>
      <c r="B171" s="63">
        <v>36</v>
      </c>
      <c r="C171" s="63">
        <v>42.5</v>
      </c>
      <c r="D171" s="63">
        <v>48.75</v>
      </c>
      <c r="E171" s="63">
        <v>63.25</v>
      </c>
      <c r="F171" s="63">
        <v>34.700000000000003</v>
      </c>
      <c r="G171" s="63">
        <v>45.5</v>
      </c>
      <c r="H171" s="63">
        <v>47.749999470399999</v>
      </c>
      <c r="I171" s="11">
        <f t="shared" ref="I171" si="134">ROUND(B171,2)</f>
        <v>36</v>
      </c>
      <c r="J171" s="11">
        <f t="shared" ref="J171" si="135">ROUND((0.85*C171)+(0.15*D171),2)</f>
        <v>43.44</v>
      </c>
      <c r="K171" s="11">
        <f t="shared" ref="K171" si="136">ROUND((0.9*E171)+(0.1*B171),2)</f>
        <v>60.53</v>
      </c>
      <c r="L171" s="13">
        <f t="shared" ref="L171" si="137">ROUND((0.85*F171)+(0.15*D171),2)</f>
        <v>36.81</v>
      </c>
      <c r="M171" s="11">
        <f t="shared" ref="M171" si="138">ROUND((0.75*D171)+(0.25*G171),2)</f>
        <v>47.94</v>
      </c>
      <c r="N171" s="11">
        <f t="shared" ref="N171" si="139">ROUND((0.5*H171)+(0.35*C171)+(0.15*D171),2)</f>
        <v>46.06</v>
      </c>
      <c r="O171" s="11">
        <f t="shared" ref="O171" si="140">ROUND((0.7*B171)+(0.3*G171),2)</f>
        <v>38.85</v>
      </c>
    </row>
    <row r="172" spans="1:15" x14ac:dyDescent="0.25">
      <c r="A172" s="67">
        <v>45627</v>
      </c>
      <c r="B172" s="63">
        <v>35.630000000000003</v>
      </c>
      <c r="C172" s="63">
        <v>42.2</v>
      </c>
      <c r="D172" s="63">
        <v>48.75</v>
      </c>
      <c r="E172" s="63">
        <v>63.25</v>
      </c>
      <c r="F172" s="63">
        <v>34.51</v>
      </c>
      <c r="G172" s="63">
        <v>46.5</v>
      </c>
      <c r="H172" s="63">
        <v>46.499999484299998</v>
      </c>
      <c r="I172" s="11">
        <f t="shared" ref="I172" si="141">ROUND(B172,2)</f>
        <v>35.630000000000003</v>
      </c>
      <c r="J172" s="11">
        <f t="shared" ref="J172" si="142">ROUND((0.85*C172)+(0.15*D172),2)</f>
        <v>43.18</v>
      </c>
      <c r="K172" s="11">
        <f t="shared" ref="K172" si="143">ROUND((0.9*E172)+(0.1*B172),2)</f>
        <v>60.49</v>
      </c>
      <c r="L172" s="13">
        <f t="shared" ref="L172" si="144">ROUND((0.85*F172)+(0.15*D172),2)</f>
        <v>36.65</v>
      </c>
      <c r="M172" s="11">
        <f t="shared" ref="M172" si="145">ROUND((0.75*D172)+(0.25*G172),2)</f>
        <v>48.19</v>
      </c>
      <c r="N172" s="11">
        <f t="shared" ref="N172" si="146">ROUND((0.5*H172)+(0.35*C172)+(0.15*D172),2)</f>
        <v>45.33</v>
      </c>
      <c r="O172" s="11">
        <f t="shared" ref="O172" si="147">ROUND((0.7*B172)+(0.3*G172),2)</f>
        <v>38.89</v>
      </c>
    </row>
    <row r="173" spans="1:15" x14ac:dyDescent="0.25">
      <c r="A173" s="67">
        <v>45658</v>
      </c>
      <c r="B173" s="63">
        <v>36</v>
      </c>
      <c r="C173" s="63">
        <v>42.25</v>
      </c>
      <c r="D173" s="63">
        <v>48.75</v>
      </c>
      <c r="E173" s="63">
        <v>63.25</v>
      </c>
      <c r="F173" s="63">
        <v>35.32</v>
      </c>
      <c r="G173" s="63">
        <v>46.5</v>
      </c>
      <c r="H173" s="63">
        <v>47.699999470999998</v>
      </c>
      <c r="I173" s="11">
        <f t="shared" ref="I173" si="148">ROUND(B173,2)</f>
        <v>36</v>
      </c>
      <c r="J173" s="11">
        <f t="shared" ref="J173" si="149">ROUND((0.85*C173)+(0.15*D173),2)</f>
        <v>43.23</v>
      </c>
      <c r="K173" s="11">
        <f t="shared" ref="K173" si="150">ROUND((0.9*E173)+(0.1*B173),2)</f>
        <v>60.53</v>
      </c>
      <c r="L173" s="13">
        <f t="shared" ref="L173" si="151">ROUND((0.85*F173)+(0.15*D173),2)</f>
        <v>37.33</v>
      </c>
      <c r="M173" s="11">
        <f t="shared" ref="M173" si="152">ROUND((0.75*D173)+(0.25*G173),2)</f>
        <v>48.19</v>
      </c>
      <c r="N173" s="11">
        <f t="shared" ref="N173" si="153">ROUND((0.5*H173)+(0.35*C173)+(0.15*D173),2)</f>
        <v>45.95</v>
      </c>
      <c r="O173" s="11">
        <f t="shared" ref="O173" si="154">ROUND((0.7*B173)+(0.3*G173),2)</f>
        <v>39.15</v>
      </c>
    </row>
    <row r="174" spans="1:15" x14ac:dyDescent="0.25">
      <c r="A174" s="67">
        <v>45689</v>
      </c>
      <c r="B174" s="63">
        <v>38.5</v>
      </c>
      <c r="C174" s="63">
        <v>46.75</v>
      </c>
      <c r="D174" s="63">
        <v>51.75</v>
      </c>
      <c r="E174" s="63">
        <v>63.25</v>
      </c>
      <c r="F174" s="63">
        <v>40.340000000000003</v>
      </c>
      <c r="G174" s="63">
        <v>47.5</v>
      </c>
      <c r="H174" s="63">
        <v>56.374999374799998</v>
      </c>
      <c r="I174" s="11">
        <f t="shared" ref="I174" si="155">ROUND(B174,2)</f>
        <v>38.5</v>
      </c>
      <c r="J174" s="11">
        <f t="shared" ref="J174" si="156">ROUND((0.85*C174)+(0.15*D174),2)</f>
        <v>47.5</v>
      </c>
      <c r="K174" s="11">
        <f t="shared" ref="K174" si="157">ROUND((0.9*E174)+(0.1*B174),2)</f>
        <v>60.78</v>
      </c>
      <c r="L174" s="13">
        <f t="shared" ref="L174" si="158">ROUND((0.85*F174)+(0.15*D174),2)</f>
        <v>42.05</v>
      </c>
      <c r="M174" s="11">
        <f t="shared" ref="M174" si="159">ROUND((0.75*D174)+(0.25*G174),2)</f>
        <v>50.69</v>
      </c>
      <c r="N174" s="11">
        <f t="shared" ref="N174" si="160">ROUND((0.5*H174)+(0.35*C174)+(0.15*D174),2)</f>
        <v>52.31</v>
      </c>
      <c r="O174" s="11">
        <f t="shared" ref="O174" si="161">ROUND((0.7*B174)+(0.3*G174),2)</f>
        <v>41.2</v>
      </c>
    </row>
    <row r="175" spans="1:15" x14ac:dyDescent="0.25">
      <c r="A175" s="87"/>
      <c r="B175" s="68"/>
      <c r="C175" s="68"/>
      <c r="D175" s="68"/>
      <c r="E175" s="68"/>
      <c r="F175" s="68"/>
      <c r="G175" s="68"/>
      <c r="H175" s="68"/>
      <c r="I175" s="69"/>
      <c r="J175" s="69"/>
      <c r="K175" s="69"/>
      <c r="L175" s="70"/>
      <c r="M175" s="69"/>
      <c r="N175" s="69"/>
      <c r="O175" s="69"/>
    </row>
    <row r="176" spans="1:15" x14ac:dyDescent="0.25">
      <c r="A176" s="87"/>
      <c r="B176" s="68"/>
      <c r="C176" s="68"/>
      <c r="D176" s="68"/>
      <c r="E176" s="68"/>
      <c r="F176" s="68"/>
      <c r="G176" s="68"/>
      <c r="H176" s="68"/>
      <c r="I176" s="69"/>
      <c r="J176" s="69"/>
      <c r="K176" s="69"/>
      <c r="L176" s="70"/>
      <c r="M176" s="69"/>
      <c r="N176" s="69"/>
      <c r="O176" s="69"/>
    </row>
    <row r="177" spans="1:15" x14ac:dyDescent="0.25">
      <c r="A177" s="87"/>
      <c r="B177" s="68"/>
      <c r="C177" s="68"/>
      <c r="D177" s="68"/>
      <c r="E177" s="68"/>
      <c r="F177" s="68"/>
      <c r="G177" s="68"/>
      <c r="H177" s="68"/>
      <c r="I177" s="69"/>
      <c r="J177" s="69"/>
      <c r="K177" s="69"/>
      <c r="L177" s="70"/>
      <c r="M177" s="69"/>
      <c r="N177" s="69"/>
      <c r="O177" s="69"/>
    </row>
    <row r="178" spans="1:15" x14ac:dyDescent="0.25">
      <c r="A178" s="87"/>
      <c r="B178" s="68"/>
      <c r="C178" s="68"/>
      <c r="D178" s="68"/>
      <c r="E178" s="68"/>
      <c r="F178" s="68"/>
      <c r="G178" s="68"/>
      <c r="H178" s="68"/>
      <c r="I178" s="69"/>
      <c r="J178" s="69"/>
      <c r="K178" s="69"/>
      <c r="L178" s="70"/>
      <c r="M178" s="69"/>
      <c r="N178" s="69"/>
      <c r="O178" s="69"/>
    </row>
    <row r="179" spans="1:15" x14ac:dyDescent="0.25">
      <c r="A179" s="87"/>
      <c r="B179" s="68"/>
      <c r="C179" s="68"/>
      <c r="D179" s="68"/>
      <c r="E179" s="68"/>
      <c r="F179" s="68"/>
      <c r="G179" s="68"/>
      <c r="H179" s="68"/>
      <c r="I179" s="69"/>
      <c r="J179" s="69"/>
      <c r="K179" s="69"/>
      <c r="L179" s="70"/>
      <c r="M179" s="69"/>
      <c r="N179" s="69"/>
      <c r="O179" s="69"/>
    </row>
    <row r="180" spans="1:15" x14ac:dyDescent="0.25">
      <c r="A180" s="87"/>
      <c r="B180" s="68"/>
      <c r="C180" s="68"/>
      <c r="D180" s="68"/>
      <c r="E180" s="68"/>
      <c r="F180" s="68"/>
      <c r="G180" s="68"/>
      <c r="H180" s="68"/>
      <c r="I180" s="69"/>
      <c r="J180" s="69"/>
      <c r="K180" s="69"/>
      <c r="L180" s="70"/>
      <c r="M180" s="69"/>
      <c r="N180" s="69"/>
      <c r="O180" s="69"/>
    </row>
    <row r="181" spans="1:15" x14ac:dyDescent="0.25">
      <c r="A181" s="87"/>
      <c r="B181" s="68"/>
      <c r="C181" s="68"/>
      <c r="D181" s="68"/>
      <c r="E181" s="68"/>
      <c r="F181" s="68"/>
      <c r="G181" s="68"/>
      <c r="H181" s="68"/>
      <c r="I181" s="69"/>
      <c r="J181" s="69"/>
      <c r="K181" s="69"/>
      <c r="L181" s="70"/>
      <c r="M181" s="69"/>
      <c r="N181" s="69"/>
      <c r="O181" s="69"/>
    </row>
    <row r="182" spans="1:15" x14ac:dyDescent="0.25">
      <c r="A182" s="87"/>
      <c r="B182" s="68"/>
      <c r="C182" s="68"/>
      <c r="D182" s="68"/>
      <c r="E182" s="68"/>
      <c r="F182" s="68"/>
      <c r="G182" s="68"/>
      <c r="H182" s="68"/>
      <c r="I182" s="69"/>
      <c r="J182" s="69"/>
      <c r="K182" s="69"/>
      <c r="L182" s="70"/>
      <c r="M182" s="69"/>
      <c r="N182" s="69"/>
      <c r="O182" s="69"/>
    </row>
    <row r="183" spans="1:15" x14ac:dyDescent="0.25">
      <c r="A183" s="87"/>
      <c r="B183" s="68"/>
      <c r="C183" s="68"/>
      <c r="D183" s="68"/>
      <c r="E183" s="68"/>
      <c r="F183" s="68"/>
      <c r="G183" s="68"/>
      <c r="H183" s="68"/>
      <c r="I183" s="69"/>
      <c r="J183" s="69"/>
      <c r="K183" s="69"/>
      <c r="L183" s="70"/>
      <c r="M183" s="69"/>
      <c r="N183" s="69"/>
      <c r="O183" s="69"/>
    </row>
    <row r="184" spans="1:15" x14ac:dyDescent="0.25">
      <c r="A184" s="87"/>
      <c r="B184" s="68"/>
      <c r="C184" s="68"/>
      <c r="D184" s="68"/>
      <c r="E184" s="68"/>
      <c r="F184" s="68"/>
      <c r="G184" s="68"/>
      <c r="H184" s="68"/>
      <c r="I184" s="69"/>
      <c r="J184" s="69"/>
      <c r="K184" s="69"/>
      <c r="L184" s="70"/>
      <c r="M184" s="69"/>
      <c r="N184" s="69"/>
      <c r="O184" s="69"/>
    </row>
    <row r="185" spans="1:15" x14ac:dyDescent="0.25">
      <c r="A185" s="87"/>
      <c r="B185" s="68"/>
      <c r="C185" s="68"/>
      <c r="D185" s="68"/>
      <c r="E185" s="68"/>
      <c r="F185" s="68"/>
      <c r="G185" s="68"/>
      <c r="H185" s="68"/>
      <c r="I185" s="69"/>
      <c r="J185" s="69"/>
      <c r="K185" s="69"/>
      <c r="L185" s="70"/>
      <c r="M185" s="69"/>
      <c r="N185" s="69"/>
      <c r="O185" s="69"/>
    </row>
    <row r="186" spans="1:15" x14ac:dyDescent="0.25">
      <c r="A186" s="87"/>
      <c r="B186" s="68"/>
      <c r="C186" s="68"/>
      <c r="D186" s="68"/>
      <c r="E186" s="68"/>
      <c r="F186" s="68"/>
      <c r="G186" s="68"/>
      <c r="H186" s="68"/>
      <c r="I186" s="69"/>
      <c r="J186" s="69"/>
      <c r="K186" s="69"/>
      <c r="L186" s="70"/>
      <c r="M186" s="69"/>
      <c r="N186" s="69"/>
      <c r="O186" s="69"/>
    </row>
    <row r="187" spans="1:15" x14ac:dyDescent="0.25">
      <c r="A187" s="87"/>
      <c r="B187" s="68"/>
      <c r="C187" s="68"/>
      <c r="D187" s="68"/>
      <c r="E187" s="68"/>
      <c r="F187" s="68"/>
      <c r="G187" s="68"/>
      <c r="H187" s="68"/>
      <c r="I187" s="69"/>
      <c r="J187" s="69"/>
      <c r="K187" s="69"/>
      <c r="L187" s="70"/>
      <c r="M187" s="69"/>
      <c r="N187" s="69"/>
      <c r="O187" s="69"/>
    </row>
    <row r="188" spans="1:15" x14ac:dyDescent="0.25">
      <c r="A188" s="87"/>
      <c r="B188" s="68"/>
      <c r="C188" s="68"/>
      <c r="D188" s="68"/>
      <c r="E188" s="68"/>
      <c r="F188" s="68"/>
      <c r="G188" s="68"/>
      <c r="H188" s="68"/>
      <c r="I188" s="69"/>
      <c r="J188" s="69"/>
      <c r="K188" s="69"/>
      <c r="L188" s="70"/>
      <c r="M188" s="69"/>
      <c r="N188" s="69"/>
      <c r="O188" s="69"/>
    </row>
    <row r="189" spans="1:15" x14ac:dyDescent="0.25">
      <c r="A189" s="87"/>
      <c r="B189" s="68"/>
      <c r="C189" s="68"/>
      <c r="D189" s="68"/>
      <c r="E189" s="68"/>
      <c r="F189" s="68"/>
      <c r="G189" s="68"/>
      <c r="H189" s="68"/>
      <c r="I189" s="69"/>
      <c r="J189" s="69"/>
      <c r="K189" s="69"/>
      <c r="L189" s="70"/>
      <c r="M189" s="69"/>
      <c r="N189" s="69"/>
      <c r="O189" s="69"/>
    </row>
    <row r="190" spans="1:15" x14ac:dyDescent="0.25">
      <c r="A190" s="87"/>
      <c r="B190" s="68"/>
      <c r="C190" s="68"/>
      <c r="D190" s="68"/>
      <c r="E190" s="68"/>
      <c r="F190" s="68"/>
      <c r="G190" s="68"/>
      <c r="H190" s="68"/>
      <c r="I190" s="69"/>
      <c r="J190" s="69"/>
      <c r="K190" s="69"/>
      <c r="L190" s="70"/>
      <c r="M190" s="69"/>
      <c r="N190" s="69"/>
      <c r="O190" s="69"/>
    </row>
    <row r="191" spans="1:15" x14ac:dyDescent="0.25">
      <c r="A191" s="87"/>
      <c r="B191" s="68"/>
      <c r="C191" s="68"/>
      <c r="D191" s="68"/>
      <c r="E191" s="68"/>
      <c r="F191" s="68"/>
      <c r="G191" s="68"/>
      <c r="H191" s="68"/>
      <c r="I191" s="69"/>
      <c r="J191" s="69"/>
      <c r="K191" s="69"/>
      <c r="L191" s="70"/>
      <c r="M191" s="69"/>
      <c r="N191" s="69"/>
      <c r="O191" s="69"/>
    </row>
    <row r="192" spans="1:15" x14ac:dyDescent="0.25">
      <c r="A192" s="87"/>
      <c r="B192" s="68"/>
      <c r="C192" s="68"/>
      <c r="D192" s="68"/>
      <c r="E192" s="68"/>
      <c r="F192" s="68"/>
      <c r="G192" s="68"/>
      <c r="H192" s="68"/>
      <c r="I192" s="69"/>
      <c r="J192" s="69"/>
      <c r="K192" s="69"/>
      <c r="L192" s="70"/>
      <c r="M192" s="69"/>
      <c r="N192" s="69"/>
      <c r="O192" s="69"/>
    </row>
    <row r="193" spans="1:15" x14ac:dyDescent="0.25">
      <c r="A193" s="87"/>
      <c r="B193" s="68"/>
      <c r="C193" s="68"/>
      <c r="D193" s="68"/>
      <c r="E193" s="68"/>
      <c r="F193" s="68"/>
      <c r="G193" s="68"/>
      <c r="H193" s="68"/>
      <c r="I193" s="69"/>
      <c r="J193" s="69"/>
      <c r="K193" s="69"/>
      <c r="L193" s="70"/>
      <c r="M193" s="69"/>
      <c r="N193" s="69"/>
      <c r="O193" s="69"/>
    </row>
    <row r="194" spans="1:15" x14ac:dyDescent="0.25">
      <c r="A194" s="87"/>
      <c r="B194" s="68"/>
      <c r="C194" s="68"/>
      <c r="D194" s="68"/>
      <c r="E194" s="68"/>
      <c r="F194" s="68"/>
      <c r="G194" s="68"/>
      <c r="H194" s="68"/>
      <c r="I194" s="69"/>
      <c r="J194" s="69"/>
      <c r="K194" s="69"/>
      <c r="L194" s="70"/>
      <c r="M194" s="69"/>
      <c r="N194" s="69"/>
      <c r="O194" s="69"/>
    </row>
    <row r="195" spans="1:15" x14ac:dyDescent="0.25">
      <c r="A195" s="87"/>
      <c r="B195" s="68"/>
      <c r="C195" s="68"/>
      <c r="D195" s="68"/>
      <c r="E195" s="68"/>
      <c r="F195" s="68"/>
      <c r="G195" s="68"/>
      <c r="H195" s="68"/>
      <c r="I195" s="69"/>
      <c r="J195" s="69"/>
      <c r="K195" s="69"/>
      <c r="L195" s="70"/>
      <c r="M195" s="69"/>
      <c r="N195" s="69"/>
      <c r="O195" s="69"/>
    </row>
    <row r="196" spans="1:15" x14ac:dyDescent="0.25">
      <c r="A196" s="87"/>
      <c r="B196" s="68"/>
      <c r="C196" s="68"/>
      <c r="D196" s="68"/>
      <c r="E196" s="68"/>
      <c r="F196" s="68"/>
      <c r="G196" s="68"/>
      <c r="H196" s="68"/>
      <c r="I196" s="69"/>
      <c r="J196" s="69"/>
      <c r="K196" s="69"/>
      <c r="L196" s="70"/>
      <c r="M196" s="69"/>
      <c r="N196" s="69"/>
      <c r="O196" s="69"/>
    </row>
    <row r="197" spans="1:15" x14ac:dyDescent="0.25">
      <c r="A197" s="87"/>
      <c r="B197" s="68"/>
      <c r="C197" s="68"/>
      <c r="D197" s="68"/>
      <c r="E197" s="68"/>
      <c r="F197" s="68"/>
      <c r="G197" s="68"/>
      <c r="H197" s="68"/>
      <c r="I197" s="69"/>
      <c r="J197" s="69"/>
      <c r="K197" s="69"/>
      <c r="L197" s="70"/>
      <c r="M197" s="69"/>
      <c r="N197" s="69"/>
      <c r="O197" s="69"/>
    </row>
    <row r="198" spans="1:15" x14ac:dyDescent="0.25">
      <c r="A198" s="87"/>
      <c r="B198" s="68"/>
      <c r="C198" s="68"/>
      <c r="D198" s="68"/>
      <c r="E198" s="68"/>
      <c r="F198" s="68"/>
      <c r="G198" s="68"/>
      <c r="H198" s="68"/>
      <c r="I198" s="69"/>
      <c r="J198" s="69"/>
      <c r="K198" s="69"/>
      <c r="L198" s="70"/>
      <c r="M198" s="69"/>
      <c r="N198" s="69"/>
      <c r="O198" s="69"/>
    </row>
    <row r="199" spans="1:15" x14ac:dyDescent="0.25">
      <c r="A199" s="87"/>
      <c r="B199" s="68"/>
      <c r="C199" s="68"/>
      <c r="D199" s="68"/>
      <c r="E199" s="68"/>
      <c r="F199" s="68"/>
      <c r="G199" s="68"/>
      <c r="H199" s="68"/>
      <c r="I199" s="69"/>
      <c r="J199" s="69"/>
      <c r="K199" s="69"/>
      <c r="L199" s="70"/>
      <c r="M199" s="69"/>
      <c r="N199" s="69"/>
      <c r="O199" s="69"/>
    </row>
    <row r="200" spans="1:15" x14ac:dyDescent="0.25">
      <c r="A200" s="87"/>
      <c r="B200" s="68"/>
      <c r="C200" s="68"/>
      <c r="D200" s="68"/>
      <c r="E200" s="68"/>
      <c r="F200" s="68"/>
      <c r="G200" s="68"/>
      <c r="H200" s="68"/>
      <c r="I200" s="69"/>
      <c r="J200" s="69"/>
      <c r="K200" s="69"/>
      <c r="L200" s="70"/>
      <c r="M200" s="69"/>
      <c r="N200" s="69"/>
      <c r="O200" s="69"/>
    </row>
    <row r="201" spans="1:15" x14ac:dyDescent="0.25">
      <c r="A201" s="87"/>
      <c r="B201" s="68"/>
      <c r="C201" s="68"/>
      <c r="D201" s="68"/>
      <c r="E201" s="68"/>
      <c r="F201" s="68"/>
      <c r="G201" s="68"/>
      <c r="H201" s="68"/>
      <c r="I201" s="69"/>
      <c r="J201" s="69"/>
      <c r="K201" s="69"/>
      <c r="L201" s="70"/>
      <c r="M201" s="69"/>
      <c r="N201" s="69"/>
      <c r="O201" s="69"/>
    </row>
    <row r="202" spans="1:15" x14ac:dyDescent="0.25">
      <c r="B202" s="63"/>
      <c r="C202" s="63"/>
      <c r="D202" s="63"/>
      <c r="E202" s="63"/>
      <c r="F202" s="63"/>
      <c r="G202" s="63"/>
      <c r="H202" s="63"/>
      <c r="I202" s="11"/>
      <c r="J202" s="11"/>
      <c r="K202" s="11"/>
      <c r="L202" s="13"/>
      <c r="M202" s="11"/>
      <c r="N202" s="11"/>
      <c r="O202" s="11"/>
    </row>
    <row r="203" spans="1:15" x14ac:dyDescent="0.25">
      <c r="B203" s="9" t="s">
        <v>358</v>
      </c>
    </row>
  </sheetData>
  <sheetProtection algorithmName="SHA-512" hashValue="FpJRqK4fYb8eGu5mgJ/3Ni2rk2YUC8BWuxEGRPS8X8UBpdRuqAm21RVw1wApHLibLVi3Gq4ILWBRJszSb2ktuQ==" saltValue="p2LC1hNanxFy1chRq1rAQw==" spinCount="100000" sheet="1" objects="1" scenarios="1"/>
  <mergeCells count="1">
    <mergeCell ref="B3:H3"/>
  </mergeCells>
  <phoneticPr fontId="2" type="noConversion"/>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0B8FF-8C77-4FEF-A252-B9B4323E88C1}">
  <dimension ref="A2"/>
  <sheetViews>
    <sheetView workbookViewId="0">
      <selection activeCell="E12" sqref="E12"/>
    </sheetView>
  </sheetViews>
  <sheetFormatPr defaultRowHeight="15" x14ac:dyDescent="0.25"/>
  <sheetData>
    <row r="2" spans="1:1" x14ac:dyDescent="0.25">
      <c r="A2" t="s">
        <v>512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9FD3D-F45D-4CD8-9809-73CD59C304EE}">
  <dimension ref="A1"/>
  <sheetViews>
    <sheetView zoomScaleNormal="100" workbookViewId="0">
      <selection activeCell="P42" sqref="P42"/>
    </sheetView>
  </sheetViews>
  <sheetFormatPr defaultRowHeight="15" x14ac:dyDescent="0.25"/>
  <sheetData/>
  <sheetProtection algorithmName="SHA-512" hashValue="QYFR8RTSkRzNjOav+iqsMBn2+m9h5IwUTQFsVmG9yFNFcMDagEydi0q4KQtQvbC5dxCxzyHdquGiUiFlF4OLnw==" saltValue="0k9oqYuW4NJ4hTWCAkHmjg=="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0D7C2D232E3746A3FE5831CB7CA020" ma:contentTypeVersion="14" ma:contentTypeDescription="Create a new document." ma:contentTypeScope="" ma:versionID="ddfc23dcd423929268cb5901d0d37005">
  <xsd:schema xmlns:xsd="http://www.w3.org/2001/XMLSchema" xmlns:xs="http://www.w3.org/2001/XMLSchema" xmlns:p="http://schemas.microsoft.com/office/2006/metadata/properties" xmlns:ns1="http://schemas.microsoft.com/sharepoint/v3" xmlns:ns2="abb79617-5c42-41cc-ab35-e08103a93fc5" xmlns:ns3="16f00c2e-ac5c-418b-9f13-a0771dbd417d" targetNamespace="http://schemas.microsoft.com/office/2006/metadata/properties" ma:root="true" ma:fieldsID="24e21db327666b9aef7e3f1650e19095" ns1:_="" ns2:_="" ns3:_="">
    <xsd:import namespace="http://schemas.microsoft.com/sharepoint/v3"/>
    <xsd:import namespace="abb79617-5c42-41cc-ab35-e08103a93fc5"/>
    <xsd:import namespace="16f00c2e-ac5c-418b-9f13-a0771dbd417d"/>
    <xsd:element name="properties">
      <xsd:complexType>
        <xsd:sequence>
          <xsd:element name="documentManagement">
            <xsd:complexType>
              <xsd:all>
                <xsd:element ref="ns2:Form_x0020__x0023_" minOccurs="0"/>
                <xsd:element ref="ns2:Topic" minOccurs="0"/>
                <xsd:element ref="ns2:Section_x0020_Forms" minOccurs="0"/>
                <xsd:element ref="ns3:_dlc_DocId" minOccurs="0"/>
                <xsd:element ref="ns3:_dlc_DocIdUrl" minOccurs="0"/>
                <xsd:element ref="ns3:_dlc_DocIdPersistId" minOccurs="0"/>
                <xsd:element ref="ns1:UR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4"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b79617-5c42-41cc-ab35-e08103a93fc5" elementFormDefault="qualified">
    <xsd:import namespace="http://schemas.microsoft.com/office/2006/documentManagement/types"/>
    <xsd:import namespace="http://schemas.microsoft.com/office/infopath/2007/PartnerControls"/>
    <xsd:element name="Form_x0020__x0023_" ma:index="2" nillable="true" ma:displayName="Form #" ma:internalName="Form_x0020__x0023_">
      <xsd:simpleType>
        <xsd:restriction base="dms:Text">
          <xsd:maxLength value="255"/>
        </xsd:restriction>
      </xsd:simpleType>
    </xsd:element>
    <xsd:element name="Topic" ma:index="3" nillable="true" ma:displayName="Topic" ma:format="Dropdown" ma:internalName="Topic">
      <xsd:simpleType>
        <xsd:restriction base="dms:Choice">
          <xsd:enumeration value="Lab"/>
          <xsd:enumeration value="Roadway"/>
          <xsd:enumeration value="Forms"/>
          <xsd:enumeration value="Pavement Construction"/>
          <xsd:enumeration value="Concrete Pavement"/>
          <xsd:enumeration value="Pavement Pricing"/>
          <xsd:enumeration value=""/>
        </xsd:restriction>
      </xsd:simpleType>
    </xsd:element>
    <xsd:element name="Section_x0020_Forms" ma:index="10" nillable="true" ma:displayName="Section Forms" ma:format="Dropdown" ma:internalName="Section_x0020_Forms">
      <xsd:simpleType>
        <xsd:restriction base="dms:Choice">
          <xsd:enumeration value="1-Claims"/>
          <xsd:enumeration value="2-Subcontracting"/>
          <xsd:enumeration value="3-Structures"/>
          <xsd:enumeration value="4-Other"/>
        </xsd:restrictio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ction_x0020_Forms xmlns="abb79617-5c42-41cc-ab35-e08103a93fc5">4-Other</Section_x0020_Forms>
    <Topic xmlns="abb79617-5c42-41cc-ab35-e08103a93fc5">Forms</Topic>
    <URL xmlns="http://schemas.microsoft.com/sharepoint/v3">
      <Url xsi:nil="true"/>
      <Description xsi:nil="true"/>
    </URL>
    <Form_x0020__x0023_ xmlns="abb79617-5c42-41cc-ab35-e08103a93fc5">SPA-3         (including February 2025)</Form_x0020__x0023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7ef604a7-ebc4-47af-96e9-7f1ad444f50a" ContentTypeId="0x0101" PreviousValue="false"/>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EB9446F2-C36C-4F03-9814-576075EE2D44}"/>
</file>

<file path=customXml/itemProps2.xml><?xml version="1.0" encoding="utf-8"?>
<ds:datastoreItem xmlns:ds="http://schemas.openxmlformats.org/officeDocument/2006/customXml" ds:itemID="{BCF9553C-3A21-4CC4-8F8E-4B69A8E8CBAA}">
  <ds:schemaRefs>
    <ds:schemaRef ds:uri="http://schemas.microsoft.com/office/2006/documentManagement/types"/>
    <ds:schemaRef ds:uri="421b5dec-8cd7-4fdb-a529-4a82f33c0af1"/>
    <ds:schemaRef ds:uri="http://purl.org/dc/elements/1.1/"/>
    <ds:schemaRef ds:uri="http://schemas.microsoft.com/office/2006/metadata/properties"/>
    <ds:schemaRef ds:uri="c564f204-83dd-477d-ba8c-66b0f8895676"/>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8526695-6862-4DBE-9443-0D8ADFD01866}">
  <ds:schemaRefs>
    <ds:schemaRef ds:uri="http://schemas.microsoft.com/sharepoint/v3/contenttype/forms"/>
  </ds:schemaRefs>
</ds:datastoreItem>
</file>

<file path=customXml/itemProps4.xml><?xml version="1.0" encoding="utf-8"?>
<ds:datastoreItem xmlns:ds="http://schemas.openxmlformats.org/officeDocument/2006/customXml" ds:itemID="{74DA241C-DA09-4734-B373-0D1E06607F3F}"/>
</file>

<file path=customXml/itemProps5.xml><?xml version="1.0" encoding="utf-8"?>
<ds:datastoreItem xmlns:ds="http://schemas.openxmlformats.org/officeDocument/2006/customXml" ds:itemID="{921FD788-D7C6-4044-ABEB-963607BB15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Steel Price Adjustment Calc</vt:lpstr>
      <vt:lpstr>2018 Eligible List</vt:lpstr>
      <vt:lpstr>2024 Eligible List</vt:lpstr>
      <vt:lpstr>Monthly Indices</vt:lpstr>
      <vt:lpstr>NCDOT Data Entry </vt:lpstr>
      <vt:lpstr>Sheet1</vt:lpstr>
      <vt:lpstr>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 Form SPA-3 NCDOT Steel Price Adjustment Calculator</dc:title>
  <dc:creator>Wiley W. Jones</dc:creator>
  <cp:lastModifiedBy>Edwards, Bryan L</cp:lastModifiedBy>
  <cp:lastPrinted>2023-09-20T14:29:25Z</cp:lastPrinted>
  <dcterms:created xsi:type="dcterms:W3CDTF">2021-10-01T20:34:14Z</dcterms:created>
  <dcterms:modified xsi:type="dcterms:W3CDTF">2025-03-03T19:24:06Z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0x010100480D7C2D232E3746A3FE5831CB7CA020</vt:lpwstr>
  </property>
  <property fmtid="{D5CDD505-2E9C-101B-9397-08002B2CF9AE}" pid="3" name="Order">
    <vt:r8>10600</vt:r8>
  </property>
</Properties>
</file>