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saveExternalLinkValues="0" codeName="ThisWorkbook" autoCompressPictures="0"/>
  <mc:AlternateContent xmlns:mc="http://schemas.openxmlformats.org/markup-compatibility/2006">
    <mc:Choice Requires="x15">
      <x15ac:absPath xmlns:x15ac="http://schemas.microsoft.com/office/spreadsheetml/2010/11/ac" url="C:\Users\garyal\Documents\MDOT Reseach Project all\CPA TOOL\SSI working tool\July 30, now editing final\Aug 26\"/>
    </mc:Choice>
  </mc:AlternateContent>
  <xr:revisionPtr revIDLastSave="0" documentId="13_ncr:1_{C7D36F9D-3812-47FD-9244-377C951FC2EF}" xr6:coauthVersionLast="47" xr6:coauthVersionMax="47" xr10:uidLastSave="{00000000-0000-0000-0000-000000000000}"/>
  <bookViews>
    <workbookView xWindow="-120" yWindow="-120" windowWidth="29040" windowHeight="15840" activeTab="3" xr2:uid="{00000000-000D-0000-FFFF-FFFF00000000}"/>
  </bookViews>
  <sheets>
    <sheet name="Instructions" sheetId="34" r:id="rId1"/>
    <sheet name="Intersections Included" sheetId="38" r:id="rId2"/>
    <sheet name="Input sheet" sheetId="35" r:id="rId3"/>
    <sheet name="Results" sheetId="44" r:id="rId4"/>
    <sheet name="Equations and Assumptions" sheetId="45" r:id="rId5"/>
    <sheet name="SSI_Calculation" sheetId="39" r:id="rId6"/>
    <sheet name="1.Conventional" sheetId="26" r:id="rId7"/>
    <sheet name="2.MUT#1" sheetId="25" r:id="rId8"/>
    <sheet name="3.Partial CFI" sheetId="22" r:id="rId9"/>
    <sheet name="4.CFIMUTCOMBO" sheetId="13" r:id="rId10"/>
    <sheet name="5.Thru-cut" sheetId="17" r:id="rId11"/>
    <sheet name="6.Reverse RCI" sheetId="23" r:id="rId12"/>
    <sheet name="7.Redirect 2L&amp;T" sheetId="14" r:id="rId13"/>
    <sheet name="8.Redirect L&amp;T" sheetId="24" r:id="rId14"/>
    <sheet name="9.Seven Phase" sheetId="15" r:id="rId15"/>
    <sheet name="10.Offset Thru-cut" sheetId="18" r:id="rId16"/>
    <sheet name="11.Offset T" sheetId="20" r:id="rId17"/>
    <sheet name="12.MUT#2" sheetId="16" r:id="rId18"/>
    <sheet name="13.Single Quadrant" sheetId="21" r:id="rId19"/>
    <sheet name="14.RCI" sheetId="32" r:id="rId20"/>
    <sheet name="15.Two-Phase MUT" sheetId="33" r:id="rId21"/>
  </sheets>
  <calcPr calcId="191029"/>
  <extLst>
    <ext xmlns:x14="http://schemas.microsoft.com/office/spreadsheetml/2009/9/main" uri="{79F54976-1DA5-4618-B147-4CDE4B953A38}">
      <x14:workbookPr discardImageEditData="1"/>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8" i="32" l="1"/>
  <c r="C29" i="33"/>
  <c r="C30" i="33"/>
  <c r="C31" i="33"/>
  <c r="C32" i="33"/>
  <c r="C33" i="33"/>
  <c r="C29" i="32"/>
  <c r="C30" i="32"/>
  <c r="C31" i="32"/>
  <c r="C32" i="32"/>
  <c r="C33" i="32"/>
  <c r="C29" i="21"/>
  <c r="C30" i="21"/>
  <c r="C31" i="21"/>
  <c r="C32" i="21"/>
  <c r="C33" i="21"/>
  <c r="C29" i="16"/>
  <c r="C30" i="16"/>
  <c r="C31" i="16"/>
  <c r="C32" i="16"/>
  <c r="C33" i="16"/>
  <c r="C29" i="20"/>
  <c r="C30" i="20"/>
  <c r="C31" i="20"/>
  <c r="C32" i="20"/>
  <c r="C33" i="20"/>
  <c r="C29" i="18"/>
  <c r="C30" i="18"/>
  <c r="C31" i="18"/>
  <c r="C32" i="18"/>
  <c r="C33" i="18"/>
  <c r="C29" i="15"/>
  <c r="C30" i="15"/>
  <c r="C31" i="15"/>
  <c r="C32" i="15"/>
  <c r="C33" i="15"/>
  <c r="C29" i="24"/>
  <c r="C30" i="24"/>
  <c r="C31" i="24"/>
  <c r="C32" i="24"/>
  <c r="C33" i="24"/>
  <c r="C29" i="14"/>
  <c r="C30" i="14"/>
  <c r="C31" i="14"/>
  <c r="C32" i="14"/>
  <c r="C33" i="14"/>
  <c r="C29" i="23"/>
  <c r="C30" i="23"/>
  <c r="C31" i="23"/>
  <c r="C32" i="23"/>
  <c r="C33" i="23"/>
  <c r="C29" i="17"/>
  <c r="C30" i="17"/>
  <c r="R27" i="17" s="1"/>
  <c r="C31" i="17"/>
  <c r="C32" i="17"/>
  <c r="C33" i="17"/>
  <c r="C29" i="13"/>
  <c r="C30" i="13"/>
  <c r="C31" i="13"/>
  <c r="C32" i="13"/>
  <c r="C33" i="13"/>
  <c r="C29" i="22"/>
  <c r="C30" i="22"/>
  <c r="C31" i="22"/>
  <c r="C32" i="22"/>
  <c r="C33" i="22"/>
  <c r="C29" i="25"/>
  <c r="C30" i="25"/>
  <c r="C31" i="25"/>
  <c r="C32" i="25"/>
  <c r="C33" i="25"/>
  <c r="C29" i="26"/>
  <c r="C30" i="26"/>
  <c r="C31" i="26"/>
  <c r="C32" i="26"/>
  <c r="C33" i="26"/>
  <c r="M26" i="45" l="1"/>
  <c r="M25" i="45"/>
  <c r="M24" i="45"/>
  <c r="M23" i="45"/>
  <c r="M22" i="45"/>
  <c r="M21" i="45"/>
  <c r="M19" i="45"/>
  <c r="M18" i="45"/>
  <c r="K54" i="33"/>
  <c r="G54" i="33"/>
  <c r="C54" i="33"/>
  <c r="D48" i="33"/>
  <c r="B48" i="33"/>
  <c r="B42" i="33" s="1"/>
  <c r="A48" i="33"/>
  <c r="A42" i="33" s="1"/>
  <c r="F42" i="33"/>
  <c r="K54" i="32"/>
  <c r="G54" i="32"/>
  <c r="C54" i="32"/>
  <c r="D48" i="32"/>
  <c r="B48" i="32"/>
  <c r="B42" i="32" s="1"/>
  <c r="A48" i="32"/>
  <c r="A42" i="32" s="1"/>
  <c r="F42" i="32"/>
  <c r="K54" i="21"/>
  <c r="G54" i="21"/>
  <c r="C54" i="21"/>
  <c r="D48" i="21"/>
  <c r="B48" i="21"/>
  <c r="B42" i="21" s="1"/>
  <c r="A48" i="21"/>
  <c r="A42" i="21" s="1"/>
  <c r="F42" i="21"/>
  <c r="K54" i="16"/>
  <c r="G54" i="16"/>
  <c r="C54" i="16"/>
  <c r="D48" i="16"/>
  <c r="B48" i="16"/>
  <c r="B42" i="16" s="1"/>
  <c r="A48" i="16"/>
  <c r="A42" i="16" s="1"/>
  <c r="F42" i="16"/>
  <c r="K54" i="20"/>
  <c r="G54" i="20"/>
  <c r="C54" i="20"/>
  <c r="D48" i="20"/>
  <c r="B48" i="20"/>
  <c r="B42" i="20" s="1"/>
  <c r="A48" i="20"/>
  <c r="A42" i="20" s="1"/>
  <c r="F42" i="20"/>
  <c r="K54" i="18"/>
  <c r="G54" i="18"/>
  <c r="C54" i="18"/>
  <c r="D48" i="18"/>
  <c r="B48" i="18"/>
  <c r="B42" i="18" s="1"/>
  <c r="A48" i="18"/>
  <c r="A42" i="18" s="1"/>
  <c r="F42" i="18"/>
  <c r="K54" i="15"/>
  <c r="G54" i="15"/>
  <c r="C54" i="15"/>
  <c r="D48" i="15"/>
  <c r="B48" i="15"/>
  <c r="B42" i="15" s="1"/>
  <c r="A48" i="15"/>
  <c r="A42" i="15" s="1"/>
  <c r="F42" i="15"/>
  <c r="K54" i="24"/>
  <c r="G54" i="24"/>
  <c r="C54" i="24"/>
  <c r="D48" i="24"/>
  <c r="B48" i="24"/>
  <c r="B42" i="24" s="1"/>
  <c r="A48" i="24"/>
  <c r="A42" i="24" s="1"/>
  <c r="F42" i="24"/>
  <c r="K54" i="14"/>
  <c r="G54" i="14"/>
  <c r="C54" i="14"/>
  <c r="D48" i="14"/>
  <c r="B48" i="14"/>
  <c r="B42" i="14" s="1"/>
  <c r="A48" i="14"/>
  <c r="A42" i="14" s="1"/>
  <c r="F42" i="14"/>
  <c r="K54" i="23"/>
  <c r="G54" i="23"/>
  <c r="C54" i="23"/>
  <c r="D48" i="23"/>
  <c r="B48" i="23"/>
  <c r="B42" i="23" s="1"/>
  <c r="A48" i="23"/>
  <c r="A42" i="23" s="1"/>
  <c r="F42" i="23"/>
  <c r="K54" i="17"/>
  <c r="G54" i="17"/>
  <c r="C54" i="17"/>
  <c r="D48" i="17"/>
  <c r="B48" i="17"/>
  <c r="B42" i="17" s="1"/>
  <c r="A48" i="17"/>
  <c r="A42" i="17" s="1"/>
  <c r="F42" i="17"/>
  <c r="K54" i="13"/>
  <c r="G54" i="13"/>
  <c r="C54" i="13"/>
  <c r="D48" i="13"/>
  <c r="B48" i="13"/>
  <c r="B42" i="13" s="1"/>
  <c r="A48" i="13"/>
  <c r="A42" i="13" s="1"/>
  <c r="F42" i="13"/>
  <c r="K54" i="22"/>
  <c r="G54" i="22"/>
  <c r="C54" i="22"/>
  <c r="D48" i="22"/>
  <c r="B48" i="22"/>
  <c r="B42" i="22" s="1"/>
  <c r="A48" i="22"/>
  <c r="A42" i="22" s="1"/>
  <c r="F42" i="22"/>
  <c r="K54" i="25"/>
  <c r="G54" i="25"/>
  <c r="C54" i="25"/>
  <c r="D48" i="25"/>
  <c r="B48" i="25"/>
  <c r="B42" i="25" s="1"/>
  <c r="A48" i="25"/>
  <c r="A42" i="25" s="1"/>
  <c r="F42" i="25"/>
  <c r="C54" i="26"/>
  <c r="D54" i="26"/>
  <c r="E54" i="26"/>
  <c r="F54" i="26"/>
  <c r="G54" i="26"/>
  <c r="K54" i="26"/>
  <c r="A48" i="26"/>
  <c r="B48" i="26"/>
  <c r="D48" i="26"/>
  <c r="R17" i="26" l="1"/>
  <c r="M16" i="39" s="1"/>
  <c r="R18" i="26"/>
  <c r="M17" i="39" s="1"/>
  <c r="R19" i="26"/>
  <c r="M18" i="39" s="1"/>
  <c r="R20" i="26"/>
  <c r="M19" i="39" s="1"/>
  <c r="R21" i="26"/>
  <c r="M20" i="39" s="1"/>
  <c r="R22" i="26"/>
  <c r="M21" i="39" s="1"/>
  <c r="R23" i="26"/>
  <c r="M22" i="39" s="1"/>
  <c r="R24" i="26"/>
  <c r="M23" i="39" s="1"/>
  <c r="R25" i="26"/>
  <c r="M24" i="39" s="1"/>
  <c r="R26" i="26"/>
  <c r="M25" i="39" s="1"/>
  <c r="R27" i="26"/>
  <c r="M26" i="39" s="1"/>
  <c r="R28" i="26"/>
  <c r="M27" i="39" s="1"/>
  <c r="R29" i="26"/>
  <c r="M28" i="39" s="1"/>
  <c r="R30" i="26"/>
  <c r="M29" i="39" s="1"/>
  <c r="R31" i="26"/>
  <c r="M30" i="39" s="1"/>
  <c r="R32" i="26"/>
  <c r="M31" i="39" s="1"/>
  <c r="R33" i="26"/>
  <c r="M32" i="39" s="1"/>
  <c r="R34" i="26"/>
  <c r="M33" i="39" s="1"/>
  <c r="R35" i="26"/>
  <c r="M34" i="39" s="1"/>
  <c r="R36" i="26"/>
  <c r="M35" i="39" s="1"/>
  <c r="R37" i="26"/>
  <c r="M36" i="39" s="1"/>
  <c r="AT5" i="39"/>
  <c r="AT6" i="39"/>
  <c r="AT7" i="39"/>
  <c r="AT8" i="39"/>
  <c r="AT9" i="39"/>
  <c r="AT10" i="39"/>
  <c r="AT11" i="39"/>
  <c r="AT12" i="39"/>
  <c r="AT13" i="39"/>
  <c r="AT14" i="39"/>
  <c r="AT15" i="39"/>
  <c r="AT16" i="39"/>
  <c r="AT17" i="39"/>
  <c r="AT18" i="39"/>
  <c r="AT19" i="39"/>
  <c r="AT20" i="39"/>
  <c r="AT21" i="39"/>
  <c r="AT22" i="39"/>
  <c r="AT23" i="39"/>
  <c r="AT24" i="39"/>
  <c r="AT25" i="39"/>
  <c r="AT26" i="39"/>
  <c r="AT27" i="39"/>
  <c r="AT28" i="39"/>
  <c r="AT29" i="39"/>
  <c r="AT30" i="39"/>
  <c r="AT31" i="39"/>
  <c r="AT32" i="39"/>
  <c r="AT33" i="39"/>
  <c r="AT34" i="39"/>
  <c r="AT35" i="39"/>
  <c r="AT36" i="39"/>
  <c r="AT37" i="39"/>
  <c r="AT38" i="39"/>
  <c r="AT39" i="39"/>
  <c r="AT40" i="39"/>
  <c r="AT41" i="39"/>
  <c r="AT42" i="39"/>
  <c r="AT43" i="39"/>
  <c r="AT44" i="39"/>
  <c r="AT45" i="39"/>
  <c r="AT46" i="39"/>
  <c r="AT47" i="39"/>
  <c r="AT48" i="39"/>
  <c r="AT49" i="39"/>
  <c r="AT50" i="39"/>
  <c r="AT51" i="39"/>
  <c r="AT52" i="39"/>
  <c r="AT53" i="39"/>
  <c r="AT54" i="39"/>
  <c r="AT55" i="39"/>
  <c r="AT56" i="39"/>
  <c r="AT57" i="39"/>
  <c r="AT58" i="39"/>
  <c r="AT59" i="39"/>
  <c r="AT60" i="39"/>
  <c r="AT61" i="39"/>
  <c r="AT62" i="39"/>
  <c r="AT63" i="39"/>
  <c r="AT64" i="39"/>
  <c r="AT65" i="39"/>
  <c r="AT66" i="39"/>
  <c r="AT67" i="39"/>
  <c r="AT68" i="39"/>
  <c r="AT69" i="39"/>
  <c r="AT70" i="39"/>
  <c r="AT71" i="39"/>
  <c r="AT72" i="39"/>
  <c r="AT73" i="39"/>
  <c r="AT74" i="39"/>
  <c r="AT75" i="39"/>
  <c r="AT76" i="39"/>
  <c r="AT77" i="39"/>
  <c r="AT78" i="39"/>
  <c r="AT79" i="39"/>
  <c r="AT80" i="39"/>
  <c r="AT81" i="39"/>
  <c r="AT82" i="39"/>
  <c r="AT83" i="39"/>
  <c r="AT84" i="39"/>
  <c r="AT85" i="39"/>
  <c r="AT86" i="39"/>
  <c r="AT87" i="39"/>
  <c r="AT88" i="39"/>
  <c r="AT89" i="39"/>
  <c r="AT90" i="39"/>
  <c r="AT91" i="39"/>
  <c r="AT92" i="39"/>
  <c r="AT93" i="39"/>
  <c r="AT94" i="39"/>
  <c r="AT95" i="39"/>
  <c r="AT96" i="39"/>
  <c r="AT97" i="39"/>
  <c r="AT98" i="39"/>
  <c r="AT99" i="39"/>
  <c r="AT100" i="39"/>
  <c r="AT101" i="39"/>
  <c r="AT102" i="39"/>
  <c r="AT103" i="39"/>
  <c r="AT104" i="39"/>
  <c r="AT105" i="39"/>
  <c r="AT106" i="39"/>
  <c r="AT107" i="39"/>
  <c r="AT108" i="39"/>
  <c r="AT109" i="39"/>
  <c r="AT110" i="39"/>
  <c r="AT111" i="39"/>
  <c r="AT112" i="39"/>
  <c r="AT113" i="39"/>
  <c r="AT114" i="39"/>
  <c r="AT115" i="39"/>
  <c r="AT116" i="39"/>
  <c r="AT117" i="39"/>
  <c r="AT118" i="39"/>
  <c r="AT119" i="39"/>
  <c r="AT120" i="39"/>
  <c r="AT121" i="39"/>
  <c r="AT122" i="39"/>
  <c r="AT123" i="39"/>
  <c r="AT124" i="39"/>
  <c r="AT125" i="39"/>
  <c r="AT126" i="39"/>
  <c r="AT127" i="39"/>
  <c r="AT128" i="39"/>
  <c r="AT129" i="39"/>
  <c r="AT130" i="39"/>
  <c r="AT131" i="39"/>
  <c r="AT132" i="39"/>
  <c r="AT133" i="39"/>
  <c r="AT134" i="39"/>
  <c r="AT135" i="39"/>
  <c r="AT136" i="39"/>
  <c r="AT137" i="39"/>
  <c r="AT138" i="39"/>
  <c r="AT139" i="39"/>
  <c r="AT140" i="39"/>
  <c r="AT141" i="39"/>
  <c r="AT142" i="39"/>
  <c r="AT143" i="39"/>
  <c r="AT144" i="39"/>
  <c r="AT145" i="39"/>
  <c r="AT146" i="39"/>
  <c r="AT147" i="39"/>
  <c r="AT148" i="39"/>
  <c r="AT149" i="39"/>
  <c r="AT150" i="39"/>
  <c r="AT151" i="39"/>
  <c r="AT152" i="39"/>
  <c r="AT153" i="39"/>
  <c r="AT154" i="39"/>
  <c r="AT155" i="39"/>
  <c r="AT156" i="39"/>
  <c r="AT157" i="39"/>
  <c r="AT158" i="39"/>
  <c r="AT159" i="39"/>
  <c r="AT160" i="39"/>
  <c r="AT161" i="39"/>
  <c r="AT162" i="39"/>
  <c r="AT163" i="39"/>
  <c r="AT164" i="39"/>
  <c r="AT165" i="39"/>
  <c r="AT166" i="39"/>
  <c r="AT167" i="39"/>
  <c r="AT168" i="39"/>
  <c r="AT169" i="39"/>
  <c r="AT170" i="39"/>
  <c r="AT171" i="39"/>
  <c r="AT172" i="39"/>
  <c r="AT173" i="39"/>
  <c r="AT174" i="39"/>
  <c r="AT175" i="39"/>
  <c r="AT176" i="39"/>
  <c r="AT177" i="39"/>
  <c r="AT178" i="39"/>
  <c r="AT179" i="39"/>
  <c r="AT180" i="39"/>
  <c r="AT181" i="39"/>
  <c r="AT182" i="39"/>
  <c r="AT183" i="39"/>
  <c r="AT184" i="39"/>
  <c r="AT185" i="39"/>
  <c r="AT186" i="39"/>
  <c r="AT187" i="39"/>
  <c r="AT188" i="39"/>
  <c r="AT189" i="39"/>
  <c r="AT190" i="39"/>
  <c r="AT191" i="39"/>
  <c r="AT192" i="39"/>
  <c r="AT193" i="39"/>
  <c r="AT194" i="39"/>
  <c r="AT195" i="39"/>
  <c r="AT196" i="39"/>
  <c r="AT197" i="39"/>
  <c r="AT198" i="39"/>
  <c r="AT199" i="39"/>
  <c r="AT200" i="39"/>
  <c r="AT201" i="39"/>
  <c r="AT202" i="39"/>
  <c r="AT203" i="39"/>
  <c r="AT204" i="39"/>
  <c r="AT205" i="39"/>
  <c r="AT206" i="39"/>
  <c r="AT207" i="39"/>
  <c r="AT208" i="39"/>
  <c r="AT209" i="39"/>
  <c r="AT210" i="39"/>
  <c r="AT211" i="39"/>
  <c r="AT212" i="39"/>
  <c r="AT213" i="39"/>
  <c r="AT214" i="39"/>
  <c r="AT215" i="39"/>
  <c r="AT216" i="39"/>
  <c r="AT217" i="39"/>
  <c r="AT218" i="39"/>
  <c r="AT219" i="39"/>
  <c r="AT220" i="39"/>
  <c r="AT221" i="39"/>
  <c r="AT222" i="39"/>
  <c r="AT223" i="39"/>
  <c r="AT224" i="39"/>
  <c r="AT225" i="39"/>
  <c r="AT226" i="39"/>
  <c r="AT227" i="39"/>
  <c r="AT228" i="39"/>
  <c r="AT229" i="39"/>
  <c r="AT230" i="39"/>
  <c r="AT231" i="39"/>
  <c r="AT232" i="39"/>
  <c r="AT233" i="39"/>
  <c r="AT234" i="39"/>
  <c r="AT235" i="39"/>
  <c r="AT236" i="39"/>
  <c r="AT237" i="39"/>
  <c r="AT238" i="39"/>
  <c r="AT239" i="39"/>
  <c r="AT240" i="39"/>
  <c r="AT241" i="39"/>
  <c r="AT242" i="39"/>
  <c r="AT243" i="39"/>
  <c r="AT244" i="39"/>
  <c r="AT245" i="39"/>
  <c r="AT246" i="39"/>
  <c r="AT247" i="39"/>
  <c r="AT248" i="39"/>
  <c r="AT249" i="39"/>
  <c r="AT250" i="39"/>
  <c r="AT251" i="39"/>
  <c r="AT252" i="39"/>
  <c r="AT253" i="39"/>
  <c r="AT254" i="39"/>
  <c r="AT255" i="39"/>
  <c r="AT256" i="39"/>
  <c r="AT257" i="39"/>
  <c r="AT258" i="39"/>
  <c r="AT259" i="39"/>
  <c r="AT260" i="39"/>
  <c r="AT261" i="39"/>
  <c r="AT262" i="39"/>
  <c r="AT263" i="39"/>
  <c r="AT264" i="39"/>
  <c r="AT265" i="39"/>
  <c r="AT266" i="39"/>
  <c r="AT267" i="39"/>
  <c r="AT268" i="39"/>
  <c r="AT269" i="39"/>
  <c r="AT270" i="39"/>
  <c r="AT271" i="39"/>
  <c r="AT272" i="39"/>
  <c r="AT273" i="39"/>
  <c r="AT274" i="39"/>
  <c r="AT275" i="39"/>
  <c r="AT276" i="39"/>
  <c r="AT277" i="39"/>
  <c r="AT278" i="39"/>
  <c r="AT279" i="39"/>
  <c r="AT280" i="39"/>
  <c r="AT281" i="39"/>
  <c r="AT282" i="39"/>
  <c r="AT283" i="39"/>
  <c r="AT284" i="39"/>
  <c r="AT285" i="39"/>
  <c r="AT286" i="39"/>
  <c r="AT287" i="39"/>
  <c r="AT288" i="39"/>
  <c r="AT289" i="39"/>
  <c r="AT290" i="39"/>
  <c r="AT291" i="39"/>
  <c r="AT292" i="39"/>
  <c r="AT293" i="39"/>
  <c r="AT294" i="39"/>
  <c r="AT295" i="39"/>
  <c r="AT296" i="39"/>
  <c r="AT297" i="39"/>
  <c r="AT298" i="39"/>
  <c r="AT299" i="39"/>
  <c r="AT300" i="39"/>
  <c r="AT301" i="39"/>
  <c r="AT302" i="39"/>
  <c r="AT303" i="39"/>
  <c r="AT304" i="39"/>
  <c r="AT305" i="39"/>
  <c r="AT306" i="39"/>
  <c r="AT307" i="39"/>
  <c r="AT308" i="39"/>
  <c r="AT309" i="39"/>
  <c r="AT310" i="39"/>
  <c r="AT311" i="39"/>
  <c r="AT312" i="39"/>
  <c r="AT313" i="39"/>
  <c r="AT314" i="39"/>
  <c r="AT315" i="39"/>
  <c r="AT316" i="39"/>
  <c r="AT317" i="39"/>
  <c r="AT318" i="39"/>
  <c r="AT319" i="39"/>
  <c r="AT320" i="39"/>
  <c r="AT321" i="39"/>
  <c r="AT322" i="39"/>
  <c r="AT323" i="39"/>
  <c r="AT324" i="39"/>
  <c r="AT325" i="39"/>
  <c r="AT326" i="39"/>
  <c r="AT327" i="39"/>
  <c r="AT328" i="39"/>
  <c r="AT329" i="39"/>
  <c r="AT330" i="39"/>
  <c r="AT331" i="39"/>
  <c r="AT332" i="39"/>
  <c r="AT333" i="39"/>
  <c r="AT334" i="39"/>
  <c r="AT335" i="39"/>
  <c r="AT336" i="39"/>
  <c r="AT337" i="39"/>
  <c r="AT338" i="39"/>
  <c r="AT339" i="39"/>
  <c r="AT340" i="39"/>
  <c r="AT341" i="39"/>
  <c r="AT342" i="39"/>
  <c r="AT343" i="39"/>
  <c r="AT344" i="39"/>
  <c r="AT345" i="39"/>
  <c r="AT346" i="39"/>
  <c r="AT347" i="39"/>
  <c r="AT348" i="39"/>
  <c r="AT349" i="39"/>
  <c r="AT350" i="39"/>
  <c r="AT351" i="39"/>
  <c r="W5" i="39"/>
  <c r="X5" i="39"/>
  <c r="Z5" i="39"/>
  <c r="AB5" i="39"/>
  <c r="AC5" i="39"/>
  <c r="AD5" i="39"/>
  <c r="AE5" i="39"/>
  <c r="AF5" i="39"/>
  <c r="AG5" i="39"/>
  <c r="W6" i="39"/>
  <c r="X6" i="39"/>
  <c r="Z6" i="39"/>
  <c r="AB6" i="39"/>
  <c r="AC6" i="39"/>
  <c r="AD6" i="39"/>
  <c r="AE6" i="39"/>
  <c r="AF6" i="39"/>
  <c r="W7" i="39"/>
  <c r="X7" i="39"/>
  <c r="Z7" i="39"/>
  <c r="AB7" i="39"/>
  <c r="AC7" i="39"/>
  <c r="AD7" i="39"/>
  <c r="AE7" i="39"/>
  <c r="AF7" i="39"/>
  <c r="W8" i="39"/>
  <c r="X8" i="39"/>
  <c r="Z8" i="39"/>
  <c r="AB8" i="39"/>
  <c r="AC8" i="39"/>
  <c r="AD8" i="39"/>
  <c r="AE8" i="39"/>
  <c r="AF8" i="39"/>
  <c r="W9" i="39"/>
  <c r="X9" i="39"/>
  <c r="Z9" i="39"/>
  <c r="AB9" i="39"/>
  <c r="AC9" i="39"/>
  <c r="AD9" i="39"/>
  <c r="AE9" i="39"/>
  <c r="AF9" i="39"/>
  <c r="W10" i="39"/>
  <c r="X10" i="39"/>
  <c r="Z10" i="39"/>
  <c r="AB10" i="39"/>
  <c r="AC10" i="39"/>
  <c r="AD10" i="39"/>
  <c r="AE10" i="39"/>
  <c r="AF10" i="39"/>
  <c r="W11" i="39"/>
  <c r="X11" i="39"/>
  <c r="Z11" i="39"/>
  <c r="AB11" i="39"/>
  <c r="AC11" i="39"/>
  <c r="AD11" i="39"/>
  <c r="AE11" i="39"/>
  <c r="AF11" i="39"/>
  <c r="W12" i="39"/>
  <c r="X12" i="39"/>
  <c r="Z12" i="39"/>
  <c r="AB12" i="39"/>
  <c r="AC12" i="39"/>
  <c r="AD12" i="39"/>
  <c r="AE12" i="39"/>
  <c r="AF12" i="39"/>
  <c r="W13" i="39"/>
  <c r="X13" i="39"/>
  <c r="Z13" i="39"/>
  <c r="AB13" i="39"/>
  <c r="AD13" i="39"/>
  <c r="AE13" i="39"/>
  <c r="W14" i="39"/>
  <c r="X14" i="39"/>
  <c r="Z14" i="39"/>
  <c r="AB14" i="39"/>
  <c r="AD14" i="39"/>
  <c r="AE14" i="39"/>
  <c r="W15" i="39"/>
  <c r="X15" i="39"/>
  <c r="Z15" i="39"/>
  <c r="AB15" i="39"/>
  <c r="AD15" i="39"/>
  <c r="AE15" i="39"/>
  <c r="W16" i="39"/>
  <c r="X16" i="39"/>
  <c r="Z16" i="39"/>
  <c r="AB16" i="39"/>
  <c r="AD16" i="39"/>
  <c r="AE16" i="39"/>
  <c r="W17" i="39"/>
  <c r="X17" i="39"/>
  <c r="Z17" i="39"/>
  <c r="AB17" i="39"/>
  <c r="AD17" i="39"/>
  <c r="AE17" i="39"/>
  <c r="W18" i="39"/>
  <c r="X18" i="39"/>
  <c r="Z18" i="39"/>
  <c r="AB18" i="39"/>
  <c r="AD18" i="39"/>
  <c r="AE18" i="39"/>
  <c r="W19" i="39"/>
  <c r="X19" i="39"/>
  <c r="Z19" i="39"/>
  <c r="AB19" i="39"/>
  <c r="AD19" i="39"/>
  <c r="AE19" i="39"/>
  <c r="W20" i="39"/>
  <c r="X20" i="39"/>
  <c r="Z20" i="39"/>
  <c r="AB20" i="39"/>
  <c r="AD20" i="39"/>
  <c r="AE20" i="39"/>
  <c r="W21" i="39"/>
  <c r="X21" i="39"/>
  <c r="Z21" i="39"/>
  <c r="AB21" i="39"/>
  <c r="AD21" i="39"/>
  <c r="AE21" i="39"/>
  <c r="W22" i="39"/>
  <c r="X22" i="39"/>
  <c r="Z22" i="39"/>
  <c r="AB22" i="39"/>
  <c r="AD22" i="39"/>
  <c r="AE22" i="39"/>
  <c r="W23" i="39"/>
  <c r="X23" i="39"/>
  <c r="Z23" i="39"/>
  <c r="AB23" i="39"/>
  <c r="AD23" i="39"/>
  <c r="AE23" i="39"/>
  <c r="W24" i="39"/>
  <c r="X24" i="39"/>
  <c r="Z24" i="39"/>
  <c r="AB24" i="39"/>
  <c r="AD24" i="39"/>
  <c r="AE24" i="39"/>
  <c r="W25" i="39"/>
  <c r="X25" i="39"/>
  <c r="Z25" i="39"/>
  <c r="AB25" i="39"/>
  <c r="AD25" i="39"/>
  <c r="AE25" i="39"/>
  <c r="W26" i="39"/>
  <c r="X26" i="39"/>
  <c r="Z26" i="39"/>
  <c r="AB26" i="39"/>
  <c r="AD26" i="39"/>
  <c r="AE26" i="39"/>
  <c r="W27" i="39"/>
  <c r="X27" i="39"/>
  <c r="Z27" i="39"/>
  <c r="AB27" i="39"/>
  <c r="AD27" i="39"/>
  <c r="AE27" i="39"/>
  <c r="W28" i="39"/>
  <c r="X28" i="39"/>
  <c r="Z28" i="39"/>
  <c r="AB28" i="39"/>
  <c r="AD28" i="39"/>
  <c r="AE28" i="39"/>
  <c r="W29" i="39"/>
  <c r="X29" i="39"/>
  <c r="Z29" i="39"/>
  <c r="AB29" i="39"/>
  <c r="AD29" i="39"/>
  <c r="AE29" i="39"/>
  <c r="W30" i="39"/>
  <c r="X30" i="39"/>
  <c r="Z30" i="39"/>
  <c r="AB30" i="39"/>
  <c r="AD30" i="39"/>
  <c r="AE30" i="39"/>
  <c r="W31" i="39"/>
  <c r="X31" i="39"/>
  <c r="Z31" i="39"/>
  <c r="AB31" i="39"/>
  <c r="AD31" i="39"/>
  <c r="AE31" i="39"/>
  <c r="W32" i="39"/>
  <c r="X32" i="39"/>
  <c r="Z32" i="39"/>
  <c r="AB32" i="39"/>
  <c r="AD32" i="39"/>
  <c r="AE32" i="39"/>
  <c r="W33" i="39"/>
  <c r="X33" i="39"/>
  <c r="Z33" i="39"/>
  <c r="AB33" i="39"/>
  <c r="AD33" i="39"/>
  <c r="AE33" i="39"/>
  <c r="W34" i="39"/>
  <c r="X34" i="39"/>
  <c r="Z34" i="39"/>
  <c r="AB34" i="39"/>
  <c r="AD34" i="39"/>
  <c r="AE34" i="39"/>
  <c r="W35" i="39"/>
  <c r="X35" i="39"/>
  <c r="Z35" i="39"/>
  <c r="AB35" i="39"/>
  <c r="AD35" i="39"/>
  <c r="AE35" i="39"/>
  <c r="W36" i="39"/>
  <c r="X36" i="39"/>
  <c r="Z36" i="39"/>
  <c r="AB36" i="39"/>
  <c r="AD36" i="39"/>
  <c r="AE36" i="39"/>
  <c r="W37" i="39"/>
  <c r="X37" i="39"/>
  <c r="Z37" i="39"/>
  <c r="AB37" i="39"/>
  <c r="AD37" i="39"/>
  <c r="AE37" i="39"/>
  <c r="W38" i="39"/>
  <c r="X38" i="39"/>
  <c r="Z38" i="39"/>
  <c r="AB38" i="39"/>
  <c r="AD38" i="39"/>
  <c r="AE38" i="39"/>
  <c r="W39" i="39"/>
  <c r="X39" i="39"/>
  <c r="Z39" i="39"/>
  <c r="AB39" i="39"/>
  <c r="AD39" i="39"/>
  <c r="AE39" i="39"/>
  <c r="W40" i="39"/>
  <c r="X40" i="39"/>
  <c r="Z40" i="39"/>
  <c r="AB40" i="39"/>
  <c r="AD40" i="39"/>
  <c r="AE40" i="39"/>
  <c r="W41" i="39"/>
  <c r="X41" i="39"/>
  <c r="Z41" i="39"/>
  <c r="AB41" i="39"/>
  <c r="AD41" i="39"/>
  <c r="AE41" i="39"/>
  <c r="W42" i="39"/>
  <c r="X42" i="39"/>
  <c r="Z42" i="39"/>
  <c r="AB42" i="39"/>
  <c r="AD42" i="39"/>
  <c r="AE42" i="39"/>
  <c r="W43" i="39"/>
  <c r="X43" i="39"/>
  <c r="Z43" i="39"/>
  <c r="AB43" i="39"/>
  <c r="AD43" i="39"/>
  <c r="AE43" i="39"/>
  <c r="W44" i="39"/>
  <c r="X44" i="39"/>
  <c r="Z44" i="39"/>
  <c r="AB44" i="39"/>
  <c r="AD44" i="39"/>
  <c r="AE44" i="39"/>
  <c r="W45" i="39"/>
  <c r="X45" i="39"/>
  <c r="Z45" i="39"/>
  <c r="AB45" i="39"/>
  <c r="AD45" i="39"/>
  <c r="AE45" i="39"/>
  <c r="W46" i="39"/>
  <c r="X46" i="39"/>
  <c r="Z46" i="39"/>
  <c r="AB46" i="39"/>
  <c r="AD46" i="39"/>
  <c r="AE46" i="39"/>
  <c r="W47" i="39"/>
  <c r="X47" i="39"/>
  <c r="Z47" i="39"/>
  <c r="AB47" i="39"/>
  <c r="AD47" i="39"/>
  <c r="AE47" i="39"/>
  <c r="W48" i="39"/>
  <c r="X48" i="39"/>
  <c r="Z48" i="39"/>
  <c r="AB48" i="39"/>
  <c r="AD48" i="39"/>
  <c r="AE48" i="39"/>
  <c r="W49" i="39"/>
  <c r="X49" i="39"/>
  <c r="Z49" i="39"/>
  <c r="AB49" i="39"/>
  <c r="AD49" i="39"/>
  <c r="AE49" i="39"/>
  <c r="W50" i="39"/>
  <c r="X50" i="39"/>
  <c r="Z50" i="39"/>
  <c r="AB50" i="39"/>
  <c r="AD50" i="39"/>
  <c r="AE50" i="39"/>
  <c r="W51" i="39"/>
  <c r="X51" i="39"/>
  <c r="Z51" i="39"/>
  <c r="AB51" i="39"/>
  <c r="AD51" i="39"/>
  <c r="AE51" i="39"/>
  <c r="W52" i="39"/>
  <c r="X52" i="39"/>
  <c r="Z52" i="39"/>
  <c r="AB52" i="39"/>
  <c r="AD52" i="39"/>
  <c r="AE52" i="39"/>
  <c r="W53" i="39"/>
  <c r="X53" i="39"/>
  <c r="Z53" i="39"/>
  <c r="AB53" i="39"/>
  <c r="AD53" i="39"/>
  <c r="AE53" i="39"/>
  <c r="W54" i="39"/>
  <c r="X54" i="39"/>
  <c r="Z54" i="39"/>
  <c r="AB54" i="39"/>
  <c r="AD54" i="39"/>
  <c r="AE54" i="39"/>
  <c r="W55" i="39"/>
  <c r="X55" i="39"/>
  <c r="Z55" i="39"/>
  <c r="AB55" i="39"/>
  <c r="AD55" i="39"/>
  <c r="AE55" i="39"/>
  <c r="W56" i="39"/>
  <c r="X56" i="39"/>
  <c r="Z56" i="39"/>
  <c r="AB56" i="39"/>
  <c r="AD56" i="39"/>
  <c r="AE56" i="39"/>
  <c r="W57" i="39"/>
  <c r="X57" i="39"/>
  <c r="Z57" i="39"/>
  <c r="AB57" i="39"/>
  <c r="AD57" i="39"/>
  <c r="AE57" i="39"/>
  <c r="W58" i="39"/>
  <c r="X58" i="39"/>
  <c r="Z58" i="39"/>
  <c r="AB58" i="39"/>
  <c r="AD58" i="39"/>
  <c r="AE58" i="39"/>
  <c r="W59" i="39"/>
  <c r="X59" i="39"/>
  <c r="Z59" i="39"/>
  <c r="AB59" i="39"/>
  <c r="AD59" i="39"/>
  <c r="AE59" i="39"/>
  <c r="W60" i="39"/>
  <c r="X60" i="39"/>
  <c r="Z60" i="39"/>
  <c r="AB60" i="39"/>
  <c r="AD60" i="39"/>
  <c r="AE60" i="39"/>
  <c r="W61" i="39"/>
  <c r="X61" i="39"/>
  <c r="Z61" i="39"/>
  <c r="AB61" i="39"/>
  <c r="AD61" i="39"/>
  <c r="AE61" i="39"/>
  <c r="W62" i="39"/>
  <c r="X62" i="39"/>
  <c r="Z62" i="39"/>
  <c r="AB62" i="39"/>
  <c r="AD62" i="39"/>
  <c r="AE62" i="39"/>
  <c r="W63" i="39"/>
  <c r="X63" i="39"/>
  <c r="Z63" i="39"/>
  <c r="AB63" i="39"/>
  <c r="AD63" i="39"/>
  <c r="AE63" i="39"/>
  <c r="W64" i="39"/>
  <c r="X64" i="39"/>
  <c r="Z64" i="39"/>
  <c r="AB64" i="39"/>
  <c r="AD64" i="39"/>
  <c r="AE64" i="39"/>
  <c r="W65" i="39"/>
  <c r="X65" i="39"/>
  <c r="Z65" i="39"/>
  <c r="AB65" i="39"/>
  <c r="AD65" i="39"/>
  <c r="AE65" i="39"/>
  <c r="W66" i="39"/>
  <c r="X66" i="39"/>
  <c r="Z66" i="39"/>
  <c r="AB66" i="39"/>
  <c r="AD66" i="39"/>
  <c r="AE66" i="39"/>
  <c r="W67" i="39"/>
  <c r="X67" i="39"/>
  <c r="Z67" i="39"/>
  <c r="AB67" i="39"/>
  <c r="AD67" i="39"/>
  <c r="AE67" i="39"/>
  <c r="W68" i="39"/>
  <c r="X68" i="39"/>
  <c r="Z68" i="39"/>
  <c r="AB68" i="39"/>
  <c r="AD68" i="39"/>
  <c r="AE68" i="39"/>
  <c r="W69" i="39"/>
  <c r="X69" i="39"/>
  <c r="Z69" i="39"/>
  <c r="AB69" i="39"/>
  <c r="AD69" i="39"/>
  <c r="AE69" i="39"/>
  <c r="W70" i="39"/>
  <c r="X70" i="39"/>
  <c r="Z70" i="39"/>
  <c r="AB70" i="39"/>
  <c r="AD70" i="39"/>
  <c r="AE70" i="39"/>
  <c r="W71" i="39"/>
  <c r="X71" i="39"/>
  <c r="Z71" i="39"/>
  <c r="AB71" i="39"/>
  <c r="AD71" i="39"/>
  <c r="AE71" i="39"/>
  <c r="W72" i="39"/>
  <c r="X72" i="39"/>
  <c r="Z72" i="39"/>
  <c r="AB72" i="39"/>
  <c r="AD72" i="39"/>
  <c r="AE72" i="39"/>
  <c r="W73" i="39"/>
  <c r="X73" i="39"/>
  <c r="Z73" i="39"/>
  <c r="AB73" i="39"/>
  <c r="AD73" i="39"/>
  <c r="AE73" i="39"/>
  <c r="W74" i="39"/>
  <c r="X74" i="39"/>
  <c r="Z74" i="39"/>
  <c r="AB74" i="39"/>
  <c r="AD74" i="39"/>
  <c r="AE74" i="39"/>
  <c r="W75" i="39"/>
  <c r="X75" i="39"/>
  <c r="Z75" i="39"/>
  <c r="AB75" i="39"/>
  <c r="AD75" i="39"/>
  <c r="AE75" i="39"/>
  <c r="W76" i="39"/>
  <c r="X76" i="39"/>
  <c r="Z76" i="39"/>
  <c r="AB76" i="39"/>
  <c r="AD76" i="39"/>
  <c r="AE76" i="39"/>
  <c r="W77" i="39"/>
  <c r="X77" i="39"/>
  <c r="Z77" i="39"/>
  <c r="AB77" i="39"/>
  <c r="AD77" i="39"/>
  <c r="AE77" i="39"/>
  <c r="W78" i="39"/>
  <c r="X78" i="39"/>
  <c r="Z78" i="39"/>
  <c r="AB78" i="39"/>
  <c r="AD78" i="39"/>
  <c r="AE78" i="39"/>
  <c r="W79" i="39"/>
  <c r="X79" i="39"/>
  <c r="Z79" i="39"/>
  <c r="AB79" i="39"/>
  <c r="AD79" i="39"/>
  <c r="AE79" i="39"/>
  <c r="W80" i="39"/>
  <c r="X80" i="39"/>
  <c r="Z80" i="39"/>
  <c r="AB80" i="39"/>
  <c r="AD80" i="39"/>
  <c r="AE80" i="39"/>
  <c r="W81" i="39"/>
  <c r="X81" i="39"/>
  <c r="Z81" i="39"/>
  <c r="AB81" i="39"/>
  <c r="AD81" i="39"/>
  <c r="AE81" i="39"/>
  <c r="W82" i="39"/>
  <c r="X82" i="39"/>
  <c r="Z82" i="39"/>
  <c r="AB82" i="39"/>
  <c r="AD82" i="39"/>
  <c r="AE82" i="39"/>
  <c r="W83" i="39"/>
  <c r="X83" i="39"/>
  <c r="Z83" i="39"/>
  <c r="AB83" i="39"/>
  <c r="AD83" i="39"/>
  <c r="AE83" i="39"/>
  <c r="W84" i="39"/>
  <c r="X84" i="39"/>
  <c r="Z84" i="39"/>
  <c r="AB84" i="39"/>
  <c r="AD84" i="39"/>
  <c r="AE84" i="39"/>
  <c r="W85" i="39"/>
  <c r="X85" i="39"/>
  <c r="Z85" i="39"/>
  <c r="AB85" i="39"/>
  <c r="AD85" i="39"/>
  <c r="AE85" i="39"/>
  <c r="W86" i="39"/>
  <c r="X86" i="39"/>
  <c r="Z86" i="39"/>
  <c r="AB86" i="39"/>
  <c r="AD86" i="39"/>
  <c r="AE86" i="39"/>
  <c r="W87" i="39"/>
  <c r="X87" i="39"/>
  <c r="Z87" i="39"/>
  <c r="AB87" i="39"/>
  <c r="AD87" i="39"/>
  <c r="AE87" i="39"/>
  <c r="W88" i="39"/>
  <c r="X88" i="39"/>
  <c r="Z88" i="39"/>
  <c r="AB88" i="39"/>
  <c r="AD88" i="39"/>
  <c r="AE88" i="39"/>
  <c r="W89" i="39"/>
  <c r="X89" i="39"/>
  <c r="Z89" i="39"/>
  <c r="AB89" i="39"/>
  <c r="AD89" i="39"/>
  <c r="AE89" i="39"/>
  <c r="W90" i="39"/>
  <c r="X90" i="39"/>
  <c r="Z90" i="39"/>
  <c r="AB90" i="39"/>
  <c r="AD90" i="39"/>
  <c r="AE90" i="39"/>
  <c r="W91" i="39"/>
  <c r="X91" i="39"/>
  <c r="Z91" i="39"/>
  <c r="AB91" i="39"/>
  <c r="AD91" i="39"/>
  <c r="AE91" i="39"/>
  <c r="W92" i="39"/>
  <c r="X92" i="39"/>
  <c r="Z92" i="39"/>
  <c r="AB92" i="39"/>
  <c r="AD92" i="39"/>
  <c r="AE92" i="39"/>
  <c r="W93" i="39"/>
  <c r="X93" i="39"/>
  <c r="Z93" i="39"/>
  <c r="AB93" i="39"/>
  <c r="AD93" i="39"/>
  <c r="AE93" i="39"/>
  <c r="W94" i="39"/>
  <c r="X94" i="39"/>
  <c r="Z94" i="39"/>
  <c r="AB94" i="39"/>
  <c r="AD94" i="39"/>
  <c r="AE94" i="39"/>
  <c r="W95" i="39"/>
  <c r="X95" i="39"/>
  <c r="Z95" i="39"/>
  <c r="AB95" i="39"/>
  <c r="AD95" i="39"/>
  <c r="AE95" i="39"/>
  <c r="W96" i="39"/>
  <c r="X96" i="39"/>
  <c r="Z96" i="39"/>
  <c r="AB96" i="39"/>
  <c r="AD96" i="39"/>
  <c r="AE96" i="39"/>
  <c r="W97" i="39"/>
  <c r="X97" i="39"/>
  <c r="Z97" i="39"/>
  <c r="AB97" i="39"/>
  <c r="AD97" i="39"/>
  <c r="AE97" i="39"/>
  <c r="W98" i="39"/>
  <c r="X98" i="39"/>
  <c r="Z98" i="39"/>
  <c r="AB98" i="39"/>
  <c r="AD98" i="39"/>
  <c r="AE98" i="39"/>
  <c r="W99" i="39"/>
  <c r="X99" i="39"/>
  <c r="Z99" i="39"/>
  <c r="AB99" i="39"/>
  <c r="AD99" i="39"/>
  <c r="AE99" i="39"/>
  <c r="W100" i="39"/>
  <c r="X100" i="39"/>
  <c r="Z100" i="39"/>
  <c r="AB100" i="39"/>
  <c r="AD100" i="39"/>
  <c r="AE100" i="39"/>
  <c r="W101" i="39"/>
  <c r="X101" i="39"/>
  <c r="Z101" i="39"/>
  <c r="AB101" i="39"/>
  <c r="AD101" i="39"/>
  <c r="AE101" i="39"/>
  <c r="W102" i="39"/>
  <c r="X102" i="39"/>
  <c r="Z102" i="39"/>
  <c r="AB102" i="39"/>
  <c r="AD102" i="39"/>
  <c r="AE102" i="39"/>
  <c r="W103" i="39"/>
  <c r="X103" i="39"/>
  <c r="Z103" i="39"/>
  <c r="AB103" i="39"/>
  <c r="AD103" i="39"/>
  <c r="AE103" i="39"/>
  <c r="W104" i="39"/>
  <c r="X104" i="39"/>
  <c r="Z104" i="39"/>
  <c r="AB104" i="39"/>
  <c r="AD104" i="39"/>
  <c r="AE104" i="39"/>
  <c r="W105" i="39"/>
  <c r="X105" i="39"/>
  <c r="Z105" i="39"/>
  <c r="AB105" i="39"/>
  <c r="AD105" i="39"/>
  <c r="AE105" i="39"/>
  <c r="W106" i="39"/>
  <c r="X106" i="39"/>
  <c r="Z106" i="39"/>
  <c r="AB106" i="39"/>
  <c r="AD106" i="39"/>
  <c r="AE106" i="39"/>
  <c r="W107" i="39"/>
  <c r="X107" i="39"/>
  <c r="Z107" i="39"/>
  <c r="AB107" i="39"/>
  <c r="AD107" i="39"/>
  <c r="AE107" i="39"/>
  <c r="W108" i="39"/>
  <c r="X108" i="39"/>
  <c r="Z108" i="39"/>
  <c r="AB108" i="39"/>
  <c r="AD108" i="39"/>
  <c r="AE108" i="39"/>
  <c r="W109" i="39"/>
  <c r="X109" i="39"/>
  <c r="Z109" i="39"/>
  <c r="AB109" i="39"/>
  <c r="AD109" i="39"/>
  <c r="AE109" i="39"/>
  <c r="W110" i="39"/>
  <c r="X110" i="39"/>
  <c r="Z110" i="39"/>
  <c r="AB110" i="39"/>
  <c r="AD110" i="39"/>
  <c r="AE110" i="39"/>
  <c r="W111" i="39"/>
  <c r="X111" i="39"/>
  <c r="Z111" i="39"/>
  <c r="AB111" i="39"/>
  <c r="AD111" i="39"/>
  <c r="AE111" i="39"/>
  <c r="W112" i="39"/>
  <c r="X112" i="39"/>
  <c r="Z112" i="39"/>
  <c r="AB112" i="39"/>
  <c r="AD112" i="39"/>
  <c r="AE112" i="39"/>
  <c r="W113" i="39"/>
  <c r="X113" i="39"/>
  <c r="Z113" i="39"/>
  <c r="AB113" i="39"/>
  <c r="AD113" i="39"/>
  <c r="AE113" i="39"/>
  <c r="W114" i="39"/>
  <c r="X114" i="39"/>
  <c r="Z114" i="39"/>
  <c r="AB114" i="39"/>
  <c r="AD114" i="39"/>
  <c r="AE114" i="39"/>
  <c r="W115" i="39"/>
  <c r="X115" i="39"/>
  <c r="Z115" i="39"/>
  <c r="AB115" i="39"/>
  <c r="AD115" i="39"/>
  <c r="AE115" i="39"/>
  <c r="W116" i="39"/>
  <c r="X116" i="39"/>
  <c r="Z116" i="39"/>
  <c r="AB116" i="39"/>
  <c r="AD116" i="39"/>
  <c r="AE116" i="39"/>
  <c r="W117" i="39"/>
  <c r="X117" i="39"/>
  <c r="Z117" i="39"/>
  <c r="AB117" i="39"/>
  <c r="AD117" i="39"/>
  <c r="AE117" i="39"/>
  <c r="W118" i="39"/>
  <c r="X118" i="39"/>
  <c r="Z118" i="39"/>
  <c r="AB118" i="39"/>
  <c r="AD118" i="39"/>
  <c r="AE118" i="39"/>
  <c r="W119" i="39"/>
  <c r="X119" i="39"/>
  <c r="Z119" i="39"/>
  <c r="AB119" i="39"/>
  <c r="AD119" i="39"/>
  <c r="AE119" i="39"/>
  <c r="W120" i="39"/>
  <c r="X120" i="39"/>
  <c r="Z120" i="39"/>
  <c r="AB120" i="39"/>
  <c r="AD120" i="39"/>
  <c r="AE120" i="39"/>
  <c r="W121" i="39"/>
  <c r="X121" i="39"/>
  <c r="Z121" i="39"/>
  <c r="AB121" i="39"/>
  <c r="AD121" i="39"/>
  <c r="AE121" i="39"/>
  <c r="W122" i="39"/>
  <c r="X122" i="39"/>
  <c r="Z122" i="39"/>
  <c r="AB122" i="39"/>
  <c r="AD122" i="39"/>
  <c r="AE122" i="39"/>
  <c r="W123" i="39"/>
  <c r="X123" i="39"/>
  <c r="Z123" i="39"/>
  <c r="AB123" i="39"/>
  <c r="AD123" i="39"/>
  <c r="AE123" i="39"/>
  <c r="W124" i="39"/>
  <c r="X124" i="39"/>
  <c r="Z124" i="39"/>
  <c r="AB124" i="39"/>
  <c r="AD124" i="39"/>
  <c r="AE124" i="39"/>
  <c r="W125" i="39"/>
  <c r="X125" i="39"/>
  <c r="Z125" i="39"/>
  <c r="AB125" i="39"/>
  <c r="AD125" i="39"/>
  <c r="AE125" i="39"/>
  <c r="W126" i="39"/>
  <c r="X126" i="39"/>
  <c r="Z126" i="39"/>
  <c r="AB126" i="39"/>
  <c r="AD126" i="39"/>
  <c r="AE126" i="39"/>
  <c r="W127" i="39"/>
  <c r="X127" i="39"/>
  <c r="Z127" i="39"/>
  <c r="AB127" i="39"/>
  <c r="AD127" i="39"/>
  <c r="AE127" i="39"/>
  <c r="W128" i="39"/>
  <c r="X128" i="39"/>
  <c r="Z128" i="39"/>
  <c r="AB128" i="39"/>
  <c r="AD128" i="39"/>
  <c r="AE128" i="39"/>
  <c r="W129" i="39"/>
  <c r="X129" i="39"/>
  <c r="Z129" i="39"/>
  <c r="AB129" i="39"/>
  <c r="AD129" i="39"/>
  <c r="AE129" i="39"/>
  <c r="W130" i="39"/>
  <c r="X130" i="39"/>
  <c r="Z130" i="39"/>
  <c r="AB130" i="39"/>
  <c r="AD130" i="39"/>
  <c r="AE130" i="39"/>
  <c r="W131" i="39"/>
  <c r="X131" i="39"/>
  <c r="Z131" i="39"/>
  <c r="AB131" i="39"/>
  <c r="AD131" i="39"/>
  <c r="AE131" i="39"/>
  <c r="W132" i="39"/>
  <c r="X132" i="39"/>
  <c r="Z132" i="39"/>
  <c r="AB132" i="39"/>
  <c r="AD132" i="39"/>
  <c r="AE132" i="39"/>
  <c r="W133" i="39"/>
  <c r="X133" i="39"/>
  <c r="Z133" i="39"/>
  <c r="AB133" i="39"/>
  <c r="AD133" i="39"/>
  <c r="AE133" i="39"/>
  <c r="W134" i="39"/>
  <c r="X134" i="39"/>
  <c r="Z134" i="39"/>
  <c r="AB134" i="39"/>
  <c r="AD134" i="39"/>
  <c r="AE134" i="39"/>
  <c r="W135" i="39"/>
  <c r="X135" i="39"/>
  <c r="Z135" i="39"/>
  <c r="AB135" i="39"/>
  <c r="AD135" i="39"/>
  <c r="AE135" i="39"/>
  <c r="W136" i="39"/>
  <c r="X136" i="39"/>
  <c r="Z136" i="39"/>
  <c r="AB136" i="39"/>
  <c r="AD136" i="39"/>
  <c r="AE136" i="39"/>
  <c r="W137" i="39"/>
  <c r="X137" i="39"/>
  <c r="Z137" i="39"/>
  <c r="AB137" i="39"/>
  <c r="AD137" i="39"/>
  <c r="AE137" i="39"/>
  <c r="W138" i="39"/>
  <c r="X138" i="39"/>
  <c r="Z138" i="39"/>
  <c r="AB138" i="39"/>
  <c r="AD138" i="39"/>
  <c r="AE138" i="39"/>
  <c r="W139" i="39"/>
  <c r="X139" i="39"/>
  <c r="Z139" i="39"/>
  <c r="AB139" i="39"/>
  <c r="AD139" i="39"/>
  <c r="AE139" i="39"/>
  <c r="W140" i="39"/>
  <c r="X140" i="39"/>
  <c r="Z140" i="39"/>
  <c r="AB140" i="39"/>
  <c r="AD140" i="39"/>
  <c r="AE140" i="39"/>
  <c r="W141" i="39"/>
  <c r="X141" i="39"/>
  <c r="Z141" i="39"/>
  <c r="AB141" i="39"/>
  <c r="AD141" i="39"/>
  <c r="AE141" i="39"/>
  <c r="W142" i="39"/>
  <c r="X142" i="39"/>
  <c r="Z142" i="39"/>
  <c r="AB142" i="39"/>
  <c r="AD142" i="39"/>
  <c r="AE142" i="39"/>
  <c r="W143" i="39"/>
  <c r="X143" i="39"/>
  <c r="Z143" i="39"/>
  <c r="AB143" i="39"/>
  <c r="AD143" i="39"/>
  <c r="AE143" i="39"/>
  <c r="W144" i="39"/>
  <c r="X144" i="39"/>
  <c r="Z144" i="39"/>
  <c r="AB144" i="39"/>
  <c r="AD144" i="39"/>
  <c r="AE144" i="39"/>
  <c r="W145" i="39"/>
  <c r="X145" i="39"/>
  <c r="Z145" i="39"/>
  <c r="AB145" i="39"/>
  <c r="AD145" i="39"/>
  <c r="AE145" i="39"/>
  <c r="W146" i="39"/>
  <c r="X146" i="39"/>
  <c r="Z146" i="39"/>
  <c r="AB146" i="39"/>
  <c r="AD146" i="39"/>
  <c r="AE146" i="39"/>
  <c r="W147" i="39"/>
  <c r="X147" i="39"/>
  <c r="Z147" i="39"/>
  <c r="AB147" i="39"/>
  <c r="AD147" i="39"/>
  <c r="AE147" i="39"/>
  <c r="W148" i="39"/>
  <c r="X148" i="39"/>
  <c r="Z148" i="39"/>
  <c r="AB148" i="39"/>
  <c r="AD148" i="39"/>
  <c r="AE148" i="39"/>
  <c r="W149" i="39"/>
  <c r="X149" i="39"/>
  <c r="Z149" i="39"/>
  <c r="AB149" i="39"/>
  <c r="AD149" i="39"/>
  <c r="AE149" i="39"/>
  <c r="W150" i="39"/>
  <c r="X150" i="39"/>
  <c r="Z150" i="39"/>
  <c r="AB150" i="39"/>
  <c r="AD150" i="39"/>
  <c r="AE150" i="39"/>
  <c r="W151" i="39"/>
  <c r="X151" i="39"/>
  <c r="Z151" i="39"/>
  <c r="AB151" i="39"/>
  <c r="AD151" i="39"/>
  <c r="AE151" i="39"/>
  <c r="W152" i="39"/>
  <c r="X152" i="39"/>
  <c r="Z152" i="39"/>
  <c r="AB152" i="39"/>
  <c r="AD152" i="39"/>
  <c r="AE152" i="39"/>
  <c r="W153" i="39"/>
  <c r="X153" i="39"/>
  <c r="Z153" i="39"/>
  <c r="AB153" i="39"/>
  <c r="AD153" i="39"/>
  <c r="AE153" i="39"/>
  <c r="W154" i="39"/>
  <c r="X154" i="39"/>
  <c r="Z154" i="39"/>
  <c r="AB154" i="39"/>
  <c r="AD154" i="39"/>
  <c r="AE154" i="39"/>
  <c r="W155" i="39"/>
  <c r="X155" i="39"/>
  <c r="Z155" i="39"/>
  <c r="AB155" i="39"/>
  <c r="AD155" i="39"/>
  <c r="AE155" i="39"/>
  <c r="W156" i="39"/>
  <c r="X156" i="39"/>
  <c r="Z156" i="39"/>
  <c r="AB156" i="39"/>
  <c r="AD156" i="39"/>
  <c r="AE156" i="39"/>
  <c r="W157" i="39"/>
  <c r="X157" i="39"/>
  <c r="Z157" i="39"/>
  <c r="AB157" i="39"/>
  <c r="AD157" i="39"/>
  <c r="AE157" i="39"/>
  <c r="W158" i="39"/>
  <c r="X158" i="39"/>
  <c r="Z158" i="39"/>
  <c r="AB158" i="39"/>
  <c r="AD158" i="39"/>
  <c r="AE158" i="39"/>
  <c r="W159" i="39"/>
  <c r="X159" i="39"/>
  <c r="Z159" i="39"/>
  <c r="AB159" i="39"/>
  <c r="AD159" i="39"/>
  <c r="AE159" i="39"/>
  <c r="W160" i="39"/>
  <c r="X160" i="39"/>
  <c r="Z160" i="39"/>
  <c r="AB160" i="39"/>
  <c r="AD160" i="39"/>
  <c r="AE160" i="39"/>
  <c r="W161" i="39"/>
  <c r="X161" i="39"/>
  <c r="Z161" i="39"/>
  <c r="AB161" i="39"/>
  <c r="AD161" i="39"/>
  <c r="AE161" i="39"/>
  <c r="W162" i="39"/>
  <c r="X162" i="39"/>
  <c r="Z162" i="39"/>
  <c r="AB162" i="39"/>
  <c r="AD162" i="39"/>
  <c r="AE162" i="39"/>
  <c r="W163" i="39"/>
  <c r="X163" i="39"/>
  <c r="Z163" i="39"/>
  <c r="AB163" i="39"/>
  <c r="AD163" i="39"/>
  <c r="AE163" i="39"/>
  <c r="W164" i="39"/>
  <c r="X164" i="39"/>
  <c r="Z164" i="39"/>
  <c r="AB164" i="39"/>
  <c r="AD164" i="39"/>
  <c r="AE164" i="39"/>
  <c r="W165" i="39"/>
  <c r="X165" i="39"/>
  <c r="Z165" i="39"/>
  <c r="AB165" i="39"/>
  <c r="AD165" i="39"/>
  <c r="AE165" i="39"/>
  <c r="W166" i="39"/>
  <c r="X166" i="39"/>
  <c r="Z166" i="39"/>
  <c r="AB166" i="39"/>
  <c r="AD166" i="39"/>
  <c r="AE166" i="39"/>
  <c r="W167" i="39"/>
  <c r="X167" i="39"/>
  <c r="Z167" i="39"/>
  <c r="AB167" i="39"/>
  <c r="AD167" i="39"/>
  <c r="AE167" i="39"/>
  <c r="W168" i="39"/>
  <c r="X168" i="39"/>
  <c r="Z168" i="39"/>
  <c r="AB168" i="39"/>
  <c r="AD168" i="39"/>
  <c r="AE168" i="39"/>
  <c r="W169" i="39"/>
  <c r="X169" i="39"/>
  <c r="Z169" i="39"/>
  <c r="AB169" i="39"/>
  <c r="AD169" i="39"/>
  <c r="AE169" i="39"/>
  <c r="W170" i="39"/>
  <c r="X170" i="39"/>
  <c r="Z170" i="39"/>
  <c r="AB170" i="39"/>
  <c r="AD170" i="39"/>
  <c r="AE170" i="39"/>
  <c r="W171" i="39"/>
  <c r="X171" i="39"/>
  <c r="Z171" i="39"/>
  <c r="AB171" i="39"/>
  <c r="AD171" i="39"/>
  <c r="AE171" i="39"/>
  <c r="W172" i="39"/>
  <c r="X172" i="39"/>
  <c r="Z172" i="39"/>
  <c r="AB172" i="39"/>
  <c r="AD172" i="39"/>
  <c r="AE172" i="39"/>
  <c r="W173" i="39"/>
  <c r="X173" i="39"/>
  <c r="Z173" i="39"/>
  <c r="AB173" i="39"/>
  <c r="AD173" i="39"/>
  <c r="AE173" i="39"/>
  <c r="W174" i="39"/>
  <c r="X174" i="39"/>
  <c r="Z174" i="39"/>
  <c r="AB174" i="39"/>
  <c r="AD174" i="39"/>
  <c r="AE174" i="39"/>
  <c r="W175" i="39"/>
  <c r="X175" i="39"/>
  <c r="Z175" i="39"/>
  <c r="AB175" i="39"/>
  <c r="AD175" i="39"/>
  <c r="AE175" i="39"/>
  <c r="W176" i="39"/>
  <c r="X176" i="39"/>
  <c r="Z176" i="39"/>
  <c r="AB176" i="39"/>
  <c r="AD176" i="39"/>
  <c r="AE176" i="39"/>
  <c r="W177" i="39"/>
  <c r="X177" i="39"/>
  <c r="Z177" i="39"/>
  <c r="AB177" i="39"/>
  <c r="AD177" i="39"/>
  <c r="AE177" i="39"/>
  <c r="W178" i="39"/>
  <c r="X178" i="39"/>
  <c r="Z178" i="39"/>
  <c r="AB178" i="39"/>
  <c r="AD178" i="39"/>
  <c r="AE178" i="39"/>
  <c r="W179" i="39"/>
  <c r="X179" i="39"/>
  <c r="Z179" i="39"/>
  <c r="AB179" i="39"/>
  <c r="AD179" i="39"/>
  <c r="AE179" i="39"/>
  <c r="W180" i="39"/>
  <c r="X180" i="39"/>
  <c r="Z180" i="39"/>
  <c r="AB180" i="39"/>
  <c r="AD180" i="39"/>
  <c r="AE180" i="39"/>
  <c r="W181" i="39"/>
  <c r="X181" i="39"/>
  <c r="Z181" i="39"/>
  <c r="AB181" i="39"/>
  <c r="AD181" i="39"/>
  <c r="AE181" i="39"/>
  <c r="W182" i="39"/>
  <c r="X182" i="39"/>
  <c r="Z182" i="39"/>
  <c r="AB182" i="39"/>
  <c r="AD182" i="39"/>
  <c r="AE182" i="39"/>
  <c r="W183" i="39"/>
  <c r="X183" i="39"/>
  <c r="Z183" i="39"/>
  <c r="AB183" i="39"/>
  <c r="AD183" i="39"/>
  <c r="AE183" i="39"/>
  <c r="W184" i="39"/>
  <c r="X184" i="39"/>
  <c r="Z184" i="39"/>
  <c r="AB184" i="39"/>
  <c r="AD184" i="39"/>
  <c r="AE184" i="39"/>
  <c r="W185" i="39"/>
  <c r="X185" i="39"/>
  <c r="Z185" i="39"/>
  <c r="AB185" i="39"/>
  <c r="AD185" i="39"/>
  <c r="AE185" i="39"/>
  <c r="W186" i="39"/>
  <c r="X186" i="39"/>
  <c r="Z186" i="39"/>
  <c r="AB186" i="39"/>
  <c r="AD186" i="39"/>
  <c r="AE186" i="39"/>
  <c r="W187" i="39"/>
  <c r="X187" i="39"/>
  <c r="Z187" i="39"/>
  <c r="AB187" i="39"/>
  <c r="AD187" i="39"/>
  <c r="AE187" i="39"/>
  <c r="W188" i="39"/>
  <c r="X188" i="39"/>
  <c r="Z188" i="39"/>
  <c r="AB188" i="39"/>
  <c r="AD188" i="39"/>
  <c r="AE188" i="39"/>
  <c r="W189" i="39"/>
  <c r="X189" i="39"/>
  <c r="Z189" i="39"/>
  <c r="AB189" i="39"/>
  <c r="AD189" i="39"/>
  <c r="AE189" i="39"/>
  <c r="W190" i="39"/>
  <c r="X190" i="39"/>
  <c r="Z190" i="39"/>
  <c r="AB190" i="39"/>
  <c r="AD190" i="39"/>
  <c r="AE190" i="39"/>
  <c r="W191" i="39"/>
  <c r="X191" i="39"/>
  <c r="Z191" i="39"/>
  <c r="AB191" i="39"/>
  <c r="AD191" i="39"/>
  <c r="AE191" i="39"/>
  <c r="W192" i="39"/>
  <c r="X192" i="39"/>
  <c r="Z192" i="39"/>
  <c r="AB192" i="39"/>
  <c r="AD192" i="39"/>
  <c r="AE192" i="39"/>
  <c r="W193" i="39"/>
  <c r="X193" i="39"/>
  <c r="Z193" i="39"/>
  <c r="AB193" i="39"/>
  <c r="AD193" i="39"/>
  <c r="AE193" i="39"/>
  <c r="W194" i="39"/>
  <c r="X194" i="39"/>
  <c r="Z194" i="39"/>
  <c r="AB194" i="39"/>
  <c r="AD194" i="39"/>
  <c r="AE194" i="39"/>
  <c r="W195" i="39"/>
  <c r="X195" i="39"/>
  <c r="Z195" i="39"/>
  <c r="AB195" i="39"/>
  <c r="AD195" i="39"/>
  <c r="AE195" i="39"/>
  <c r="W196" i="39"/>
  <c r="X196" i="39"/>
  <c r="Z196" i="39"/>
  <c r="AB196" i="39"/>
  <c r="AD196" i="39"/>
  <c r="AE196" i="39"/>
  <c r="W197" i="39"/>
  <c r="X197" i="39"/>
  <c r="Z197" i="39"/>
  <c r="AB197" i="39"/>
  <c r="AD197" i="39"/>
  <c r="AE197" i="39"/>
  <c r="W198" i="39"/>
  <c r="X198" i="39"/>
  <c r="Z198" i="39"/>
  <c r="AB198" i="39"/>
  <c r="AD198" i="39"/>
  <c r="AE198" i="39"/>
  <c r="W199" i="39"/>
  <c r="X199" i="39"/>
  <c r="Z199" i="39"/>
  <c r="AB199" i="39"/>
  <c r="AD199" i="39"/>
  <c r="AE199" i="39"/>
  <c r="W200" i="39"/>
  <c r="X200" i="39"/>
  <c r="Z200" i="39"/>
  <c r="AB200" i="39"/>
  <c r="AD200" i="39"/>
  <c r="AE200" i="39"/>
  <c r="W201" i="39"/>
  <c r="X201" i="39"/>
  <c r="Z201" i="39"/>
  <c r="AB201" i="39"/>
  <c r="AD201" i="39"/>
  <c r="AE201" i="39"/>
  <c r="W202" i="39"/>
  <c r="X202" i="39"/>
  <c r="Z202" i="39"/>
  <c r="AB202" i="39"/>
  <c r="AD202" i="39"/>
  <c r="AE202" i="39"/>
  <c r="W203" i="39"/>
  <c r="X203" i="39"/>
  <c r="Z203" i="39"/>
  <c r="AB203" i="39"/>
  <c r="AD203" i="39"/>
  <c r="AE203" i="39"/>
  <c r="W204" i="39"/>
  <c r="X204" i="39"/>
  <c r="Z204" i="39"/>
  <c r="AB204" i="39"/>
  <c r="AD204" i="39"/>
  <c r="AE204" i="39"/>
  <c r="W205" i="39"/>
  <c r="X205" i="39"/>
  <c r="Z205" i="39"/>
  <c r="AB205" i="39"/>
  <c r="AD205" i="39"/>
  <c r="AE205" i="39"/>
  <c r="W206" i="39"/>
  <c r="X206" i="39"/>
  <c r="Z206" i="39"/>
  <c r="AB206" i="39"/>
  <c r="AD206" i="39"/>
  <c r="AE206" i="39"/>
  <c r="W207" i="39"/>
  <c r="X207" i="39"/>
  <c r="Z207" i="39"/>
  <c r="AB207" i="39"/>
  <c r="AD207" i="39"/>
  <c r="AE207" i="39"/>
  <c r="W208" i="39"/>
  <c r="X208" i="39"/>
  <c r="Z208" i="39"/>
  <c r="AB208" i="39"/>
  <c r="AD208" i="39"/>
  <c r="AE208" i="39"/>
  <c r="W209" i="39"/>
  <c r="X209" i="39"/>
  <c r="Z209" i="39"/>
  <c r="AB209" i="39"/>
  <c r="AD209" i="39"/>
  <c r="AE209" i="39"/>
  <c r="W210" i="39"/>
  <c r="X210" i="39"/>
  <c r="Z210" i="39"/>
  <c r="AB210" i="39"/>
  <c r="AD210" i="39"/>
  <c r="AE210" i="39"/>
  <c r="W211" i="39"/>
  <c r="X211" i="39"/>
  <c r="Z211" i="39"/>
  <c r="AB211" i="39"/>
  <c r="AD211" i="39"/>
  <c r="AE211" i="39"/>
  <c r="W212" i="39"/>
  <c r="X212" i="39"/>
  <c r="Z212" i="39"/>
  <c r="AB212" i="39"/>
  <c r="AD212" i="39"/>
  <c r="AE212" i="39"/>
  <c r="W213" i="39"/>
  <c r="X213" i="39"/>
  <c r="Z213" i="39"/>
  <c r="AB213" i="39"/>
  <c r="AD213" i="39"/>
  <c r="AE213" i="39"/>
  <c r="W214" i="39"/>
  <c r="X214" i="39"/>
  <c r="Z214" i="39"/>
  <c r="AB214" i="39"/>
  <c r="AD214" i="39"/>
  <c r="AE214" i="39"/>
  <c r="W215" i="39"/>
  <c r="X215" i="39"/>
  <c r="Z215" i="39"/>
  <c r="AB215" i="39"/>
  <c r="AD215" i="39"/>
  <c r="AE215" i="39"/>
  <c r="W216" i="39"/>
  <c r="X216" i="39"/>
  <c r="Z216" i="39"/>
  <c r="AB216" i="39"/>
  <c r="AD216" i="39"/>
  <c r="AE216" i="39"/>
  <c r="W217" i="39"/>
  <c r="X217" i="39"/>
  <c r="Z217" i="39"/>
  <c r="AB217" i="39"/>
  <c r="AD217" i="39"/>
  <c r="AE217" i="39"/>
  <c r="W218" i="39"/>
  <c r="X218" i="39"/>
  <c r="Z218" i="39"/>
  <c r="AB218" i="39"/>
  <c r="AD218" i="39"/>
  <c r="AE218" i="39"/>
  <c r="W219" i="39"/>
  <c r="X219" i="39"/>
  <c r="Z219" i="39"/>
  <c r="AB219" i="39"/>
  <c r="AD219" i="39"/>
  <c r="AE219" i="39"/>
  <c r="W220" i="39"/>
  <c r="X220" i="39"/>
  <c r="Z220" i="39"/>
  <c r="AB220" i="39"/>
  <c r="AD220" i="39"/>
  <c r="AE220" i="39"/>
  <c r="W221" i="39"/>
  <c r="X221" i="39"/>
  <c r="Z221" i="39"/>
  <c r="AB221" i="39"/>
  <c r="AD221" i="39"/>
  <c r="AE221" i="39"/>
  <c r="W222" i="39"/>
  <c r="X222" i="39"/>
  <c r="Z222" i="39"/>
  <c r="AB222" i="39"/>
  <c r="AD222" i="39"/>
  <c r="AE222" i="39"/>
  <c r="W223" i="39"/>
  <c r="X223" i="39"/>
  <c r="Z223" i="39"/>
  <c r="AB223" i="39"/>
  <c r="AD223" i="39"/>
  <c r="AE223" i="39"/>
  <c r="W224" i="39"/>
  <c r="X224" i="39"/>
  <c r="Z224" i="39"/>
  <c r="AB224" i="39"/>
  <c r="AD224" i="39"/>
  <c r="AE224" i="39"/>
  <c r="W225" i="39"/>
  <c r="X225" i="39"/>
  <c r="Z225" i="39"/>
  <c r="AB225" i="39"/>
  <c r="AD225" i="39"/>
  <c r="AE225" i="39"/>
  <c r="W226" i="39"/>
  <c r="X226" i="39"/>
  <c r="Z226" i="39"/>
  <c r="AB226" i="39"/>
  <c r="AD226" i="39"/>
  <c r="AE226" i="39"/>
  <c r="W227" i="39"/>
  <c r="X227" i="39"/>
  <c r="Z227" i="39"/>
  <c r="AB227" i="39"/>
  <c r="AD227" i="39"/>
  <c r="AE227" i="39"/>
  <c r="W228" i="39"/>
  <c r="X228" i="39"/>
  <c r="Z228" i="39"/>
  <c r="AB228" i="39"/>
  <c r="AD228" i="39"/>
  <c r="AE228" i="39"/>
  <c r="W229" i="39"/>
  <c r="X229" i="39"/>
  <c r="Z229" i="39"/>
  <c r="AB229" i="39"/>
  <c r="AD229" i="39"/>
  <c r="AE229" i="39"/>
  <c r="W230" i="39"/>
  <c r="X230" i="39"/>
  <c r="Z230" i="39"/>
  <c r="AB230" i="39"/>
  <c r="AD230" i="39"/>
  <c r="AE230" i="39"/>
  <c r="W231" i="39"/>
  <c r="X231" i="39"/>
  <c r="Z231" i="39"/>
  <c r="AB231" i="39"/>
  <c r="AD231" i="39"/>
  <c r="AE231" i="39"/>
  <c r="W232" i="39"/>
  <c r="X232" i="39"/>
  <c r="Z232" i="39"/>
  <c r="AB232" i="39"/>
  <c r="AD232" i="39"/>
  <c r="AE232" i="39"/>
  <c r="W233" i="39"/>
  <c r="X233" i="39"/>
  <c r="Z233" i="39"/>
  <c r="AB233" i="39"/>
  <c r="AD233" i="39"/>
  <c r="AE233" i="39"/>
  <c r="W234" i="39"/>
  <c r="X234" i="39"/>
  <c r="Z234" i="39"/>
  <c r="AB234" i="39"/>
  <c r="AD234" i="39"/>
  <c r="AE234" i="39"/>
  <c r="W235" i="39"/>
  <c r="X235" i="39"/>
  <c r="Z235" i="39"/>
  <c r="AB235" i="39"/>
  <c r="AD235" i="39"/>
  <c r="AE235" i="39"/>
  <c r="W236" i="39"/>
  <c r="X236" i="39"/>
  <c r="Z236" i="39"/>
  <c r="AB236" i="39"/>
  <c r="AD236" i="39"/>
  <c r="AE236" i="39"/>
  <c r="W237" i="39"/>
  <c r="X237" i="39"/>
  <c r="Z237" i="39"/>
  <c r="AB237" i="39"/>
  <c r="AD237" i="39"/>
  <c r="AE237" i="39"/>
  <c r="W238" i="39"/>
  <c r="X238" i="39"/>
  <c r="Z238" i="39"/>
  <c r="AB238" i="39"/>
  <c r="AD238" i="39"/>
  <c r="AE238" i="39"/>
  <c r="W239" i="39"/>
  <c r="X239" i="39"/>
  <c r="Z239" i="39"/>
  <c r="AB239" i="39"/>
  <c r="AD239" i="39"/>
  <c r="AE239" i="39"/>
  <c r="W240" i="39"/>
  <c r="X240" i="39"/>
  <c r="Z240" i="39"/>
  <c r="AB240" i="39"/>
  <c r="AD240" i="39"/>
  <c r="AE240" i="39"/>
  <c r="W241" i="39"/>
  <c r="X241" i="39"/>
  <c r="Z241" i="39"/>
  <c r="AB241" i="39"/>
  <c r="AD241" i="39"/>
  <c r="AE241" i="39"/>
  <c r="W242" i="39"/>
  <c r="X242" i="39"/>
  <c r="Z242" i="39"/>
  <c r="AB242" i="39"/>
  <c r="AD242" i="39"/>
  <c r="AE242" i="39"/>
  <c r="W243" i="39"/>
  <c r="X243" i="39"/>
  <c r="Z243" i="39"/>
  <c r="AB243" i="39"/>
  <c r="AD243" i="39"/>
  <c r="AE243" i="39"/>
  <c r="W244" i="39"/>
  <c r="X244" i="39"/>
  <c r="Z244" i="39"/>
  <c r="AB244" i="39"/>
  <c r="AD244" i="39"/>
  <c r="AE244" i="39"/>
  <c r="W245" i="39"/>
  <c r="X245" i="39"/>
  <c r="Z245" i="39"/>
  <c r="AB245" i="39"/>
  <c r="AD245" i="39"/>
  <c r="AE245" i="39"/>
  <c r="W246" i="39"/>
  <c r="X246" i="39"/>
  <c r="Z246" i="39"/>
  <c r="AB246" i="39"/>
  <c r="AD246" i="39"/>
  <c r="AE246" i="39"/>
  <c r="W247" i="39"/>
  <c r="X247" i="39"/>
  <c r="Z247" i="39"/>
  <c r="AB247" i="39"/>
  <c r="AD247" i="39"/>
  <c r="AE247" i="39"/>
  <c r="W248" i="39"/>
  <c r="X248" i="39"/>
  <c r="Z248" i="39"/>
  <c r="AB248" i="39"/>
  <c r="AD248" i="39"/>
  <c r="AE248" i="39"/>
  <c r="W249" i="39"/>
  <c r="X249" i="39"/>
  <c r="Z249" i="39"/>
  <c r="AB249" i="39"/>
  <c r="AD249" i="39"/>
  <c r="AE249" i="39"/>
  <c r="W250" i="39"/>
  <c r="X250" i="39"/>
  <c r="Z250" i="39"/>
  <c r="AB250" i="39"/>
  <c r="AD250" i="39"/>
  <c r="AE250" i="39"/>
  <c r="W251" i="39"/>
  <c r="X251" i="39"/>
  <c r="Z251" i="39"/>
  <c r="AB251" i="39"/>
  <c r="AD251" i="39"/>
  <c r="AE251" i="39"/>
  <c r="W252" i="39"/>
  <c r="X252" i="39"/>
  <c r="Z252" i="39"/>
  <c r="AB252" i="39"/>
  <c r="AD252" i="39"/>
  <c r="AE252" i="39"/>
  <c r="W253" i="39"/>
  <c r="X253" i="39"/>
  <c r="Z253" i="39"/>
  <c r="AB253" i="39"/>
  <c r="AD253" i="39"/>
  <c r="AE253" i="39"/>
  <c r="W254" i="39"/>
  <c r="X254" i="39"/>
  <c r="Z254" i="39"/>
  <c r="AB254" i="39"/>
  <c r="AD254" i="39"/>
  <c r="AE254" i="39"/>
  <c r="W255" i="39"/>
  <c r="X255" i="39"/>
  <c r="Z255" i="39"/>
  <c r="AB255" i="39"/>
  <c r="AD255" i="39"/>
  <c r="AE255" i="39"/>
  <c r="W256" i="39"/>
  <c r="X256" i="39"/>
  <c r="Z256" i="39"/>
  <c r="AB256" i="39"/>
  <c r="AD256" i="39"/>
  <c r="AE256" i="39"/>
  <c r="W257" i="39"/>
  <c r="X257" i="39"/>
  <c r="Z257" i="39"/>
  <c r="AB257" i="39"/>
  <c r="AD257" i="39"/>
  <c r="AE257" i="39"/>
  <c r="W258" i="39"/>
  <c r="X258" i="39"/>
  <c r="Z258" i="39"/>
  <c r="AB258" i="39"/>
  <c r="AD258" i="39"/>
  <c r="AE258" i="39"/>
  <c r="W259" i="39"/>
  <c r="X259" i="39"/>
  <c r="Z259" i="39"/>
  <c r="AB259" i="39"/>
  <c r="AD259" i="39"/>
  <c r="AE259" i="39"/>
  <c r="W260" i="39"/>
  <c r="X260" i="39"/>
  <c r="Z260" i="39"/>
  <c r="AB260" i="39"/>
  <c r="AD260" i="39"/>
  <c r="AE260" i="39"/>
  <c r="W261" i="39"/>
  <c r="X261" i="39"/>
  <c r="Z261" i="39"/>
  <c r="AB261" i="39"/>
  <c r="AD261" i="39"/>
  <c r="AE261" i="39"/>
  <c r="W262" i="39"/>
  <c r="X262" i="39"/>
  <c r="Z262" i="39"/>
  <c r="AB262" i="39"/>
  <c r="AD262" i="39"/>
  <c r="AE262" i="39"/>
  <c r="W263" i="39"/>
  <c r="X263" i="39"/>
  <c r="Z263" i="39"/>
  <c r="AB263" i="39"/>
  <c r="AD263" i="39"/>
  <c r="AE263" i="39"/>
  <c r="W264" i="39"/>
  <c r="X264" i="39"/>
  <c r="Z264" i="39"/>
  <c r="AB264" i="39"/>
  <c r="AD264" i="39"/>
  <c r="AE264" i="39"/>
  <c r="W265" i="39"/>
  <c r="X265" i="39"/>
  <c r="Z265" i="39"/>
  <c r="AB265" i="39"/>
  <c r="AD265" i="39"/>
  <c r="AE265" i="39"/>
  <c r="W266" i="39"/>
  <c r="X266" i="39"/>
  <c r="Z266" i="39"/>
  <c r="AB266" i="39"/>
  <c r="AD266" i="39"/>
  <c r="AE266" i="39"/>
  <c r="W267" i="39"/>
  <c r="X267" i="39"/>
  <c r="Z267" i="39"/>
  <c r="AB267" i="39"/>
  <c r="AD267" i="39"/>
  <c r="AE267" i="39"/>
  <c r="W268" i="39"/>
  <c r="X268" i="39"/>
  <c r="Z268" i="39"/>
  <c r="AB268" i="39"/>
  <c r="AD268" i="39"/>
  <c r="AE268" i="39"/>
  <c r="W269" i="39"/>
  <c r="X269" i="39"/>
  <c r="Z269" i="39"/>
  <c r="AB269" i="39"/>
  <c r="AD269" i="39"/>
  <c r="AE269" i="39"/>
  <c r="W270" i="39"/>
  <c r="X270" i="39"/>
  <c r="Z270" i="39"/>
  <c r="AB270" i="39"/>
  <c r="AD270" i="39"/>
  <c r="AE270" i="39"/>
  <c r="W271" i="39"/>
  <c r="X271" i="39"/>
  <c r="Z271" i="39"/>
  <c r="AB271" i="39"/>
  <c r="AD271" i="39"/>
  <c r="AE271" i="39"/>
  <c r="W272" i="39"/>
  <c r="X272" i="39"/>
  <c r="Z272" i="39"/>
  <c r="AB272" i="39"/>
  <c r="AD272" i="39"/>
  <c r="AE272" i="39"/>
  <c r="W273" i="39"/>
  <c r="X273" i="39"/>
  <c r="Z273" i="39"/>
  <c r="AB273" i="39"/>
  <c r="AD273" i="39"/>
  <c r="AE273" i="39"/>
  <c r="W274" i="39"/>
  <c r="X274" i="39"/>
  <c r="Z274" i="39"/>
  <c r="AB274" i="39"/>
  <c r="AD274" i="39"/>
  <c r="AE274" i="39"/>
  <c r="W275" i="39"/>
  <c r="X275" i="39"/>
  <c r="Z275" i="39"/>
  <c r="AB275" i="39"/>
  <c r="AD275" i="39"/>
  <c r="AE275" i="39"/>
  <c r="W276" i="39"/>
  <c r="X276" i="39"/>
  <c r="Z276" i="39"/>
  <c r="AB276" i="39"/>
  <c r="AD276" i="39"/>
  <c r="AE276" i="39"/>
  <c r="W277" i="39"/>
  <c r="X277" i="39"/>
  <c r="Z277" i="39"/>
  <c r="AB277" i="39"/>
  <c r="AD277" i="39"/>
  <c r="AE277" i="39"/>
  <c r="W278" i="39"/>
  <c r="X278" i="39"/>
  <c r="Z278" i="39"/>
  <c r="AB278" i="39"/>
  <c r="AD278" i="39"/>
  <c r="AE278" i="39"/>
  <c r="W279" i="39"/>
  <c r="X279" i="39"/>
  <c r="Z279" i="39"/>
  <c r="AB279" i="39"/>
  <c r="AD279" i="39"/>
  <c r="AE279" i="39"/>
  <c r="W280" i="39"/>
  <c r="X280" i="39"/>
  <c r="Z280" i="39"/>
  <c r="AB280" i="39"/>
  <c r="AD280" i="39"/>
  <c r="AE280" i="39"/>
  <c r="W281" i="39"/>
  <c r="X281" i="39"/>
  <c r="Z281" i="39"/>
  <c r="AB281" i="39"/>
  <c r="AD281" i="39"/>
  <c r="AE281" i="39"/>
  <c r="W282" i="39"/>
  <c r="X282" i="39"/>
  <c r="Z282" i="39"/>
  <c r="AB282" i="39"/>
  <c r="AD282" i="39"/>
  <c r="AE282" i="39"/>
  <c r="W283" i="39"/>
  <c r="X283" i="39"/>
  <c r="Z283" i="39"/>
  <c r="AB283" i="39"/>
  <c r="AD283" i="39"/>
  <c r="AE283" i="39"/>
  <c r="W284" i="39"/>
  <c r="X284" i="39"/>
  <c r="Z284" i="39"/>
  <c r="AB284" i="39"/>
  <c r="AD284" i="39"/>
  <c r="AE284" i="39"/>
  <c r="W285" i="39"/>
  <c r="X285" i="39"/>
  <c r="Z285" i="39"/>
  <c r="AB285" i="39"/>
  <c r="AD285" i="39"/>
  <c r="AE285" i="39"/>
  <c r="W286" i="39"/>
  <c r="X286" i="39"/>
  <c r="Z286" i="39"/>
  <c r="AB286" i="39"/>
  <c r="AD286" i="39"/>
  <c r="AE286" i="39"/>
  <c r="W287" i="39"/>
  <c r="X287" i="39"/>
  <c r="Z287" i="39"/>
  <c r="AB287" i="39"/>
  <c r="AD287" i="39"/>
  <c r="AE287" i="39"/>
  <c r="W288" i="39"/>
  <c r="X288" i="39"/>
  <c r="Z288" i="39"/>
  <c r="AB288" i="39"/>
  <c r="AD288" i="39"/>
  <c r="AE288" i="39"/>
  <c r="W289" i="39"/>
  <c r="X289" i="39"/>
  <c r="Z289" i="39"/>
  <c r="AB289" i="39"/>
  <c r="AD289" i="39"/>
  <c r="AE289" i="39"/>
  <c r="W290" i="39"/>
  <c r="X290" i="39"/>
  <c r="Z290" i="39"/>
  <c r="AB290" i="39"/>
  <c r="AD290" i="39"/>
  <c r="AE290" i="39"/>
  <c r="W291" i="39"/>
  <c r="X291" i="39"/>
  <c r="Z291" i="39"/>
  <c r="AB291" i="39"/>
  <c r="AD291" i="39"/>
  <c r="AE291" i="39"/>
  <c r="W292" i="39"/>
  <c r="X292" i="39"/>
  <c r="Z292" i="39"/>
  <c r="AB292" i="39"/>
  <c r="AD292" i="39"/>
  <c r="AE292" i="39"/>
  <c r="W293" i="39"/>
  <c r="X293" i="39"/>
  <c r="Z293" i="39"/>
  <c r="AB293" i="39"/>
  <c r="AD293" i="39"/>
  <c r="AE293" i="39"/>
  <c r="W294" i="39"/>
  <c r="X294" i="39"/>
  <c r="Z294" i="39"/>
  <c r="AB294" i="39"/>
  <c r="AD294" i="39"/>
  <c r="AE294" i="39"/>
  <c r="W295" i="39"/>
  <c r="X295" i="39"/>
  <c r="Z295" i="39"/>
  <c r="AB295" i="39"/>
  <c r="AD295" i="39"/>
  <c r="AE295" i="39"/>
  <c r="W296" i="39"/>
  <c r="X296" i="39"/>
  <c r="Z296" i="39"/>
  <c r="AB296" i="39"/>
  <c r="AD296" i="39"/>
  <c r="AE296" i="39"/>
  <c r="W297" i="39"/>
  <c r="X297" i="39"/>
  <c r="Z297" i="39"/>
  <c r="AB297" i="39"/>
  <c r="AD297" i="39"/>
  <c r="AE297" i="39"/>
  <c r="W298" i="39"/>
  <c r="X298" i="39"/>
  <c r="Z298" i="39"/>
  <c r="AB298" i="39"/>
  <c r="AD298" i="39"/>
  <c r="AE298" i="39"/>
  <c r="W299" i="39"/>
  <c r="X299" i="39"/>
  <c r="Z299" i="39"/>
  <c r="AB299" i="39"/>
  <c r="AD299" i="39"/>
  <c r="AE299" i="39"/>
  <c r="W300" i="39"/>
  <c r="X300" i="39"/>
  <c r="Z300" i="39"/>
  <c r="AB300" i="39"/>
  <c r="AD300" i="39"/>
  <c r="AE300" i="39"/>
  <c r="W301" i="39"/>
  <c r="X301" i="39"/>
  <c r="Z301" i="39"/>
  <c r="AB301" i="39"/>
  <c r="AD301" i="39"/>
  <c r="AE301" i="39"/>
  <c r="W302" i="39"/>
  <c r="X302" i="39"/>
  <c r="Z302" i="39"/>
  <c r="AB302" i="39"/>
  <c r="AD302" i="39"/>
  <c r="AE302" i="39"/>
  <c r="W303" i="39"/>
  <c r="X303" i="39"/>
  <c r="Z303" i="39"/>
  <c r="AB303" i="39"/>
  <c r="AD303" i="39"/>
  <c r="AE303" i="39"/>
  <c r="W304" i="39"/>
  <c r="X304" i="39"/>
  <c r="Z304" i="39"/>
  <c r="AB304" i="39"/>
  <c r="AD304" i="39"/>
  <c r="AE304" i="39"/>
  <c r="W305" i="39"/>
  <c r="X305" i="39"/>
  <c r="Z305" i="39"/>
  <c r="AB305" i="39"/>
  <c r="AD305" i="39"/>
  <c r="AE305" i="39"/>
  <c r="W306" i="39"/>
  <c r="X306" i="39"/>
  <c r="Z306" i="39"/>
  <c r="AB306" i="39"/>
  <c r="AD306" i="39"/>
  <c r="AE306" i="39"/>
  <c r="W307" i="39"/>
  <c r="X307" i="39"/>
  <c r="Z307" i="39"/>
  <c r="AB307" i="39"/>
  <c r="AD307" i="39"/>
  <c r="AE307" i="39"/>
  <c r="W308" i="39"/>
  <c r="X308" i="39"/>
  <c r="Z308" i="39"/>
  <c r="AB308" i="39"/>
  <c r="AD308" i="39"/>
  <c r="AE308" i="39"/>
  <c r="W309" i="39"/>
  <c r="X309" i="39"/>
  <c r="Z309" i="39"/>
  <c r="AB309" i="39"/>
  <c r="AD309" i="39"/>
  <c r="AE309" i="39"/>
  <c r="W310" i="39"/>
  <c r="X310" i="39"/>
  <c r="Z310" i="39"/>
  <c r="AB310" i="39"/>
  <c r="AD310" i="39"/>
  <c r="AE310" i="39"/>
  <c r="W311" i="39"/>
  <c r="X311" i="39"/>
  <c r="Z311" i="39"/>
  <c r="AB311" i="39"/>
  <c r="AD311" i="39"/>
  <c r="AE311" i="39"/>
  <c r="W312" i="39"/>
  <c r="X312" i="39"/>
  <c r="Z312" i="39"/>
  <c r="AB312" i="39"/>
  <c r="AD312" i="39"/>
  <c r="AE312" i="39"/>
  <c r="W313" i="39"/>
  <c r="X313" i="39"/>
  <c r="Z313" i="39"/>
  <c r="AB313" i="39"/>
  <c r="AD313" i="39"/>
  <c r="AE313" i="39"/>
  <c r="W314" i="39"/>
  <c r="X314" i="39"/>
  <c r="Z314" i="39"/>
  <c r="AB314" i="39"/>
  <c r="AD314" i="39"/>
  <c r="AE314" i="39"/>
  <c r="W315" i="39"/>
  <c r="X315" i="39"/>
  <c r="Z315" i="39"/>
  <c r="AB315" i="39"/>
  <c r="AD315" i="39"/>
  <c r="AE315" i="39"/>
  <c r="W316" i="39"/>
  <c r="X316" i="39"/>
  <c r="Z316" i="39"/>
  <c r="AB316" i="39"/>
  <c r="AD316" i="39"/>
  <c r="AE316" i="39"/>
  <c r="W317" i="39"/>
  <c r="X317" i="39"/>
  <c r="Z317" i="39"/>
  <c r="AB317" i="39"/>
  <c r="AD317" i="39"/>
  <c r="AE317" i="39"/>
  <c r="W318" i="39"/>
  <c r="X318" i="39"/>
  <c r="Z318" i="39"/>
  <c r="AB318" i="39"/>
  <c r="AD318" i="39"/>
  <c r="AE318" i="39"/>
  <c r="W319" i="39"/>
  <c r="X319" i="39"/>
  <c r="Z319" i="39"/>
  <c r="AB319" i="39"/>
  <c r="AD319" i="39"/>
  <c r="AE319" i="39"/>
  <c r="W320" i="39"/>
  <c r="X320" i="39"/>
  <c r="Z320" i="39"/>
  <c r="AB320" i="39"/>
  <c r="AD320" i="39"/>
  <c r="AE320" i="39"/>
  <c r="W321" i="39"/>
  <c r="X321" i="39"/>
  <c r="Z321" i="39"/>
  <c r="AB321" i="39"/>
  <c r="AD321" i="39"/>
  <c r="AE321" i="39"/>
  <c r="W322" i="39"/>
  <c r="X322" i="39"/>
  <c r="Z322" i="39"/>
  <c r="AB322" i="39"/>
  <c r="AD322" i="39"/>
  <c r="AE322" i="39"/>
  <c r="W323" i="39"/>
  <c r="X323" i="39"/>
  <c r="Z323" i="39"/>
  <c r="AB323" i="39"/>
  <c r="AD323" i="39"/>
  <c r="AE323" i="39"/>
  <c r="W324" i="39"/>
  <c r="X324" i="39"/>
  <c r="Z324" i="39"/>
  <c r="AB324" i="39"/>
  <c r="AD324" i="39"/>
  <c r="AE324" i="39"/>
  <c r="W325" i="39"/>
  <c r="X325" i="39"/>
  <c r="Z325" i="39"/>
  <c r="AB325" i="39"/>
  <c r="AD325" i="39"/>
  <c r="AE325" i="39"/>
  <c r="W326" i="39"/>
  <c r="X326" i="39"/>
  <c r="Z326" i="39"/>
  <c r="AB326" i="39"/>
  <c r="AD326" i="39"/>
  <c r="AE326" i="39"/>
  <c r="W327" i="39"/>
  <c r="X327" i="39"/>
  <c r="Z327" i="39"/>
  <c r="AB327" i="39"/>
  <c r="AD327" i="39"/>
  <c r="AE327" i="39"/>
  <c r="W328" i="39"/>
  <c r="X328" i="39"/>
  <c r="Z328" i="39"/>
  <c r="AB328" i="39"/>
  <c r="AD328" i="39"/>
  <c r="AE328" i="39"/>
  <c r="W329" i="39"/>
  <c r="X329" i="39"/>
  <c r="Z329" i="39"/>
  <c r="AB329" i="39"/>
  <c r="AD329" i="39"/>
  <c r="AE329" i="39"/>
  <c r="W330" i="39"/>
  <c r="X330" i="39"/>
  <c r="Z330" i="39"/>
  <c r="AB330" i="39"/>
  <c r="AD330" i="39"/>
  <c r="AE330" i="39"/>
  <c r="W331" i="39"/>
  <c r="X331" i="39"/>
  <c r="Z331" i="39"/>
  <c r="AB331" i="39"/>
  <c r="AD331" i="39"/>
  <c r="AE331" i="39"/>
  <c r="W332" i="39"/>
  <c r="X332" i="39"/>
  <c r="Z332" i="39"/>
  <c r="AB332" i="39"/>
  <c r="AD332" i="39"/>
  <c r="AE332" i="39"/>
  <c r="W333" i="39"/>
  <c r="X333" i="39"/>
  <c r="Z333" i="39"/>
  <c r="AB333" i="39"/>
  <c r="AD333" i="39"/>
  <c r="AE333" i="39"/>
  <c r="W334" i="39"/>
  <c r="X334" i="39"/>
  <c r="Z334" i="39"/>
  <c r="AB334" i="39"/>
  <c r="AD334" i="39"/>
  <c r="AE334" i="39"/>
  <c r="W335" i="39"/>
  <c r="X335" i="39"/>
  <c r="Z335" i="39"/>
  <c r="AB335" i="39"/>
  <c r="AD335" i="39"/>
  <c r="AE335" i="39"/>
  <c r="W336" i="39"/>
  <c r="X336" i="39"/>
  <c r="Z336" i="39"/>
  <c r="AA336" i="39"/>
  <c r="AB336" i="39"/>
  <c r="AD336" i="39"/>
  <c r="AE336" i="39"/>
  <c r="W337" i="39"/>
  <c r="X337" i="39"/>
  <c r="Z337" i="39"/>
  <c r="AA337" i="39"/>
  <c r="AB337" i="39"/>
  <c r="AD337" i="39"/>
  <c r="AE337" i="39"/>
  <c r="W338" i="39"/>
  <c r="X338" i="39"/>
  <c r="Z338" i="39"/>
  <c r="AA338" i="39"/>
  <c r="AB338" i="39"/>
  <c r="AD338" i="39"/>
  <c r="AE338" i="39"/>
  <c r="W339" i="39"/>
  <c r="X339" i="39"/>
  <c r="Z339" i="39"/>
  <c r="AA339" i="39"/>
  <c r="AB339" i="39"/>
  <c r="AD339" i="39"/>
  <c r="AE339" i="39"/>
  <c r="W340" i="39"/>
  <c r="X340" i="39"/>
  <c r="Z340" i="39"/>
  <c r="AA340" i="39"/>
  <c r="AB340" i="39"/>
  <c r="AD340" i="39"/>
  <c r="AE340" i="39"/>
  <c r="W341" i="39"/>
  <c r="X341" i="39"/>
  <c r="Z341" i="39"/>
  <c r="AA341" i="39"/>
  <c r="AB341" i="39"/>
  <c r="AD341" i="39"/>
  <c r="AE341" i="39"/>
  <c r="W342" i="39"/>
  <c r="X342" i="39"/>
  <c r="Z342" i="39"/>
  <c r="AA342" i="39"/>
  <c r="AB342" i="39"/>
  <c r="AD342" i="39"/>
  <c r="AE342" i="39"/>
  <c r="W343" i="39"/>
  <c r="X343" i="39"/>
  <c r="Z343" i="39"/>
  <c r="AA343" i="39"/>
  <c r="AB343" i="39"/>
  <c r="AD343" i="39"/>
  <c r="AE343" i="39"/>
  <c r="W344" i="39"/>
  <c r="X344" i="39"/>
  <c r="Z344" i="39"/>
  <c r="AA344" i="39"/>
  <c r="AB344" i="39"/>
  <c r="AD344" i="39"/>
  <c r="AE344" i="39"/>
  <c r="W345" i="39"/>
  <c r="X345" i="39"/>
  <c r="Z345" i="39"/>
  <c r="AA345" i="39"/>
  <c r="AB345" i="39"/>
  <c r="AD345" i="39"/>
  <c r="AE345" i="39"/>
  <c r="W346" i="39"/>
  <c r="X346" i="39"/>
  <c r="Z346" i="39"/>
  <c r="AA346" i="39"/>
  <c r="AB346" i="39"/>
  <c r="AD346" i="39"/>
  <c r="AE346" i="39"/>
  <c r="W347" i="39"/>
  <c r="X347" i="39"/>
  <c r="Z347" i="39"/>
  <c r="AA347" i="39"/>
  <c r="AB347" i="39"/>
  <c r="AD347" i="39"/>
  <c r="AE347" i="39"/>
  <c r="W348" i="39"/>
  <c r="X348" i="39"/>
  <c r="Z348" i="39"/>
  <c r="AA348" i="39"/>
  <c r="AB348" i="39"/>
  <c r="AD348" i="39"/>
  <c r="AE348" i="39"/>
  <c r="W349" i="39"/>
  <c r="X349" i="39"/>
  <c r="Z349" i="39"/>
  <c r="AA349" i="39"/>
  <c r="AB349" i="39"/>
  <c r="AD349" i="39"/>
  <c r="AE349" i="39"/>
  <c r="W350" i="39"/>
  <c r="X350" i="39"/>
  <c r="Z350" i="39"/>
  <c r="AA350" i="39"/>
  <c r="AB350" i="39"/>
  <c r="AD350" i="39"/>
  <c r="AE350" i="39"/>
  <c r="W351" i="39"/>
  <c r="X351" i="39"/>
  <c r="Z351" i="39"/>
  <c r="AA351" i="39"/>
  <c r="AB351" i="39"/>
  <c r="AD351" i="39"/>
  <c r="AE351" i="39"/>
  <c r="N5" i="39"/>
  <c r="N6" i="39"/>
  <c r="N7" i="39"/>
  <c r="N8" i="39"/>
  <c r="N9" i="39"/>
  <c r="N10" i="39"/>
  <c r="N11" i="39"/>
  <c r="N12" i="39"/>
  <c r="N13" i="39"/>
  <c r="N14" i="39"/>
  <c r="N15" i="39"/>
  <c r="N16" i="39"/>
  <c r="N17" i="39"/>
  <c r="N18" i="39"/>
  <c r="N19" i="39"/>
  <c r="N20" i="39"/>
  <c r="N21" i="39"/>
  <c r="N22" i="39"/>
  <c r="N23" i="39"/>
  <c r="N24" i="39"/>
  <c r="N25" i="39"/>
  <c r="N26" i="39"/>
  <c r="N27" i="39"/>
  <c r="N28" i="39"/>
  <c r="N29" i="39"/>
  <c r="N30" i="39"/>
  <c r="N31" i="39"/>
  <c r="N32" i="39"/>
  <c r="N33" i="39"/>
  <c r="N34" i="39"/>
  <c r="N35" i="39"/>
  <c r="N36" i="39"/>
  <c r="N37" i="39"/>
  <c r="N38" i="39"/>
  <c r="N39" i="39"/>
  <c r="N40" i="39"/>
  <c r="N41" i="39"/>
  <c r="N42" i="39"/>
  <c r="N43" i="39"/>
  <c r="N44" i="39"/>
  <c r="N45" i="39"/>
  <c r="N46" i="39"/>
  <c r="N47" i="39"/>
  <c r="N48" i="39"/>
  <c r="N49" i="39"/>
  <c r="N50" i="39"/>
  <c r="N51" i="39"/>
  <c r="N52" i="39"/>
  <c r="N53" i="39"/>
  <c r="N54" i="39"/>
  <c r="N55" i="39"/>
  <c r="N56" i="39"/>
  <c r="N57" i="39"/>
  <c r="N58" i="39"/>
  <c r="N59" i="39"/>
  <c r="N60" i="39"/>
  <c r="N61" i="39"/>
  <c r="N62" i="39"/>
  <c r="N63" i="39"/>
  <c r="N64" i="39"/>
  <c r="N65" i="39"/>
  <c r="N66" i="39"/>
  <c r="N67" i="39"/>
  <c r="N68" i="39"/>
  <c r="N69" i="39"/>
  <c r="N70" i="39"/>
  <c r="N71" i="39"/>
  <c r="N72" i="39"/>
  <c r="N73" i="39"/>
  <c r="N74" i="39"/>
  <c r="N75" i="39"/>
  <c r="N76" i="39"/>
  <c r="N77" i="39"/>
  <c r="N78" i="39"/>
  <c r="N79" i="39"/>
  <c r="N80" i="39"/>
  <c r="N81" i="39"/>
  <c r="N82" i="39"/>
  <c r="N83" i="39"/>
  <c r="N84" i="39"/>
  <c r="N85" i="39"/>
  <c r="N86" i="39"/>
  <c r="N87" i="39"/>
  <c r="N88" i="39"/>
  <c r="N89" i="39"/>
  <c r="N90" i="39"/>
  <c r="N91" i="39"/>
  <c r="N92" i="39"/>
  <c r="N93" i="39"/>
  <c r="N94" i="39"/>
  <c r="N95" i="39"/>
  <c r="N96" i="39"/>
  <c r="N97" i="39"/>
  <c r="N98" i="39"/>
  <c r="N99" i="39"/>
  <c r="N100" i="39"/>
  <c r="N101" i="39"/>
  <c r="N102" i="39"/>
  <c r="N103" i="39"/>
  <c r="N104" i="39"/>
  <c r="N105" i="39"/>
  <c r="N106" i="39"/>
  <c r="N107" i="39"/>
  <c r="N108" i="39"/>
  <c r="N109" i="39"/>
  <c r="N110" i="39"/>
  <c r="N111" i="39"/>
  <c r="N112" i="39"/>
  <c r="N113" i="39"/>
  <c r="N114" i="39"/>
  <c r="N115" i="39"/>
  <c r="N116" i="39"/>
  <c r="N117" i="39"/>
  <c r="N118" i="39"/>
  <c r="N119" i="39"/>
  <c r="N120" i="39"/>
  <c r="N121" i="39"/>
  <c r="N122" i="39"/>
  <c r="N123" i="39"/>
  <c r="N124" i="39"/>
  <c r="N125" i="39"/>
  <c r="N126" i="39"/>
  <c r="N127" i="39"/>
  <c r="N128" i="39"/>
  <c r="N129" i="39"/>
  <c r="N130" i="39"/>
  <c r="N131" i="39"/>
  <c r="N132" i="39"/>
  <c r="N133" i="39"/>
  <c r="N134" i="39"/>
  <c r="N135" i="39"/>
  <c r="N136" i="39"/>
  <c r="N137" i="39"/>
  <c r="N138" i="39"/>
  <c r="N139" i="39"/>
  <c r="N140" i="39"/>
  <c r="N141" i="39"/>
  <c r="N142" i="39"/>
  <c r="N143" i="39"/>
  <c r="N144" i="39"/>
  <c r="N145" i="39"/>
  <c r="N146" i="39"/>
  <c r="N147" i="39"/>
  <c r="N148" i="39"/>
  <c r="N149" i="39"/>
  <c r="N150" i="39"/>
  <c r="N151" i="39"/>
  <c r="N152" i="39"/>
  <c r="N153" i="39"/>
  <c r="N154" i="39"/>
  <c r="N155" i="39"/>
  <c r="N156" i="39"/>
  <c r="N157" i="39"/>
  <c r="N158" i="39"/>
  <c r="N159" i="39"/>
  <c r="N160" i="39"/>
  <c r="N161" i="39"/>
  <c r="N162" i="39"/>
  <c r="N163" i="39"/>
  <c r="N164" i="39"/>
  <c r="N165" i="39"/>
  <c r="N166" i="39"/>
  <c r="N167" i="39"/>
  <c r="N168" i="39"/>
  <c r="N169" i="39"/>
  <c r="N170" i="39"/>
  <c r="N171" i="39"/>
  <c r="N172" i="39"/>
  <c r="N173" i="39"/>
  <c r="N174" i="39"/>
  <c r="N175" i="39"/>
  <c r="N176" i="39"/>
  <c r="N177" i="39"/>
  <c r="N178" i="39"/>
  <c r="N179" i="39"/>
  <c r="N180" i="39"/>
  <c r="N181" i="39"/>
  <c r="N182" i="39"/>
  <c r="N183" i="39"/>
  <c r="N184" i="39"/>
  <c r="N185" i="39"/>
  <c r="N186" i="39"/>
  <c r="N187" i="39"/>
  <c r="N188" i="39"/>
  <c r="N189" i="39"/>
  <c r="N190" i="39"/>
  <c r="N191" i="39"/>
  <c r="N192" i="39"/>
  <c r="N193" i="39"/>
  <c r="N194" i="39"/>
  <c r="N195" i="39"/>
  <c r="N196" i="39"/>
  <c r="N197" i="39"/>
  <c r="N198" i="39"/>
  <c r="N199" i="39"/>
  <c r="N200" i="39"/>
  <c r="N201" i="39"/>
  <c r="N202" i="39"/>
  <c r="N203" i="39"/>
  <c r="N204" i="39"/>
  <c r="N205" i="39"/>
  <c r="N206" i="39"/>
  <c r="N207" i="39"/>
  <c r="N208" i="39"/>
  <c r="N209" i="39"/>
  <c r="N210" i="39"/>
  <c r="N211" i="39"/>
  <c r="N212" i="39"/>
  <c r="N213" i="39"/>
  <c r="N214" i="39"/>
  <c r="N215" i="39"/>
  <c r="N216" i="39"/>
  <c r="N217" i="39"/>
  <c r="N218" i="39"/>
  <c r="N219" i="39"/>
  <c r="N220" i="39"/>
  <c r="N221" i="39"/>
  <c r="N222" i="39"/>
  <c r="N223" i="39"/>
  <c r="N224" i="39"/>
  <c r="N225" i="39"/>
  <c r="N226" i="39"/>
  <c r="N227" i="39"/>
  <c r="N228" i="39"/>
  <c r="N229" i="39"/>
  <c r="N230" i="39"/>
  <c r="N231" i="39"/>
  <c r="N232" i="39"/>
  <c r="N233" i="39"/>
  <c r="N234" i="39"/>
  <c r="N235" i="39"/>
  <c r="N236" i="39"/>
  <c r="N237" i="39"/>
  <c r="N238" i="39"/>
  <c r="N239" i="39"/>
  <c r="N240" i="39"/>
  <c r="N241" i="39"/>
  <c r="N242" i="39"/>
  <c r="N243" i="39"/>
  <c r="N244" i="39"/>
  <c r="N245" i="39"/>
  <c r="N246" i="39"/>
  <c r="N247" i="39"/>
  <c r="N248" i="39"/>
  <c r="N249" i="39"/>
  <c r="N250" i="39"/>
  <c r="N251" i="39"/>
  <c r="N252" i="39"/>
  <c r="N253" i="39"/>
  <c r="N254" i="39"/>
  <c r="N255" i="39"/>
  <c r="N256" i="39"/>
  <c r="N257" i="39"/>
  <c r="N258" i="39"/>
  <c r="N259" i="39"/>
  <c r="N260" i="39"/>
  <c r="N261" i="39"/>
  <c r="N262" i="39"/>
  <c r="N263" i="39"/>
  <c r="N264" i="39"/>
  <c r="N265" i="39"/>
  <c r="N266" i="39"/>
  <c r="N267" i="39"/>
  <c r="N268" i="39"/>
  <c r="N269" i="39"/>
  <c r="N270" i="39"/>
  <c r="N271" i="39"/>
  <c r="N272" i="39"/>
  <c r="N273" i="39"/>
  <c r="N274" i="39"/>
  <c r="N275" i="39"/>
  <c r="N276" i="39"/>
  <c r="N277" i="39"/>
  <c r="N278" i="39"/>
  <c r="N279" i="39"/>
  <c r="N280" i="39"/>
  <c r="N281" i="39"/>
  <c r="N282" i="39"/>
  <c r="N283" i="39"/>
  <c r="N284" i="39"/>
  <c r="N285" i="39"/>
  <c r="N286" i="39"/>
  <c r="N287" i="39"/>
  <c r="N288" i="39"/>
  <c r="N289" i="39"/>
  <c r="N290" i="39"/>
  <c r="N291" i="39"/>
  <c r="N292" i="39"/>
  <c r="N293" i="39"/>
  <c r="N294" i="39"/>
  <c r="N295" i="39"/>
  <c r="N296" i="39"/>
  <c r="N297" i="39"/>
  <c r="N298" i="39"/>
  <c r="N299" i="39"/>
  <c r="N300" i="39"/>
  <c r="N301" i="39"/>
  <c r="N302" i="39"/>
  <c r="N303" i="39"/>
  <c r="N304" i="39"/>
  <c r="N305" i="39"/>
  <c r="N306" i="39"/>
  <c r="N307" i="39"/>
  <c r="N308" i="39"/>
  <c r="N309" i="39"/>
  <c r="N310" i="39"/>
  <c r="N311" i="39"/>
  <c r="N312" i="39"/>
  <c r="N313" i="39"/>
  <c r="N314" i="39"/>
  <c r="N315" i="39"/>
  <c r="N316" i="39"/>
  <c r="N317" i="39"/>
  <c r="N318" i="39"/>
  <c r="N319" i="39"/>
  <c r="N320" i="39"/>
  <c r="N321" i="39"/>
  <c r="N322" i="39"/>
  <c r="N323" i="39"/>
  <c r="N324" i="39"/>
  <c r="N325" i="39"/>
  <c r="N326" i="39"/>
  <c r="N327" i="39"/>
  <c r="N328" i="39"/>
  <c r="N329" i="39"/>
  <c r="N330" i="39"/>
  <c r="N331" i="39"/>
  <c r="N332" i="39"/>
  <c r="N333" i="39"/>
  <c r="N334" i="39"/>
  <c r="N335" i="39"/>
  <c r="N336" i="39"/>
  <c r="N337" i="39"/>
  <c r="N338" i="39"/>
  <c r="N339" i="39"/>
  <c r="N340" i="39"/>
  <c r="N341" i="39"/>
  <c r="N342" i="39"/>
  <c r="N343" i="39"/>
  <c r="N344" i="39"/>
  <c r="N345" i="39"/>
  <c r="N346" i="39"/>
  <c r="N347" i="39"/>
  <c r="N348" i="39"/>
  <c r="N349" i="39"/>
  <c r="N350" i="39"/>
  <c r="N351" i="39"/>
  <c r="C6" i="25"/>
  <c r="C7" i="25"/>
  <c r="C8" i="25"/>
  <c r="C9" i="25"/>
  <c r="C10" i="25"/>
  <c r="C11" i="25"/>
  <c r="C12" i="25"/>
  <c r="C13" i="25"/>
  <c r="C14" i="25"/>
  <c r="C15" i="25"/>
  <c r="C16" i="25"/>
  <c r="C17" i="25"/>
  <c r="C22" i="25"/>
  <c r="C23" i="25"/>
  <c r="AI16" i="25" s="1"/>
  <c r="C24" i="25"/>
  <c r="AI17" i="25" s="1"/>
  <c r="AF48" i="39" s="1"/>
  <c r="C25" i="25"/>
  <c r="AI22" i="25" s="1"/>
  <c r="AF53" i="39" s="1"/>
  <c r="AR92" i="33"/>
  <c r="B54" i="33" s="1"/>
  <c r="AQ92" i="33"/>
  <c r="A54" i="33" s="1"/>
  <c r="AR92" i="32"/>
  <c r="B54" i="32" s="1"/>
  <c r="AQ92" i="32"/>
  <c r="A54" i="32" s="1"/>
  <c r="AR92" i="21"/>
  <c r="B54" i="21" s="1"/>
  <c r="AQ92" i="21"/>
  <c r="A54" i="21" s="1"/>
  <c r="AR92" i="16"/>
  <c r="B54" i="16" s="1"/>
  <c r="AQ92" i="16"/>
  <c r="A54" i="16" s="1"/>
  <c r="AR92" i="20"/>
  <c r="B54" i="20" s="1"/>
  <c r="AQ92" i="20"/>
  <c r="A54" i="20" s="1"/>
  <c r="AR92" i="18"/>
  <c r="B54" i="18" s="1"/>
  <c r="AQ92" i="18"/>
  <c r="A54" i="18" s="1"/>
  <c r="AR92" i="15"/>
  <c r="B54" i="15" s="1"/>
  <c r="AQ92" i="15"/>
  <c r="A54" i="15" s="1"/>
  <c r="AR92" i="24"/>
  <c r="B54" i="24" s="1"/>
  <c r="AQ92" i="24"/>
  <c r="A54" i="24" s="1"/>
  <c r="AR92" i="14"/>
  <c r="B54" i="14" s="1"/>
  <c r="AQ92" i="14"/>
  <c r="A54" i="14" s="1"/>
  <c r="AR92" i="23"/>
  <c r="B54" i="23" s="1"/>
  <c r="AQ92" i="23"/>
  <c r="A54" i="23" s="1"/>
  <c r="AR92" i="17"/>
  <c r="B54" i="17" s="1"/>
  <c r="AQ92" i="17"/>
  <c r="A54" i="17" s="1"/>
  <c r="AR92" i="13"/>
  <c r="B54" i="13" s="1"/>
  <c r="AQ92" i="13"/>
  <c r="A54" i="13" s="1"/>
  <c r="AR92" i="22"/>
  <c r="B54" i="22" s="1"/>
  <c r="AQ92" i="22"/>
  <c r="A54" i="22" s="1"/>
  <c r="AR92" i="25"/>
  <c r="B54" i="25" s="1"/>
  <c r="AQ92" i="25"/>
  <c r="A54" i="25" s="1"/>
  <c r="AQ92" i="26"/>
  <c r="A54" i="26" s="1"/>
  <c r="AR92" i="26"/>
  <c r="B54" i="26" s="1"/>
  <c r="D321" i="39"/>
  <c r="D320" i="39"/>
  <c r="D319" i="39"/>
  <c r="D318" i="39"/>
  <c r="D317" i="39"/>
  <c r="D316" i="39"/>
  <c r="D315" i="39"/>
  <c r="D314" i="39"/>
  <c r="D313" i="39"/>
  <c r="D312" i="39"/>
  <c r="D311" i="39"/>
  <c r="D310" i="39"/>
  <c r="D309" i="39"/>
  <c r="D308" i="39"/>
  <c r="D307" i="39"/>
  <c r="D306" i="39"/>
  <c r="D305" i="39"/>
  <c r="D304" i="39"/>
  <c r="D303" i="39"/>
  <c r="D302" i="39"/>
  <c r="D301" i="39"/>
  <c r="D300" i="39"/>
  <c r="D299" i="39"/>
  <c r="D298" i="39"/>
  <c r="D297" i="39"/>
  <c r="D296" i="39"/>
  <c r="D295" i="39"/>
  <c r="D294" i="39"/>
  <c r="D269" i="39"/>
  <c r="D268" i="39"/>
  <c r="D267" i="39"/>
  <c r="D266" i="39"/>
  <c r="D265" i="39"/>
  <c r="D264" i="39"/>
  <c r="D263" i="39"/>
  <c r="D262" i="39"/>
  <c r="D261" i="39"/>
  <c r="D260" i="39"/>
  <c r="D259" i="39"/>
  <c r="D258" i="39"/>
  <c r="D257" i="39"/>
  <c r="D256" i="39"/>
  <c r="D255" i="39"/>
  <c r="D254" i="39"/>
  <c r="D253" i="39"/>
  <c r="D252" i="39"/>
  <c r="D251" i="39"/>
  <c r="D250" i="39"/>
  <c r="D249" i="39"/>
  <c r="D248" i="39"/>
  <c r="D247" i="39"/>
  <c r="D246" i="39"/>
  <c r="D245" i="39"/>
  <c r="D244" i="39"/>
  <c r="D243" i="39"/>
  <c r="D242" i="39"/>
  <c r="D241" i="39"/>
  <c r="D240" i="39"/>
  <c r="D239" i="39"/>
  <c r="D238" i="39"/>
  <c r="D237" i="39"/>
  <c r="D236" i="39"/>
  <c r="D235" i="39"/>
  <c r="D234" i="39"/>
  <c r="D233" i="39"/>
  <c r="D232" i="39"/>
  <c r="D231" i="39"/>
  <c r="D230" i="39"/>
  <c r="D229" i="39"/>
  <c r="D228" i="39"/>
  <c r="D227" i="39"/>
  <c r="D226" i="39"/>
  <c r="D225" i="39"/>
  <c r="D224" i="39"/>
  <c r="D223" i="39"/>
  <c r="D222" i="39"/>
  <c r="D221" i="39"/>
  <c r="D220" i="39"/>
  <c r="D219" i="39"/>
  <c r="D218" i="39"/>
  <c r="D217" i="39"/>
  <c r="D216" i="39"/>
  <c r="D215" i="39"/>
  <c r="D214" i="39"/>
  <c r="D213" i="39"/>
  <c r="D212" i="39"/>
  <c r="D211" i="39"/>
  <c r="D210" i="39"/>
  <c r="D209" i="39"/>
  <c r="D208" i="39"/>
  <c r="D207" i="39"/>
  <c r="D206" i="39"/>
  <c r="D205" i="39"/>
  <c r="D204" i="39"/>
  <c r="D203" i="39"/>
  <c r="D202" i="39"/>
  <c r="D201" i="39"/>
  <c r="D200" i="39"/>
  <c r="D199" i="39"/>
  <c r="D198" i="39"/>
  <c r="D197" i="39"/>
  <c r="D196" i="39"/>
  <c r="D195" i="39"/>
  <c r="D194" i="39"/>
  <c r="D193" i="39"/>
  <c r="D192" i="39"/>
  <c r="D191" i="39"/>
  <c r="D190" i="39"/>
  <c r="D189" i="39"/>
  <c r="D188" i="39"/>
  <c r="D187" i="39"/>
  <c r="D186" i="39"/>
  <c r="D185" i="39"/>
  <c r="D184" i="39"/>
  <c r="D183" i="39"/>
  <c r="D182" i="39"/>
  <c r="D181" i="39"/>
  <c r="D180" i="39"/>
  <c r="D179" i="39"/>
  <c r="D178" i="39"/>
  <c r="D177" i="39"/>
  <c r="D176" i="39"/>
  <c r="D175" i="39"/>
  <c r="D174" i="39"/>
  <c r="D173" i="39"/>
  <c r="D172" i="39"/>
  <c r="D171" i="39"/>
  <c r="D170" i="39"/>
  <c r="D169" i="39"/>
  <c r="D168" i="39"/>
  <c r="D167" i="39"/>
  <c r="D166" i="39"/>
  <c r="D165" i="39"/>
  <c r="D164" i="39"/>
  <c r="D163" i="39"/>
  <c r="D162" i="39"/>
  <c r="D161" i="39"/>
  <c r="D160" i="39"/>
  <c r="D159" i="39"/>
  <c r="D158" i="39"/>
  <c r="D157" i="39"/>
  <c r="D156" i="39"/>
  <c r="D155" i="39"/>
  <c r="D154" i="39"/>
  <c r="D153" i="39"/>
  <c r="D152" i="39"/>
  <c r="D151" i="39"/>
  <c r="D150" i="39"/>
  <c r="D149" i="39"/>
  <c r="D148" i="39"/>
  <c r="D147" i="39"/>
  <c r="D146" i="39"/>
  <c r="D145" i="39"/>
  <c r="D144" i="39"/>
  <c r="D143" i="39"/>
  <c r="D142" i="39"/>
  <c r="D141" i="39"/>
  <c r="D140" i="39"/>
  <c r="D139" i="39"/>
  <c r="D138" i="39"/>
  <c r="D137" i="39"/>
  <c r="D136" i="39"/>
  <c r="D135" i="39"/>
  <c r="D134" i="39"/>
  <c r="D133" i="39"/>
  <c r="D132" i="39"/>
  <c r="D131" i="39"/>
  <c r="D130" i="39"/>
  <c r="D129" i="39"/>
  <c r="D128" i="39"/>
  <c r="D127" i="39"/>
  <c r="D126" i="39"/>
  <c r="D125" i="39"/>
  <c r="D124" i="39"/>
  <c r="D123" i="39"/>
  <c r="D122" i="39"/>
  <c r="D121" i="39"/>
  <c r="D120" i="39"/>
  <c r="D119" i="39"/>
  <c r="D118" i="39"/>
  <c r="D117" i="39"/>
  <c r="D116" i="39"/>
  <c r="D115" i="39"/>
  <c r="D114" i="39"/>
  <c r="D113" i="39"/>
  <c r="D112" i="39"/>
  <c r="D111" i="39"/>
  <c r="D110" i="39"/>
  <c r="D109" i="39"/>
  <c r="D108" i="39"/>
  <c r="D107" i="39"/>
  <c r="D106" i="39"/>
  <c r="D105" i="39"/>
  <c r="D104" i="39"/>
  <c r="D103" i="39"/>
  <c r="D102" i="39"/>
  <c r="D101" i="39"/>
  <c r="D100" i="39"/>
  <c r="D99" i="39"/>
  <c r="D98" i="39"/>
  <c r="D97" i="39"/>
  <c r="D96" i="39"/>
  <c r="D95" i="39"/>
  <c r="D94" i="39"/>
  <c r="D93" i="39"/>
  <c r="D92" i="39"/>
  <c r="D91" i="39"/>
  <c r="D293" i="39"/>
  <c r="D292" i="39"/>
  <c r="D291" i="39"/>
  <c r="D290" i="39"/>
  <c r="D289" i="39"/>
  <c r="D288" i="39"/>
  <c r="D287" i="39"/>
  <c r="D286" i="39"/>
  <c r="D285" i="39"/>
  <c r="D284" i="39"/>
  <c r="D283" i="39"/>
  <c r="D282" i="39"/>
  <c r="D281" i="39"/>
  <c r="D280" i="39"/>
  <c r="D279" i="39"/>
  <c r="D278" i="39"/>
  <c r="D277" i="39"/>
  <c r="D276" i="39"/>
  <c r="D275" i="39"/>
  <c r="D274" i="39"/>
  <c r="D273" i="39"/>
  <c r="D272" i="39"/>
  <c r="D271" i="39"/>
  <c r="D270" i="39"/>
  <c r="D60" i="39"/>
  <c r="D59" i="39"/>
  <c r="D58" i="39"/>
  <c r="D57" i="39"/>
  <c r="D56" i="39"/>
  <c r="D55" i="39"/>
  <c r="D54" i="39"/>
  <c r="D53" i="39"/>
  <c r="D52" i="39"/>
  <c r="D51" i="39"/>
  <c r="D50" i="39"/>
  <c r="D49" i="39"/>
  <c r="D48" i="39"/>
  <c r="D47" i="39"/>
  <c r="D46" i="39"/>
  <c r="D45" i="39"/>
  <c r="D44" i="39"/>
  <c r="D43" i="39"/>
  <c r="D42" i="39"/>
  <c r="D41" i="39"/>
  <c r="D40" i="39"/>
  <c r="D39" i="39"/>
  <c r="D38" i="39"/>
  <c r="D37" i="39"/>
  <c r="D335" i="39"/>
  <c r="D334" i="39"/>
  <c r="D333" i="39"/>
  <c r="D332" i="39"/>
  <c r="D331" i="39"/>
  <c r="D330" i="39"/>
  <c r="D329" i="39"/>
  <c r="D328" i="39"/>
  <c r="D327" i="39"/>
  <c r="D326" i="39"/>
  <c r="D325" i="39"/>
  <c r="D324" i="39"/>
  <c r="D323" i="39"/>
  <c r="D322" i="39"/>
  <c r="D90" i="39"/>
  <c r="D89" i="39"/>
  <c r="D88" i="39"/>
  <c r="D87" i="39"/>
  <c r="D86" i="39"/>
  <c r="D85" i="39"/>
  <c r="D84" i="39"/>
  <c r="D83" i="39"/>
  <c r="D82" i="39"/>
  <c r="D81" i="39"/>
  <c r="D80" i="39"/>
  <c r="D79" i="39"/>
  <c r="D78" i="39"/>
  <c r="D77" i="39"/>
  <c r="D76" i="39"/>
  <c r="D75" i="39"/>
  <c r="D74" i="39"/>
  <c r="D73" i="39"/>
  <c r="D72" i="39"/>
  <c r="D71" i="39"/>
  <c r="D70" i="39"/>
  <c r="D69" i="39"/>
  <c r="D68" i="39"/>
  <c r="D67" i="39"/>
  <c r="D66" i="39"/>
  <c r="D65" i="39"/>
  <c r="D64" i="39"/>
  <c r="D63" i="39"/>
  <c r="D62" i="39"/>
  <c r="D61" i="39"/>
  <c r="D351" i="39"/>
  <c r="D350" i="39"/>
  <c r="D349" i="39"/>
  <c r="D348" i="39"/>
  <c r="D347" i="39"/>
  <c r="D346" i="39"/>
  <c r="D345" i="39"/>
  <c r="D344" i="39"/>
  <c r="D343" i="39"/>
  <c r="D342" i="39"/>
  <c r="D341" i="39"/>
  <c r="D340" i="39"/>
  <c r="D339" i="39"/>
  <c r="D338" i="39"/>
  <c r="D337" i="39"/>
  <c r="D336" i="39"/>
  <c r="D36" i="39"/>
  <c r="D35" i="39"/>
  <c r="D34" i="39"/>
  <c r="D33" i="39"/>
  <c r="D32" i="39"/>
  <c r="D31" i="39"/>
  <c r="D30" i="39"/>
  <c r="D29" i="39"/>
  <c r="D28" i="39"/>
  <c r="D27" i="39"/>
  <c r="D26" i="39"/>
  <c r="D25" i="39"/>
  <c r="D24" i="39"/>
  <c r="D23" i="39"/>
  <c r="D22" i="39"/>
  <c r="D21" i="39"/>
  <c r="D20" i="39"/>
  <c r="D19" i="39"/>
  <c r="D18" i="39"/>
  <c r="D17" i="39"/>
  <c r="D16" i="39"/>
  <c r="D15" i="39"/>
  <c r="D14" i="39"/>
  <c r="D13" i="39"/>
  <c r="D12" i="39"/>
  <c r="D11" i="39"/>
  <c r="D10" i="39"/>
  <c r="D9" i="39"/>
  <c r="D8" i="39"/>
  <c r="D7" i="39"/>
  <c r="D6" i="39"/>
  <c r="D5" i="39"/>
  <c r="C25" i="33"/>
  <c r="AI21" i="33" s="1"/>
  <c r="AF351" i="39" s="1"/>
  <c r="C24" i="33"/>
  <c r="AI19" i="33" s="1"/>
  <c r="AF349" i="39" s="1"/>
  <c r="C23" i="33"/>
  <c r="AI13" i="33" s="1"/>
  <c r="C22" i="33"/>
  <c r="C17" i="33"/>
  <c r="C16" i="33"/>
  <c r="C15" i="33"/>
  <c r="C14" i="33"/>
  <c r="C13" i="33"/>
  <c r="C12" i="33"/>
  <c r="C11" i="33"/>
  <c r="C10" i="33"/>
  <c r="C9" i="33"/>
  <c r="C8" i="33"/>
  <c r="C7" i="33"/>
  <c r="C6" i="33"/>
  <c r="C25" i="32"/>
  <c r="C24" i="32"/>
  <c r="AI18" i="32" s="1"/>
  <c r="AJ18" i="32" s="1"/>
  <c r="AG334" i="39" s="1"/>
  <c r="C23" i="32"/>
  <c r="AF18" i="32" s="1"/>
  <c r="AC334" i="39" s="1"/>
  <c r="C22" i="32"/>
  <c r="AF17" i="32" s="1"/>
  <c r="AC333" i="39" s="1"/>
  <c r="C17" i="32"/>
  <c r="C16" i="32"/>
  <c r="C15" i="32"/>
  <c r="C14" i="32"/>
  <c r="C13" i="32"/>
  <c r="C12" i="32"/>
  <c r="C11" i="32"/>
  <c r="C10" i="32"/>
  <c r="C9" i="32"/>
  <c r="C8" i="32"/>
  <c r="C7" i="32"/>
  <c r="C6" i="32"/>
  <c r="C25" i="21"/>
  <c r="AI28" i="21" s="1"/>
  <c r="AF316" i="39" s="1"/>
  <c r="C24" i="21"/>
  <c r="AI20" i="21" s="1"/>
  <c r="C23" i="21"/>
  <c r="C22" i="21"/>
  <c r="AF32" i="21" s="1"/>
  <c r="AC320" i="39" s="1"/>
  <c r="C17" i="21"/>
  <c r="C16" i="21"/>
  <c r="C15" i="21"/>
  <c r="C14" i="21"/>
  <c r="C13" i="21"/>
  <c r="C12" i="21"/>
  <c r="C11" i="21"/>
  <c r="C10" i="21"/>
  <c r="C9" i="21"/>
  <c r="C8" i="21"/>
  <c r="C7" i="21"/>
  <c r="C6" i="21"/>
  <c r="C25" i="16"/>
  <c r="AI27" i="16" s="1"/>
  <c r="AF291" i="39" s="1"/>
  <c r="C24" i="16"/>
  <c r="AI25" i="16" s="1"/>
  <c r="C23" i="16"/>
  <c r="C22" i="16"/>
  <c r="C17" i="16"/>
  <c r="C16" i="16"/>
  <c r="C15" i="16"/>
  <c r="C14" i="16"/>
  <c r="C13" i="16"/>
  <c r="C12" i="16"/>
  <c r="C11" i="16"/>
  <c r="C10" i="16"/>
  <c r="C9" i="16"/>
  <c r="C8" i="16"/>
  <c r="C7" i="16"/>
  <c r="C6" i="16"/>
  <c r="C25" i="20"/>
  <c r="AI12" i="20" s="1"/>
  <c r="AF258" i="39" s="1"/>
  <c r="C24" i="20"/>
  <c r="AI15" i="20" s="1"/>
  <c r="AF261" i="39" s="1"/>
  <c r="C23" i="20"/>
  <c r="AI18" i="20" s="1"/>
  <c r="AF264" i="39" s="1"/>
  <c r="C22" i="20"/>
  <c r="AF19" i="20" s="1"/>
  <c r="AC265" i="39" s="1"/>
  <c r="C17" i="20"/>
  <c r="C16" i="20"/>
  <c r="C15" i="20"/>
  <c r="C14" i="20"/>
  <c r="C13" i="20"/>
  <c r="C12" i="20"/>
  <c r="C11" i="20"/>
  <c r="C10" i="20"/>
  <c r="C9" i="20"/>
  <c r="C8" i="20"/>
  <c r="C7" i="20"/>
  <c r="C6" i="20"/>
  <c r="C25" i="18"/>
  <c r="AI28" i="18" s="1"/>
  <c r="C24" i="18"/>
  <c r="AI17" i="18" s="1"/>
  <c r="AF239" i="39" s="1"/>
  <c r="C23" i="18"/>
  <c r="AF24" i="18" s="1"/>
  <c r="AC246" i="39" s="1"/>
  <c r="C22" i="18"/>
  <c r="AF23" i="18" s="1"/>
  <c r="AC245" i="39" s="1"/>
  <c r="C17" i="18"/>
  <c r="C16" i="18"/>
  <c r="C15" i="18"/>
  <c r="C14" i="18"/>
  <c r="C13" i="18"/>
  <c r="C12" i="18"/>
  <c r="C11" i="18"/>
  <c r="C10" i="18"/>
  <c r="C9" i="18"/>
  <c r="C8" i="18"/>
  <c r="C7" i="18"/>
  <c r="C6" i="18"/>
  <c r="C25" i="15"/>
  <c r="AI23" i="15" s="1"/>
  <c r="AF217" i="39" s="1"/>
  <c r="C24" i="15"/>
  <c r="C23" i="15"/>
  <c r="AF30" i="15" s="1"/>
  <c r="AC224" i="39" s="1"/>
  <c r="C22" i="15"/>
  <c r="AI32" i="15" s="1"/>
  <c r="C17" i="15"/>
  <c r="C16" i="15"/>
  <c r="C15" i="15"/>
  <c r="C14" i="15"/>
  <c r="C13" i="15"/>
  <c r="C12" i="15"/>
  <c r="C11" i="15"/>
  <c r="C10" i="15"/>
  <c r="C9" i="15"/>
  <c r="C8" i="15"/>
  <c r="C7" i="15"/>
  <c r="C6" i="15"/>
  <c r="C25" i="24"/>
  <c r="AI22" i="24" s="1"/>
  <c r="AF194" i="39" s="1"/>
  <c r="C24" i="24"/>
  <c r="AI24" i="24" s="1"/>
  <c r="C23" i="24"/>
  <c r="AF27" i="24" s="1"/>
  <c r="AC199" i="39" s="1"/>
  <c r="C22" i="24"/>
  <c r="AF20" i="24" s="1"/>
  <c r="AC192" i="39" s="1"/>
  <c r="C17" i="24"/>
  <c r="C16" i="24"/>
  <c r="C15" i="24"/>
  <c r="C14" i="24"/>
  <c r="C13" i="24"/>
  <c r="C12" i="24"/>
  <c r="C11" i="24"/>
  <c r="C10" i="24"/>
  <c r="C9" i="24"/>
  <c r="C8" i="24"/>
  <c r="C7" i="24"/>
  <c r="C6" i="24"/>
  <c r="C25" i="14"/>
  <c r="AI19" i="14" s="1"/>
  <c r="AF169" i="39" s="1"/>
  <c r="C24" i="14"/>
  <c r="AI27" i="14" s="1"/>
  <c r="C23" i="14"/>
  <c r="AF26" i="14" s="1"/>
  <c r="AC176" i="39" s="1"/>
  <c r="C22" i="14"/>
  <c r="AF21" i="14" s="1"/>
  <c r="AC171" i="39" s="1"/>
  <c r="C17" i="14"/>
  <c r="C16" i="14"/>
  <c r="C15" i="14"/>
  <c r="C14" i="14"/>
  <c r="C13" i="14"/>
  <c r="C12" i="14"/>
  <c r="C11" i="14"/>
  <c r="C10" i="14"/>
  <c r="C9" i="14"/>
  <c r="C8" i="14"/>
  <c r="C7" i="14"/>
  <c r="C6" i="14"/>
  <c r="C25" i="23"/>
  <c r="C24" i="23"/>
  <c r="C23" i="23"/>
  <c r="AI15" i="23" s="1"/>
  <c r="C22" i="23"/>
  <c r="AI19" i="23" s="1"/>
  <c r="C17" i="23"/>
  <c r="C16" i="23"/>
  <c r="C15" i="23"/>
  <c r="C14" i="23"/>
  <c r="C13" i="23"/>
  <c r="C12" i="23"/>
  <c r="C11" i="23"/>
  <c r="C10" i="23"/>
  <c r="C9" i="23"/>
  <c r="C8" i="23"/>
  <c r="C7" i="23"/>
  <c r="C6" i="23"/>
  <c r="C25" i="17"/>
  <c r="AI21" i="17" s="1"/>
  <c r="AF133" i="39" s="1"/>
  <c r="C24" i="17"/>
  <c r="AI27" i="17" s="1"/>
  <c r="C23" i="17"/>
  <c r="AI19" i="17" s="1"/>
  <c r="C22" i="17"/>
  <c r="AI25" i="17" s="1"/>
  <c r="AF137" i="39" s="1"/>
  <c r="C17" i="17"/>
  <c r="C16" i="17"/>
  <c r="C15" i="17"/>
  <c r="C14" i="17"/>
  <c r="C13" i="17"/>
  <c r="C12" i="17"/>
  <c r="C11" i="17"/>
  <c r="C10" i="17"/>
  <c r="C9" i="17"/>
  <c r="C8" i="17"/>
  <c r="C7" i="17"/>
  <c r="C6" i="17"/>
  <c r="C25" i="13"/>
  <c r="AI24" i="13" s="1"/>
  <c r="AF109" i="39" s="1"/>
  <c r="C24" i="13"/>
  <c r="AI22" i="13" s="1"/>
  <c r="AF107" i="39" s="1"/>
  <c r="C23" i="13"/>
  <c r="AI18" i="13" s="1"/>
  <c r="C22" i="13"/>
  <c r="C17" i="13"/>
  <c r="C16" i="13"/>
  <c r="C15" i="13"/>
  <c r="C14" i="13"/>
  <c r="C13" i="13"/>
  <c r="C12" i="13"/>
  <c r="C11" i="13"/>
  <c r="C10" i="13"/>
  <c r="C9" i="13"/>
  <c r="C8" i="13"/>
  <c r="C7" i="13"/>
  <c r="C6" i="13"/>
  <c r="C25" i="22"/>
  <c r="C24" i="22"/>
  <c r="AI22" i="22" s="1"/>
  <c r="AF77" i="39" s="1"/>
  <c r="C23" i="22"/>
  <c r="AI19" i="22" s="1"/>
  <c r="C22" i="22"/>
  <c r="AI14" i="22" s="1"/>
  <c r="C17" i="22"/>
  <c r="C16" i="22"/>
  <c r="C15" i="22"/>
  <c r="C14" i="22"/>
  <c r="C13" i="22"/>
  <c r="C12" i="22"/>
  <c r="C11" i="22"/>
  <c r="C10" i="22"/>
  <c r="C9" i="22"/>
  <c r="C8" i="22"/>
  <c r="C7" i="22"/>
  <c r="C6" i="22"/>
  <c r="AL21" i="33"/>
  <c r="AM21" i="33" s="1"/>
  <c r="AJ351" i="39" s="1"/>
  <c r="AJ21" i="33"/>
  <c r="AG351" i="39" s="1"/>
  <c r="AB21" i="33"/>
  <c r="Y351" i="39" s="1"/>
  <c r="R21" i="33"/>
  <c r="M351" i="39" s="1"/>
  <c r="Q21" i="33"/>
  <c r="L351" i="39" s="1"/>
  <c r="AL20" i="33"/>
  <c r="AM20" i="33" s="1"/>
  <c r="AJ350" i="39" s="1"/>
  <c r="AJ20" i="33"/>
  <c r="AG350" i="39" s="1"/>
  <c r="AB20" i="33"/>
  <c r="Y350" i="39" s="1"/>
  <c r="R20" i="33"/>
  <c r="M350" i="39" s="1"/>
  <c r="Q20" i="33"/>
  <c r="L350" i="39" s="1"/>
  <c r="AL19" i="33"/>
  <c r="AM19" i="33" s="1"/>
  <c r="AJ349" i="39" s="1"/>
  <c r="AJ19" i="33"/>
  <c r="AG349" i="39" s="1"/>
  <c r="AB19" i="33"/>
  <c r="Y349" i="39" s="1"/>
  <c r="R19" i="33"/>
  <c r="M349" i="39" s="1"/>
  <c r="Q19" i="33"/>
  <c r="L349" i="39" s="1"/>
  <c r="AL18" i="33"/>
  <c r="AM18" i="33" s="1"/>
  <c r="AJ348" i="39" s="1"/>
  <c r="AJ18" i="33"/>
  <c r="AG348" i="39" s="1"/>
  <c r="AB18" i="33"/>
  <c r="Y348" i="39" s="1"/>
  <c r="R18" i="33"/>
  <c r="M348" i="39" s="1"/>
  <c r="Q18" i="33"/>
  <c r="L348" i="39" s="1"/>
  <c r="AL17" i="33"/>
  <c r="AM17" i="33" s="1"/>
  <c r="AJ347" i="39" s="1"/>
  <c r="AJ17" i="33"/>
  <c r="AG347" i="39" s="1"/>
  <c r="AB17" i="33"/>
  <c r="Y347" i="39" s="1"/>
  <c r="R17" i="33"/>
  <c r="M347" i="39" s="1"/>
  <c r="Q17" i="33"/>
  <c r="L347" i="39" s="1"/>
  <c r="AL16" i="33"/>
  <c r="AF16" i="33"/>
  <c r="AC346" i="39" s="1"/>
  <c r="AB16" i="33"/>
  <c r="Y346" i="39" s="1"/>
  <c r="R16" i="33"/>
  <c r="M346" i="39" s="1"/>
  <c r="Q16" i="33"/>
  <c r="L346" i="39" s="1"/>
  <c r="AL15" i="33"/>
  <c r="AM15" i="33" s="1"/>
  <c r="AJ345" i="39" s="1"/>
  <c r="AF15" i="33"/>
  <c r="AC345" i="39" s="1"/>
  <c r="AB15" i="33"/>
  <c r="Y345" i="39" s="1"/>
  <c r="R15" i="33"/>
  <c r="M345" i="39" s="1"/>
  <c r="Q15" i="33"/>
  <c r="L345" i="39" s="1"/>
  <c r="AL14" i="33"/>
  <c r="AJ14" i="33"/>
  <c r="AG344" i="39" s="1"/>
  <c r="AB14" i="33"/>
  <c r="Y344" i="39" s="1"/>
  <c r="R14" i="33"/>
  <c r="M344" i="39" s="1"/>
  <c r="Q14" i="33"/>
  <c r="L344" i="39" s="1"/>
  <c r="AL13" i="33"/>
  <c r="AF13" i="33"/>
  <c r="AC343" i="39" s="1"/>
  <c r="AB13" i="33"/>
  <c r="Y343" i="39" s="1"/>
  <c r="R13" i="33"/>
  <c r="M343" i="39" s="1"/>
  <c r="Q13" i="33"/>
  <c r="L343" i="39" s="1"/>
  <c r="AL12" i="33"/>
  <c r="AF12" i="33"/>
  <c r="AC342" i="39" s="1"/>
  <c r="AB12" i="33"/>
  <c r="Y342" i="39" s="1"/>
  <c r="R12" i="33"/>
  <c r="M342" i="39" s="1"/>
  <c r="Q12" i="33"/>
  <c r="L342" i="39" s="1"/>
  <c r="AN11" i="33"/>
  <c r="AT11" i="33" s="1"/>
  <c r="AS341" i="39" s="1"/>
  <c r="AM11" i="33"/>
  <c r="AJ341" i="39" s="1"/>
  <c r="AL11" i="33"/>
  <c r="AI341" i="39" s="1"/>
  <c r="AK11" i="33"/>
  <c r="AH341" i="39" s="1"/>
  <c r="AJ11" i="33"/>
  <c r="AG341" i="39" s="1"/>
  <c r="AI11" i="33"/>
  <c r="AF341" i="39" s="1"/>
  <c r="AF11" i="33"/>
  <c r="AC341" i="39" s="1"/>
  <c r="AB11" i="33"/>
  <c r="Y341" i="39" s="1"/>
  <c r="R11" i="33"/>
  <c r="M341" i="39" s="1"/>
  <c r="Q11" i="33"/>
  <c r="L341" i="39" s="1"/>
  <c r="AN10" i="33"/>
  <c r="AT10" i="33" s="1"/>
  <c r="AS340" i="39" s="1"/>
  <c r="AM10" i="33"/>
  <c r="AJ340" i="39" s="1"/>
  <c r="AL10" i="33"/>
  <c r="AI340" i="39" s="1"/>
  <c r="AK10" i="33"/>
  <c r="AH340" i="39" s="1"/>
  <c r="AJ10" i="33"/>
  <c r="AG340" i="39" s="1"/>
  <c r="AI10" i="33"/>
  <c r="AF340" i="39" s="1"/>
  <c r="AF10" i="33"/>
  <c r="AC340" i="39" s="1"/>
  <c r="AB10" i="33"/>
  <c r="Y340" i="39" s="1"/>
  <c r="R10" i="33"/>
  <c r="M340" i="39" s="1"/>
  <c r="Q10" i="33"/>
  <c r="L340" i="39" s="1"/>
  <c r="AN9" i="33"/>
  <c r="AM9" i="33"/>
  <c r="AJ339" i="39" s="1"/>
  <c r="AL9" i="33"/>
  <c r="AI339" i="39" s="1"/>
  <c r="AK9" i="33"/>
  <c r="AH339" i="39" s="1"/>
  <c r="AJ9" i="33"/>
  <c r="AG339" i="39" s="1"/>
  <c r="AI9" i="33"/>
  <c r="AF339" i="39" s="1"/>
  <c r="AF9" i="33"/>
  <c r="AC339" i="39" s="1"/>
  <c r="AB9" i="33"/>
  <c r="Y339" i="39" s="1"/>
  <c r="R9" i="33"/>
  <c r="M339" i="39" s="1"/>
  <c r="Q9" i="33"/>
  <c r="L339" i="39" s="1"/>
  <c r="AN8" i="33"/>
  <c r="AT8" i="33" s="1"/>
  <c r="AS338" i="39" s="1"/>
  <c r="AM8" i="33"/>
  <c r="AJ338" i="39" s="1"/>
  <c r="AL8" i="33"/>
  <c r="AI338" i="39" s="1"/>
  <c r="AK8" i="33"/>
  <c r="AH338" i="39" s="1"/>
  <c r="AJ8" i="33"/>
  <c r="AG338" i="39" s="1"/>
  <c r="AI8" i="33"/>
  <c r="AF338" i="39" s="1"/>
  <c r="AF8" i="33"/>
  <c r="AC338" i="39" s="1"/>
  <c r="AB8" i="33"/>
  <c r="Y338" i="39" s="1"/>
  <c r="R8" i="33"/>
  <c r="M338" i="39" s="1"/>
  <c r="Q8" i="33"/>
  <c r="L338" i="39" s="1"/>
  <c r="AN7" i="33"/>
  <c r="AM7" i="33"/>
  <c r="AJ337" i="39" s="1"/>
  <c r="AL7" i="33"/>
  <c r="AI337" i="39" s="1"/>
  <c r="AK7" i="33"/>
  <c r="AH337" i="39" s="1"/>
  <c r="AJ7" i="33"/>
  <c r="AG337" i="39" s="1"/>
  <c r="AI7" i="33"/>
  <c r="AF337" i="39" s="1"/>
  <c r="AF7" i="33"/>
  <c r="AC337" i="39" s="1"/>
  <c r="AB7" i="33"/>
  <c r="Y337" i="39" s="1"/>
  <c r="R7" i="33"/>
  <c r="M337" i="39" s="1"/>
  <c r="Q7" i="33"/>
  <c r="L337" i="39" s="1"/>
  <c r="AN6" i="33"/>
  <c r="AK336" i="39" s="1"/>
  <c r="AM6" i="33"/>
  <c r="AJ336" i="39" s="1"/>
  <c r="AL6" i="33"/>
  <c r="AI336" i="39" s="1"/>
  <c r="AK6" i="33"/>
  <c r="AH336" i="39" s="1"/>
  <c r="AJ6" i="33"/>
  <c r="AG336" i="39" s="1"/>
  <c r="AI6" i="33"/>
  <c r="AF336" i="39" s="1"/>
  <c r="AF6" i="33"/>
  <c r="AC336" i="39" s="1"/>
  <c r="AB6" i="33"/>
  <c r="Y336" i="39" s="1"/>
  <c r="R6" i="33"/>
  <c r="M336" i="39" s="1"/>
  <c r="Q6" i="33"/>
  <c r="L336" i="39" s="1"/>
  <c r="AL19" i="32"/>
  <c r="AM19" i="32" s="1"/>
  <c r="AJ335" i="39" s="1"/>
  <c r="AB19" i="32"/>
  <c r="AD19" i="32" s="1"/>
  <c r="AA335" i="39" s="1"/>
  <c r="R19" i="32"/>
  <c r="M335" i="39" s="1"/>
  <c r="Q19" i="32"/>
  <c r="L335" i="39" s="1"/>
  <c r="AL18" i="32"/>
  <c r="AM18" i="32" s="1"/>
  <c r="AJ334" i="39" s="1"/>
  <c r="AB18" i="32"/>
  <c r="AD18" i="32" s="1"/>
  <c r="AA334" i="39" s="1"/>
  <c r="R18" i="32"/>
  <c r="M334" i="39" s="1"/>
  <c r="Q18" i="32"/>
  <c r="L334" i="39" s="1"/>
  <c r="AL17" i="32"/>
  <c r="AJ17" i="32"/>
  <c r="AG333" i="39" s="1"/>
  <c r="AB17" i="32"/>
  <c r="R17" i="32"/>
  <c r="M333" i="39" s="1"/>
  <c r="Q17" i="32"/>
  <c r="L333" i="39" s="1"/>
  <c r="AL16" i="32"/>
  <c r="AF16" i="32"/>
  <c r="AC332" i="39" s="1"/>
  <c r="AB16" i="32"/>
  <c r="AD16" i="32" s="1"/>
  <c r="AA332" i="39" s="1"/>
  <c r="R16" i="32"/>
  <c r="M332" i="39" s="1"/>
  <c r="Q16" i="32"/>
  <c r="L332" i="39" s="1"/>
  <c r="AL15" i="32"/>
  <c r="AF15" i="32"/>
  <c r="AC331" i="39" s="1"/>
  <c r="AB15" i="32"/>
  <c r="R15" i="32"/>
  <c r="M331" i="39" s="1"/>
  <c r="Q15" i="32"/>
  <c r="L331" i="39" s="1"/>
  <c r="AL14" i="32"/>
  <c r="AJ14" i="32"/>
  <c r="AG330" i="39" s="1"/>
  <c r="AB14" i="32"/>
  <c r="R14" i="32"/>
  <c r="M330" i="39" s="1"/>
  <c r="Q14" i="32"/>
  <c r="L330" i="39" s="1"/>
  <c r="AL13" i="32"/>
  <c r="AM13" i="32" s="1"/>
  <c r="AJ329" i="39" s="1"/>
  <c r="AF13" i="32"/>
  <c r="AC329" i="39" s="1"/>
  <c r="AB13" i="32"/>
  <c r="R13" i="32"/>
  <c r="M329" i="39" s="1"/>
  <c r="Q13" i="32"/>
  <c r="L329" i="39" s="1"/>
  <c r="AL12" i="32"/>
  <c r="AM12" i="32" s="1"/>
  <c r="AJ328" i="39" s="1"/>
  <c r="AF12" i="32"/>
  <c r="AC328" i="39" s="1"/>
  <c r="AB12" i="32"/>
  <c r="R12" i="32"/>
  <c r="M328" i="39" s="1"/>
  <c r="Q12" i="32"/>
  <c r="L328" i="39" s="1"/>
  <c r="AN11" i="32"/>
  <c r="AT11" i="32" s="1"/>
  <c r="AS327" i="39" s="1"/>
  <c r="AM11" i="32"/>
  <c r="AJ327" i="39" s="1"/>
  <c r="AL11" i="32"/>
  <c r="AI327" i="39" s="1"/>
  <c r="AK11" i="32"/>
  <c r="AH327" i="39" s="1"/>
  <c r="AJ11" i="32"/>
  <c r="AG327" i="39" s="1"/>
  <c r="AI11" i="32"/>
  <c r="AF327" i="39" s="1"/>
  <c r="AF11" i="32"/>
  <c r="AC327" i="39" s="1"/>
  <c r="AB11" i="32"/>
  <c r="R11" i="32"/>
  <c r="M327" i="39" s="1"/>
  <c r="Q11" i="32"/>
  <c r="L327" i="39" s="1"/>
  <c r="AN10" i="32"/>
  <c r="AM10" i="32"/>
  <c r="AJ326" i="39" s="1"/>
  <c r="AL10" i="32"/>
  <c r="AI326" i="39" s="1"/>
  <c r="AK10" i="32"/>
  <c r="AH326" i="39" s="1"/>
  <c r="AJ10" i="32"/>
  <c r="AG326" i="39" s="1"/>
  <c r="AI10" i="32"/>
  <c r="AF326" i="39" s="1"/>
  <c r="AF10" i="32"/>
  <c r="AC326" i="39" s="1"/>
  <c r="AB10" i="32"/>
  <c r="AD10" i="32" s="1"/>
  <c r="AA326" i="39" s="1"/>
  <c r="R10" i="32"/>
  <c r="M326" i="39" s="1"/>
  <c r="Q10" i="32"/>
  <c r="L326" i="39" s="1"/>
  <c r="AN9" i="32"/>
  <c r="AM9" i="32"/>
  <c r="AJ325" i="39" s="1"/>
  <c r="AL9" i="32"/>
  <c r="AI325" i="39" s="1"/>
  <c r="AK9" i="32"/>
  <c r="AH325" i="39" s="1"/>
  <c r="AJ9" i="32"/>
  <c r="AG325" i="39" s="1"/>
  <c r="AI9" i="32"/>
  <c r="AF325" i="39" s="1"/>
  <c r="AF9" i="32"/>
  <c r="AC325" i="39" s="1"/>
  <c r="AB9" i="32"/>
  <c r="AD9" i="32" s="1"/>
  <c r="AA325" i="39" s="1"/>
  <c r="R9" i="32"/>
  <c r="M325" i="39" s="1"/>
  <c r="Q9" i="32"/>
  <c r="L325" i="39" s="1"/>
  <c r="AN8" i="32"/>
  <c r="AM8" i="32"/>
  <c r="AJ324" i="39" s="1"/>
  <c r="AL8" i="32"/>
  <c r="AI324" i="39" s="1"/>
  <c r="AK8" i="32"/>
  <c r="AH324" i="39" s="1"/>
  <c r="AJ8" i="32"/>
  <c r="AG324" i="39" s="1"/>
  <c r="AI8" i="32"/>
  <c r="AF324" i="39" s="1"/>
  <c r="AF8" i="32"/>
  <c r="AC324" i="39" s="1"/>
  <c r="AB8" i="32"/>
  <c r="R8" i="32"/>
  <c r="M324" i="39" s="1"/>
  <c r="Q8" i="32"/>
  <c r="L324" i="39" s="1"/>
  <c r="AN7" i="32"/>
  <c r="AM7" i="32"/>
  <c r="AJ323" i="39" s="1"/>
  <c r="AL7" i="32"/>
  <c r="AI323" i="39" s="1"/>
  <c r="AK7" i="32"/>
  <c r="AH323" i="39" s="1"/>
  <c r="AJ7" i="32"/>
  <c r="AG323" i="39" s="1"/>
  <c r="AI7" i="32"/>
  <c r="AF323" i="39" s="1"/>
  <c r="AF7" i="32"/>
  <c r="AC323" i="39" s="1"/>
  <c r="AB7" i="32"/>
  <c r="AD7" i="32" s="1"/>
  <c r="AA323" i="39" s="1"/>
  <c r="R7" i="32"/>
  <c r="M323" i="39" s="1"/>
  <c r="Q7" i="32"/>
  <c r="L323" i="39" s="1"/>
  <c r="AN6" i="32"/>
  <c r="AM6" i="32"/>
  <c r="AJ322" i="39" s="1"/>
  <c r="AL6" i="32"/>
  <c r="AI322" i="39" s="1"/>
  <c r="AK6" i="32"/>
  <c r="AH322" i="39" s="1"/>
  <c r="AJ6" i="32"/>
  <c r="AG322" i="39" s="1"/>
  <c r="AI6" i="32"/>
  <c r="AF322" i="39" s="1"/>
  <c r="AF6" i="32"/>
  <c r="AC322" i="39" s="1"/>
  <c r="AB6" i="32"/>
  <c r="AD6" i="32" s="1"/>
  <c r="AA322" i="39" s="1"/>
  <c r="R6" i="32"/>
  <c r="M322" i="39" s="1"/>
  <c r="Q6" i="32"/>
  <c r="L322" i="39" s="1"/>
  <c r="AL33" i="21"/>
  <c r="AB33" i="21"/>
  <c r="R33" i="21"/>
  <c r="M321" i="39" s="1"/>
  <c r="Q33" i="21"/>
  <c r="L321" i="39" s="1"/>
  <c r="AL32" i="21"/>
  <c r="AB32" i="21"/>
  <c r="R32" i="21"/>
  <c r="M320" i="39" s="1"/>
  <c r="Q32" i="21"/>
  <c r="L320" i="39" s="1"/>
  <c r="AL31" i="21"/>
  <c r="AM31" i="21" s="1"/>
  <c r="AJ319" i="39" s="1"/>
  <c r="AB31" i="21"/>
  <c r="R31" i="21"/>
  <c r="M319" i="39" s="1"/>
  <c r="Q31" i="21"/>
  <c r="L319" i="39" s="1"/>
  <c r="AL30" i="21"/>
  <c r="AM30" i="21" s="1"/>
  <c r="AJ318" i="39" s="1"/>
  <c r="AJ30" i="21"/>
  <c r="AG318" i="39" s="1"/>
  <c r="AB30" i="21"/>
  <c r="R30" i="21"/>
  <c r="M318" i="39" s="1"/>
  <c r="Q30" i="21"/>
  <c r="L318" i="39" s="1"/>
  <c r="AL29" i="21"/>
  <c r="AB29" i="21"/>
  <c r="AD29" i="21" s="1"/>
  <c r="AA317" i="39" s="1"/>
  <c r="R29" i="21"/>
  <c r="M317" i="39" s="1"/>
  <c r="Q29" i="21"/>
  <c r="L317" i="39" s="1"/>
  <c r="AL28" i="21"/>
  <c r="AM28" i="21" s="1"/>
  <c r="AJ316" i="39" s="1"/>
  <c r="AJ28" i="21"/>
  <c r="AG316" i="39" s="1"/>
  <c r="AB28" i="21"/>
  <c r="AD28" i="21" s="1"/>
  <c r="AA316" i="39" s="1"/>
  <c r="R28" i="21"/>
  <c r="M316" i="39" s="1"/>
  <c r="Q28" i="21"/>
  <c r="L316" i="39" s="1"/>
  <c r="AL27" i="21"/>
  <c r="AB27" i="21"/>
  <c r="R27" i="21"/>
  <c r="M315" i="39" s="1"/>
  <c r="Q27" i="21"/>
  <c r="L315" i="39" s="1"/>
  <c r="AL26" i="21"/>
  <c r="AJ26" i="21"/>
  <c r="AG314" i="39" s="1"/>
  <c r="AB26" i="21"/>
  <c r="AD26" i="21" s="1"/>
  <c r="AA314" i="39" s="1"/>
  <c r="R26" i="21"/>
  <c r="M314" i="39" s="1"/>
  <c r="Q26" i="21"/>
  <c r="L314" i="39" s="1"/>
  <c r="AL25" i="21"/>
  <c r="AB25" i="21"/>
  <c r="R25" i="21"/>
  <c r="M313" i="39" s="1"/>
  <c r="Q25" i="21"/>
  <c r="L313" i="39" s="1"/>
  <c r="AL24" i="21"/>
  <c r="AJ24" i="21"/>
  <c r="AG312" i="39" s="1"/>
  <c r="AB24" i="21"/>
  <c r="R24" i="21"/>
  <c r="M312" i="39" s="1"/>
  <c r="Q24" i="21"/>
  <c r="L312" i="39" s="1"/>
  <c r="AL23" i="21"/>
  <c r="AF23" i="21"/>
  <c r="AC311" i="39" s="1"/>
  <c r="AB23" i="21"/>
  <c r="R23" i="21"/>
  <c r="M311" i="39" s="1"/>
  <c r="Q23" i="21"/>
  <c r="L311" i="39" s="1"/>
  <c r="AL22" i="21"/>
  <c r="AJ22" i="21"/>
  <c r="AG310" i="39" s="1"/>
  <c r="AB22" i="21"/>
  <c r="R22" i="21"/>
  <c r="M310" i="39" s="1"/>
  <c r="Q22" i="21"/>
  <c r="L310" i="39" s="1"/>
  <c r="AL21" i="21"/>
  <c r="AM21" i="21" s="1"/>
  <c r="AJ309" i="39" s="1"/>
  <c r="AJ21" i="21"/>
  <c r="AG309" i="39" s="1"/>
  <c r="AB21" i="21"/>
  <c r="R21" i="21"/>
  <c r="M309" i="39" s="1"/>
  <c r="Q21" i="21"/>
  <c r="L309" i="39" s="1"/>
  <c r="AL20" i="21"/>
  <c r="AB20" i="21"/>
  <c r="R20" i="21"/>
  <c r="M308" i="39" s="1"/>
  <c r="Q20" i="21"/>
  <c r="L308" i="39" s="1"/>
  <c r="AL19" i="21"/>
  <c r="AM19" i="21" s="1"/>
  <c r="AJ307" i="39" s="1"/>
  <c r="AF19" i="21"/>
  <c r="AC307" i="39" s="1"/>
  <c r="AB19" i="21"/>
  <c r="AD19" i="21" s="1"/>
  <c r="AA307" i="39" s="1"/>
  <c r="R19" i="21"/>
  <c r="M307" i="39" s="1"/>
  <c r="Q19" i="21"/>
  <c r="L307" i="39" s="1"/>
  <c r="AL18" i="21"/>
  <c r="AB18" i="21"/>
  <c r="R18" i="21"/>
  <c r="M306" i="39" s="1"/>
  <c r="Q18" i="21"/>
  <c r="L306" i="39" s="1"/>
  <c r="AL17" i="21"/>
  <c r="AJ17" i="21"/>
  <c r="AG305" i="39" s="1"/>
  <c r="AB17" i="21"/>
  <c r="AD17" i="21" s="1"/>
  <c r="AA305" i="39" s="1"/>
  <c r="R17" i="21"/>
  <c r="M305" i="39" s="1"/>
  <c r="Q17" i="21"/>
  <c r="L305" i="39" s="1"/>
  <c r="AL16" i="21"/>
  <c r="AF16" i="21"/>
  <c r="AC304" i="39" s="1"/>
  <c r="AB16" i="21"/>
  <c r="R16" i="21"/>
  <c r="M304" i="39" s="1"/>
  <c r="Q16" i="21"/>
  <c r="L304" i="39" s="1"/>
  <c r="AL15" i="21"/>
  <c r="AB15" i="21"/>
  <c r="R15" i="21"/>
  <c r="M303" i="39" s="1"/>
  <c r="Q15" i="21"/>
  <c r="L303" i="39" s="1"/>
  <c r="AN14" i="21"/>
  <c r="AT14" i="21" s="1"/>
  <c r="AS302" i="39" s="1"/>
  <c r="AM14" i="21"/>
  <c r="AJ302" i="39" s="1"/>
  <c r="AL14" i="21"/>
  <c r="AI302" i="39" s="1"/>
  <c r="AK14" i="21"/>
  <c r="AH302" i="39" s="1"/>
  <c r="AJ14" i="21"/>
  <c r="AG302" i="39" s="1"/>
  <c r="AI14" i="21"/>
  <c r="AF302" i="39" s="1"/>
  <c r="AF14" i="21"/>
  <c r="AC302" i="39" s="1"/>
  <c r="AB14" i="21"/>
  <c r="R14" i="21"/>
  <c r="M302" i="39" s="1"/>
  <c r="Q14" i="21"/>
  <c r="L302" i="39" s="1"/>
  <c r="AN13" i="21"/>
  <c r="AM13" i="21"/>
  <c r="AJ301" i="39" s="1"/>
  <c r="AL13" i="21"/>
  <c r="AI301" i="39" s="1"/>
  <c r="AK13" i="21"/>
  <c r="AH301" i="39" s="1"/>
  <c r="AJ13" i="21"/>
  <c r="AG301" i="39" s="1"/>
  <c r="AI13" i="21"/>
  <c r="AF301" i="39" s="1"/>
  <c r="AF13" i="21"/>
  <c r="AC301" i="39" s="1"/>
  <c r="AB13" i="21"/>
  <c r="R13" i="21"/>
  <c r="M301" i="39" s="1"/>
  <c r="Q13" i="21"/>
  <c r="L301" i="39" s="1"/>
  <c r="AN12" i="21"/>
  <c r="AT12" i="21" s="1"/>
  <c r="AS300" i="39" s="1"/>
  <c r="AM12" i="21"/>
  <c r="AJ300" i="39" s="1"/>
  <c r="AL12" i="21"/>
  <c r="AI300" i="39" s="1"/>
  <c r="AK12" i="21"/>
  <c r="AH300" i="39" s="1"/>
  <c r="AJ12" i="21"/>
  <c r="AG300" i="39" s="1"/>
  <c r="AI12" i="21"/>
  <c r="AF300" i="39" s="1"/>
  <c r="AF12" i="21"/>
  <c r="AC300" i="39" s="1"/>
  <c r="AB12" i="21"/>
  <c r="R12" i="21"/>
  <c r="M300" i="39" s="1"/>
  <c r="Q12" i="21"/>
  <c r="L300" i="39" s="1"/>
  <c r="AN11" i="21"/>
  <c r="AM11" i="21"/>
  <c r="AJ299" i="39" s="1"/>
  <c r="AL11" i="21"/>
  <c r="AI299" i="39" s="1"/>
  <c r="AK11" i="21"/>
  <c r="AH299" i="39" s="1"/>
  <c r="AJ11" i="21"/>
  <c r="AG299" i="39" s="1"/>
  <c r="AI11" i="21"/>
  <c r="AF299" i="39" s="1"/>
  <c r="AF11" i="21"/>
  <c r="AC299" i="39" s="1"/>
  <c r="AB11" i="21"/>
  <c r="R11" i="21"/>
  <c r="M299" i="39" s="1"/>
  <c r="Q11" i="21"/>
  <c r="L299" i="39" s="1"/>
  <c r="AN10" i="21"/>
  <c r="AM10" i="21"/>
  <c r="AJ298" i="39" s="1"/>
  <c r="AL10" i="21"/>
  <c r="AI298" i="39" s="1"/>
  <c r="AK10" i="21"/>
  <c r="AH298" i="39" s="1"/>
  <c r="AJ10" i="21"/>
  <c r="AG298" i="39" s="1"/>
  <c r="AI10" i="21"/>
  <c r="AF298" i="39" s="1"/>
  <c r="AF10" i="21"/>
  <c r="AC298" i="39" s="1"/>
  <c r="AB10" i="21"/>
  <c r="AD10" i="21" s="1"/>
  <c r="AA298" i="39" s="1"/>
  <c r="R10" i="21"/>
  <c r="M298" i="39" s="1"/>
  <c r="Q10" i="21"/>
  <c r="L298" i="39" s="1"/>
  <c r="AN9" i="21"/>
  <c r="AM9" i="21"/>
  <c r="AJ297" i="39" s="1"/>
  <c r="AL9" i="21"/>
  <c r="AI297" i="39" s="1"/>
  <c r="AK9" i="21"/>
  <c r="AH297" i="39" s="1"/>
  <c r="AJ9" i="21"/>
  <c r="AG297" i="39" s="1"/>
  <c r="AI9" i="21"/>
  <c r="AF297" i="39" s="1"/>
  <c r="AF9" i="21"/>
  <c r="AC297" i="39" s="1"/>
  <c r="AB9" i="21"/>
  <c r="R9" i="21"/>
  <c r="M297" i="39" s="1"/>
  <c r="Q9" i="21"/>
  <c r="L297" i="39" s="1"/>
  <c r="AN8" i="21"/>
  <c r="AM8" i="21"/>
  <c r="AJ296" i="39" s="1"/>
  <c r="AL8" i="21"/>
  <c r="AI296" i="39" s="1"/>
  <c r="AK8" i="21"/>
  <c r="AH296" i="39" s="1"/>
  <c r="AJ8" i="21"/>
  <c r="AG296" i="39" s="1"/>
  <c r="AI8" i="21"/>
  <c r="AF296" i="39" s="1"/>
  <c r="AF8" i="21"/>
  <c r="AC296" i="39" s="1"/>
  <c r="AB8" i="21"/>
  <c r="AD8" i="21" s="1"/>
  <c r="AA296" i="39" s="1"/>
  <c r="R8" i="21"/>
  <c r="M296" i="39" s="1"/>
  <c r="Q8" i="21"/>
  <c r="L296" i="39" s="1"/>
  <c r="AN7" i="21"/>
  <c r="AK295" i="39" s="1"/>
  <c r="AM7" i="21"/>
  <c r="AJ295" i="39" s="1"/>
  <c r="AL7" i="21"/>
  <c r="AI295" i="39" s="1"/>
  <c r="AK7" i="21"/>
  <c r="AH295" i="39" s="1"/>
  <c r="AJ7" i="21"/>
  <c r="AG295" i="39" s="1"/>
  <c r="AI7" i="21"/>
  <c r="AF295" i="39" s="1"/>
  <c r="AF7" i="21"/>
  <c r="AC295" i="39" s="1"/>
  <c r="AB7" i="21"/>
  <c r="R7" i="21"/>
  <c r="M295" i="39" s="1"/>
  <c r="Q7" i="21"/>
  <c r="L295" i="39" s="1"/>
  <c r="AN6" i="21"/>
  <c r="AM6" i="21"/>
  <c r="AJ294" i="39" s="1"/>
  <c r="AL6" i="21"/>
  <c r="AI294" i="39" s="1"/>
  <c r="AK6" i="21"/>
  <c r="AH294" i="39" s="1"/>
  <c r="AJ6" i="21"/>
  <c r="AG294" i="39" s="1"/>
  <c r="AI6" i="21"/>
  <c r="AF294" i="39" s="1"/>
  <c r="AF6" i="21"/>
  <c r="AC294" i="39" s="1"/>
  <c r="AB6" i="21"/>
  <c r="R6" i="21"/>
  <c r="M294" i="39" s="1"/>
  <c r="Q6" i="21"/>
  <c r="L294" i="39" s="1"/>
  <c r="AL29" i="16"/>
  <c r="AJ29" i="16"/>
  <c r="AG293" i="39" s="1"/>
  <c r="AB29" i="16"/>
  <c r="R29" i="16"/>
  <c r="M293" i="39" s="1"/>
  <c r="Q29" i="16"/>
  <c r="L293" i="39" s="1"/>
  <c r="AL28" i="16"/>
  <c r="AB28" i="16"/>
  <c r="R28" i="16"/>
  <c r="M292" i="39" s="1"/>
  <c r="Q28" i="16"/>
  <c r="L292" i="39" s="1"/>
  <c r="AL27" i="16"/>
  <c r="AM27" i="16" s="1"/>
  <c r="AJ291" i="39" s="1"/>
  <c r="AJ27" i="16"/>
  <c r="AG291" i="39" s="1"/>
  <c r="AB27" i="16"/>
  <c r="R27" i="16"/>
  <c r="M291" i="39" s="1"/>
  <c r="Q27" i="16"/>
  <c r="L291" i="39" s="1"/>
  <c r="AL26" i="16"/>
  <c r="AJ26" i="16"/>
  <c r="AG290" i="39" s="1"/>
  <c r="AB26" i="16"/>
  <c r="R26" i="16"/>
  <c r="M290" i="39" s="1"/>
  <c r="Q26" i="16"/>
  <c r="L290" i="39" s="1"/>
  <c r="AL25" i="16"/>
  <c r="AB25" i="16"/>
  <c r="R25" i="16"/>
  <c r="M289" i="39" s="1"/>
  <c r="Q25" i="16"/>
  <c r="L289" i="39" s="1"/>
  <c r="AL24" i="16"/>
  <c r="AJ24" i="16"/>
  <c r="AG288" i="39" s="1"/>
  <c r="AB24" i="16"/>
  <c r="R24" i="16"/>
  <c r="M288" i="39" s="1"/>
  <c r="Q24" i="16"/>
  <c r="L288" i="39" s="1"/>
  <c r="AL23" i="16"/>
  <c r="AJ23" i="16"/>
  <c r="AG287" i="39" s="1"/>
  <c r="AB23" i="16"/>
  <c r="AD23" i="16" s="1"/>
  <c r="AA287" i="39" s="1"/>
  <c r="R23" i="16"/>
  <c r="M287" i="39" s="1"/>
  <c r="Q23" i="16"/>
  <c r="L287" i="39" s="1"/>
  <c r="AL22" i="16"/>
  <c r="AJ22" i="16"/>
  <c r="AG286" i="39" s="1"/>
  <c r="AB22" i="16"/>
  <c r="R22" i="16"/>
  <c r="M286" i="39" s="1"/>
  <c r="Q22" i="16"/>
  <c r="L286" i="39" s="1"/>
  <c r="AL21" i="16"/>
  <c r="AJ21" i="16"/>
  <c r="AG285" i="39" s="1"/>
  <c r="AB21" i="16"/>
  <c r="R21" i="16"/>
  <c r="M285" i="39" s="1"/>
  <c r="Q21" i="16"/>
  <c r="L285" i="39" s="1"/>
  <c r="AL20" i="16"/>
  <c r="AJ20" i="16"/>
  <c r="AG284" i="39" s="1"/>
  <c r="AB20" i="16"/>
  <c r="R20" i="16"/>
  <c r="M284" i="39" s="1"/>
  <c r="Q20" i="16"/>
  <c r="L284" i="39" s="1"/>
  <c r="AL19" i="16"/>
  <c r="AF19" i="16"/>
  <c r="AC283" i="39" s="1"/>
  <c r="AB19" i="16"/>
  <c r="R19" i="16"/>
  <c r="M283" i="39" s="1"/>
  <c r="Q19" i="16"/>
  <c r="L283" i="39" s="1"/>
  <c r="AL18" i="16"/>
  <c r="AF18" i="16"/>
  <c r="AC282" i="39" s="1"/>
  <c r="AB18" i="16"/>
  <c r="R18" i="16"/>
  <c r="M282" i="39" s="1"/>
  <c r="Q18" i="16"/>
  <c r="L282" i="39" s="1"/>
  <c r="AL17" i="16"/>
  <c r="AJ17" i="16"/>
  <c r="AG281" i="39" s="1"/>
  <c r="AB17" i="16"/>
  <c r="R17" i="16"/>
  <c r="M281" i="39" s="1"/>
  <c r="Q17" i="16"/>
  <c r="L281" i="39" s="1"/>
  <c r="AL16" i="16"/>
  <c r="AJ16" i="16"/>
  <c r="AG280" i="39" s="1"/>
  <c r="AB16" i="16"/>
  <c r="R16" i="16"/>
  <c r="M280" i="39" s="1"/>
  <c r="Q16" i="16"/>
  <c r="L280" i="39" s="1"/>
  <c r="AL15" i="16"/>
  <c r="AF15" i="16"/>
  <c r="AC279" i="39" s="1"/>
  <c r="AB15" i="16"/>
  <c r="R15" i="16"/>
  <c r="M279" i="39" s="1"/>
  <c r="Q15" i="16"/>
  <c r="L279" i="39" s="1"/>
  <c r="AL14" i="16"/>
  <c r="AF14" i="16"/>
  <c r="AC278" i="39" s="1"/>
  <c r="AB14" i="16"/>
  <c r="R14" i="16"/>
  <c r="M278" i="39" s="1"/>
  <c r="Q14" i="16"/>
  <c r="L278" i="39" s="1"/>
  <c r="AN13" i="16"/>
  <c r="AM13" i="16"/>
  <c r="AJ277" i="39" s="1"/>
  <c r="AL13" i="16"/>
  <c r="AI277" i="39" s="1"/>
  <c r="AK13" i="16"/>
  <c r="AH277" i="39" s="1"/>
  <c r="AJ13" i="16"/>
  <c r="AG277" i="39" s="1"/>
  <c r="AI13" i="16"/>
  <c r="AF277" i="39" s="1"/>
  <c r="AF13" i="16"/>
  <c r="AC277" i="39" s="1"/>
  <c r="AB13" i="16"/>
  <c r="AD13" i="16" s="1"/>
  <c r="AA277" i="39" s="1"/>
  <c r="R13" i="16"/>
  <c r="M277" i="39" s="1"/>
  <c r="Q13" i="16"/>
  <c r="L277" i="39" s="1"/>
  <c r="AN12" i="16"/>
  <c r="AM12" i="16"/>
  <c r="AJ276" i="39" s="1"/>
  <c r="AL12" i="16"/>
  <c r="AI276" i="39" s="1"/>
  <c r="AK12" i="16"/>
  <c r="AH276" i="39" s="1"/>
  <c r="AJ12" i="16"/>
  <c r="AG276" i="39" s="1"/>
  <c r="AI12" i="16"/>
  <c r="AF276" i="39" s="1"/>
  <c r="AF12" i="16"/>
  <c r="AC276" i="39" s="1"/>
  <c r="AB12" i="16"/>
  <c r="R12" i="16"/>
  <c r="M276" i="39" s="1"/>
  <c r="Q12" i="16"/>
  <c r="L276" i="39" s="1"/>
  <c r="AN11" i="16"/>
  <c r="AM11" i="16"/>
  <c r="AJ275" i="39" s="1"/>
  <c r="AL11" i="16"/>
  <c r="AI275" i="39" s="1"/>
  <c r="AK11" i="16"/>
  <c r="AH275" i="39" s="1"/>
  <c r="AJ11" i="16"/>
  <c r="AG275" i="39" s="1"/>
  <c r="AI11" i="16"/>
  <c r="AF275" i="39" s="1"/>
  <c r="AF11" i="16"/>
  <c r="AC275" i="39" s="1"/>
  <c r="AB11" i="16"/>
  <c r="R11" i="16"/>
  <c r="M275" i="39" s="1"/>
  <c r="Q11" i="16"/>
  <c r="L275" i="39" s="1"/>
  <c r="AN10" i="16"/>
  <c r="AM10" i="16"/>
  <c r="AJ274" i="39" s="1"/>
  <c r="AL10" i="16"/>
  <c r="AI274" i="39" s="1"/>
  <c r="AK10" i="16"/>
  <c r="AH274" i="39" s="1"/>
  <c r="AJ10" i="16"/>
  <c r="AG274" i="39" s="1"/>
  <c r="AI10" i="16"/>
  <c r="AF274" i="39" s="1"/>
  <c r="AF10" i="16"/>
  <c r="AC274" i="39" s="1"/>
  <c r="AB10" i="16"/>
  <c r="R10" i="16"/>
  <c r="M274" i="39" s="1"/>
  <c r="Q10" i="16"/>
  <c r="L274" i="39" s="1"/>
  <c r="AN9" i="16"/>
  <c r="AM9" i="16"/>
  <c r="AJ273" i="39" s="1"/>
  <c r="AL9" i="16"/>
  <c r="AI273" i="39" s="1"/>
  <c r="AK9" i="16"/>
  <c r="AH273" i="39" s="1"/>
  <c r="AJ9" i="16"/>
  <c r="AG273" i="39" s="1"/>
  <c r="AI9" i="16"/>
  <c r="AF273" i="39" s="1"/>
  <c r="AF9" i="16"/>
  <c r="AC273" i="39" s="1"/>
  <c r="AB9" i="16"/>
  <c r="R9" i="16"/>
  <c r="M273" i="39" s="1"/>
  <c r="Q9" i="16"/>
  <c r="L273" i="39" s="1"/>
  <c r="AN8" i="16"/>
  <c r="AM8" i="16"/>
  <c r="AJ272" i="39" s="1"/>
  <c r="AL8" i="16"/>
  <c r="AI272" i="39" s="1"/>
  <c r="AK8" i="16"/>
  <c r="AH272" i="39" s="1"/>
  <c r="AJ8" i="16"/>
  <c r="AG272" i="39" s="1"/>
  <c r="AI8" i="16"/>
  <c r="AF272" i="39" s="1"/>
  <c r="AF8" i="16"/>
  <c r="AC272" i="39" s="1"/>
  <c r="AB8" i="16"/>
  <c r="R8" i="16"/>
  <c r="M272" i="39" s="1"/>
  <c r="Q8" i="16"/>
  <c r="L272" i="39" s="1"/>
  <c r="AN7" i="16"/>
  <c r="AM7" i="16"/>
  <c r="AJ271" i="39" s="1"/>
  <c r="AL7" i="16"/>
  <c r="AI271" i="39" s="1"/>
  <c r="AK7" i="16"/>
  <c r="AH271" i="39" s="1"/>
  <c r="AJ7" i="16"/>
  <c r="AG271" i="39" s="1"/>
  <c r="AI7" i="16"/>
  <c r="AF271" i="39" s="1"/>
  <c r="AF7" i="16"/>
  <c r="AC271" i="39" s="1"/>
  <c r="AB7" i="16"/>
  <c r="R7" i="16"/>
  <c r="M271" i="39" s="1"/>
  <c r="Q7" i="16"/>
  <c r="L271" i="39" s="1"/>
  <c r="AN6" i="16"/>
  <c r="AT6" i="16" s="1"/>
  <c r="AS270" i="39" s="1"/>
  <c r="AM6" i="16"/>
  <c r="AJ270" i="39" s="1"/>
  <c r="AL6" i="16"/>
  <c r="AI270" i="39" s="1"/>
  <c r="AK6" i="16"/>
  <c r="AH270" i="39" s="1"/>
  <c r="AJ6" i="16"/>
  <c r="AG270" i="39" s="1"/>
  <c r="AI6" i="16"/>
  <c r="AF270" i="39" s="1"/>
  <c r="AF6" i="16"/>
  <c r="AC270" i="39" s="1"/>
  <c r="AB6" i="16"/>
  <c r="R6" i="16"/>
  <c r="M270" i="39" s="1"/>
  <c r="Q6" i="16"/>
  <c r="L270" i="39" s="1"/>
  <c r="AL23" i="20"/>
  <c r="AJ23" i="20"/>
  <c r="AG269" i="39" s="1"/>
  <c r="AB23" i="20"/>
  <c r="R23" i="20"/>
  <c r="M269" i="39" s="1"/>
  <c r="Q23" i="20"/>
  <c r="L269" i="39" s="1"/>
  <c r="AL22" i="20"/>
  <c r="AB22" i="20"/>
  <c r="R22" i="20"/>
  <c r="M268" i="39" s="1"/>
  <c r="Q22" i="20"/>
  <c r="L268" i="39" s="1"/>
  <c r="AL21" i="20"/>
  <c r="AB21" i="20"/>
  <c r="R21" i="20"/>
  <c r="M267" i="39" s="1"/>
  <c r="Q21" i="20"/>
  <c r="L267" i="39" s="1"/>
  <c r="AL20" i="20"/>
  <c r="AB20" i="20"/>
  <c r="R20" i="20"/>
  <c r="M266" i="39" s="1"/>
  <c r="Q20" i="20"/>
  <c r="L266" i="39" s="1"/>
  <c r="AL19" i="20"/>
  <c r="AB19" i="20"/>
  <c r="AD19" i="20" s="1"/>
  <c r="AA265" i="39" s="1"/>
  <c r="R19" i="20"/>
  <c r="M265" i="39" s="1"/>
  <c r="Q19" i="20"/>
  <c r="L265" i="39" s="1"/>
  <c r="AL18" i="20"/>
  <c r="AJ18" i="20"/>
  <c r="AG264" i="39" s="1"/>
  <c r="AB18" i="20"/>
  <c r="R18" i="20"/>
  <c r="M264" i="39" s="1"/>
  <c r="Q18" i="20"/>
  <c r="L264" i="39" s="1"/>
  <c r="AL17" i="20"/>
  <c r="AB17" i="20"/>
  <c r="R17" i="20"/>
  <c r="M263" i="39" s="1"/>
  <c r="Q17" i="20"/>
  <c r="L263" i="39" s="1"/>
  <c r="AL16" i="20"/>
  <c r="AF16" i="20"/>
  <c r="AC262" i="39" s="1"/>
  <c r="AB16" i="20"/>
  <c r="R16" i="20"/>
  <c r="M262" i="39" s="1"/>
  <c r="Q16" i="20"/>
  <c r="L262" i="39" s="1"/>
  <c r="AL15" i="20"/>
  <c r="AJ15" i="20"/>
  <c r="AG261" i="39" s="1"/>
  <c r="AB15" i="20"/>
  <c r="R15" i="20"/>
  <c r="M261" i="39" s="1"/>
  <c r="Q15" i="20"/>
  <c r="L261" i="39" s="1"/>
  <c r="AL14" i="20"/>
  <c r="AB14" i="20"/>
  <c r="R14" i="20"/>
  <c r="M260" i="39" s="1"/>
  <c r="Q14" i="20"/>
  <c r="L260" i="39" s="1"/>
  <c r="AL13" i="20"/>
  <c r="AF13" i="20"/>
  <c r="AC259" i="39" s="1"/>
  <c r="AB13" i="20"/>
  <c r="R13" i="20"/>
  <c r="M259" i="39" s="1"/>
  <c r="Q13" i="20"/>
  <c r="L259" i="39" s="1"/>
  <c r="AL12" i="20"/>
  <c r="AJ12" i="20"/>
  <c r="AG258" i="39" s="1"/>
  <c r="AB12" i="20"/>
  <c r="R12" i="20"/>
  <c r="M258" i="39" s="1"/>
  <c r="Q12" i="20"/>
  <c r="L258" i="39" s="1"/>
  <c r="AN11" i="20"/>
  <c r="AM11" i="20"/>
  <c r="AJ257" i="39" s="1"/>
  <c r="AL11" i="20"/>
  <c r="AI257" i="39" s="1"/>
  <c r="AK11" i="20"/>
  <c r="AH257" i="39" s="1"/>
  <c r="AJ11" i="20"/>
  <c r="AG257" i="39" s="1"/>
  <c r="AI11" i="20"/>
  <c r="AF257" i="39" s="1"/>
  <c r="AF11" i="20"/>
  <c r="AC257" i="39" s="1"/>
  <c r="AB11" i="20"/>
  <c r="R11" i="20"/>
  <c r="M257" i="39" s="1"/>
  <c r="Q11" i="20"/>
  <c r="L257" i="39" s="1"/>
  <c r="AN10" i="20"/>
  <c r="AM10" i="20"/>
  <c r="AJ256" i="39" s="1"/>
  <c r="AL10" i="20"/>
  <c r="AI256" i="39" s="1"/>
  <c r="AK10" i="20"/>
  <c r="AH256" i="39" s="1"/>
  <c r="AJ10" i="20"/>
  <c r="AG256" i="39" s="1"/>
  <c r="AI10" i="20"/>
  <c r="AF256" i="39" s="1"/>
  <c r="AF10" i="20"/>
  <c r="AC256" i="39" s="1"/>
  <c r="AB10" i="20"/>
  <c r="R10" i="20"/>
  <c r="M256" i="39" s="1"/>
  <c r="Q10" i="20"/>
  <c r="L256" i="39" s="1"/>
  <c r="AN9" i="20"/>
  <c r="AK255" i="39" s="1"/>
  <c r="AM9" i="20"/>
  <c r="AJ255" i="39" s="1"/>
  <c r="AL9" i="20"/>
  <c r="AI255" i="39" s="1"/>
  <c r="AK9" i="20"/>
  <c r="AH255" i="39" s="1"/>
  <c r="AJ9" i="20"/>
  <c r="AG255" i="39" s="1"/>
  <c r="AI9" i="20"/>
  <c r="AF255" i="39" s="1"/>
  <c r="AF9" i="20"/>
  <c r="AC255" i="39" s="1"/>
  <c r="AB9" i="20"/>
  <c r="R9" i="20"/>
  <c r="M255" i="39" s="1"/>
  <c r="Q9" i="20"/>
  <c r="L255" i="39" s="1"/>
  <c r="AN8" i="20"/>
  <c r="AM8" i="20"/>
  <c r="AJ254" i="39" s="1"/>
  <c r="AL8" i="20"/>
  <c r="AI254" i="39" s="1"/>
  <c r="AK8" i="20"/>
  <c r="AH254" i="39" s="1"/>
  <c r="AJ8" i="20"/>
  <c r="AG254" i="39" s="1"/>
  <c r="AI8" i="20"/>
  <c r="AF254" i="39" s="1"/>
  <c r="AF8" i="20"/>
  <c r="AC254" i="39" s="1"/>
  <c r="AB8" i="20"/>
  <c r="R8" i="20"/>
  <c r="M254" i="39" s="1"/>
  <c r="Q8" i="20"/>
  <c r="L254" i="39" s="1"/>
  <c r="AN7" i="20"/>
  <c r="AM7" i="20"/>
  <c r="AJ253" i="39" s="1"/>
  <c r="AL7" i="20"/>
  <c r="AI253" i="39" s="1"/>
  <c r="AK7" i="20"/>
  <c r="AH253" i="39" s="1"/>
  <c r="AJ7" i="20"/>
  <c r="AG253" i="39" s="1"/>
  <c r="AI7" i="20"/>
  <c r="AF253" i="39" s="1"/>
  <c r="AF7" i="20"/>
  <c r="AC253" i="39" s="1"/>
  <c r="AB7" i="20"/>
  <c r="R7" i="20"/>
  <c r="M253" i="39" s="1"/>
  <c r="Q7" i="20"/>
  <c r="L253" i="39" s="1"/>
  <c r="AN6" i="20"/>
  <c r="AM6" i="20"/>
  <c r="AJ252" i="39" s="1"/>
  <c r="AL6" i="20"/>
  <c r="AI252" i="39" s="1"/>
  <c r="AK6" i="20"/>
  <c r="AH252" i="39" s="1"/>
  <c r="AJ6" i="20"/>
  <c r="AG252" i="39" s="1"/>
  <c r="AI6" i="20"/>
  <c r="AF252" i="39" s="1"/>
  <c r="AF6" i="20"/>
  <c r="AC252" i="39" s="1"/>
  <c r="AB6" i="20"/>
  <c r="R6" i="20"/>
  <c r="M252" i="39" s="1"/>
  <c r="Q6" i="20"/>
  <c r="L252" i="39" s="1"/>
  <c r="AL29" i="18"/>
  <c r="AB29" i="18"/>
  <c r="R29" i="18"/>
  <c r="M251" i="39" s="1"/>
  <c r="Q29" i="18"/>
  <c r="L251" i="39" s="1"/>
  <c r="AL28" i="18"/>
  <c r="AB28" i="18"/>
  <c r="R28" i="18"/>
  <c r="M250" i="39" s="1"/>
  <c r="Q28" i="18"/>
  <c r="L250" i="39" s="1"/>
  <c r="AL27" i="18"/>
  <c r="AJ27" i="18"/>
  <c r="AG249" i="39" s="1"/>
  <c r="AB27" i="18"/>
  <c r="R27" i="18"/>
  <c r="M249" i="39" s="1"/>
  <c r="Q27" i="18"/>
  <c r="L249" i="39" s="1"/>
  <c r="AL26" i="18"/>
  <c r="AJ26" i="18"/>
  <c r="AG248" i="39" s="1"/>
  <c r="AB26" i="18"/>
  <c r="R26" i="18"/>
  <c r="M248" i="39" s="1"/>
  <c r="Q26" i="18"/>
  <c r="L248" i="39" s="1"/>
  <c r="AL25" i="18"/>
  <c r="AJ25" i="18"/>
  <c r="AG247" i="39" s="1"/>
  <c r="AB25" i="18"/>
  <c r="R25" i="18"/>
  <c r="M247" i="39" s="1"/>
  <c r="Q25" i="18"/>
  <c r="L247" i="39" s="1"/>
  <c r="AL24" i="18"/>
  <c r="AB24" i="18"/>
  <c r="R24" i="18"/>
  <c r="M246" i="39" s="1"/>
  <c r="Q24" i="18"/>
  <c r="L246" i="39" s="1"/>
  <c r="AL23" i="18"/>
  <c r="AJ23" i="18"/>
  <c r="AG245" i="39" s="1"/>
  <c r="AB23" i="18"/>
  <c r="R23" i="18"/>
  <c r="M245" i="39" s="1"/>
  <c r="Q23" i="18"/>
  <c r="L245" i="39" s="1"/>
  <c r="AL22" i="18"/>
  <c r="AB22" i="18"/>
  <c r="R22" i="18"/>
  <c r="M244" i="39" s="1"/>
  <c r="Q22" i="18"/>
  <c r="L244" i="39" s="1"/>
  <c r="AL21" i="18"/>
  <c r="AJ21" i="18"/>
  <c r="AG243" i="39" s="1"/>
  <c r="AB21" i="18"/>
  <c r="R21" i="18"/>
  <c r="M243" i="39" s="1"/>
  <c r="Q21" i="18"/>
  <c r="L243" i="39" s="1"/>
  <c r="AL20" i="18"/>
  <c r="AF20" i="18"/>
  <c r="AC242" i="39" s="1"/>
  <c r="AB20" i="18"/>
  <c r="R20" i="18"/>
  <c r="M242" i="39" s="1"/>
  <c r="Q20" i="18"/>
  <c r="L242" i="39" s="1"/>
  <c r="AL19" i="18"/>
  <c r="AB19" i="18"/>
  <c r="R19" i="18"/>
  <c r="M241" i="39" s="1"/>
  <c r="Q19" i="18"/>
  <c r="L241" i="39" s="1"/>
  <c r="AL18" i="18"/>
  <c r="AF18" i="18"/>
  <c r="AC240" i="39" s="1"/>
  <c r="AB18" i="18"/>
  <c r="R18" i="18"/>
  <c r="M240" i="39" s="1"/>
  <c r="Q18" i="18"/>
  <c r="L240" i="39" s="1"/>
  <c r="AL17" i="18"/>
  <c r="AJ17" i="18"/>
  <c r="AG239" i="39" s="1"/>
  <c r="AB17" i="18"/>
  <c r="R17" i="18"/>
  <c r="M239" i="39" s="1"/>
  <c r="Q17" i="18"/>
  <c r="L239" i="39" s="1"/>
  <c r="AL16" i="18"/>
  <c r="AF16" i="18"/>
  <c r="AC238" i="39" s="1"/>
  <c r="AB16" i="18"/>
  <c r="R16" i="18"/>
  <c r="M238" i="39" s="1"/>
  <c r="Q16" i="18"/>
  <c r="L238" i="39" s="1"/>
  <c r="AL15" i="18"/>
  <c r="AB15" i="18"/>
  <c r="R15" i="18"/>
  <c r="M237" i="39" s="1"/>
  <c r="Q15" i="18"/>
  <c r="L237" i="39" s="1"/>
  <c r="AL14" i="18"/>
  <c r="AF14" i="18"/>
  <c r="AC236" i="39" s="1"/>
  <c r="AB14" i="18"/>
  <c r="R14" i="18"/>
  <c r="M236" i="39" s="1"/>
  <c r="Q14" i="18"/>
  <c r="L236" i="39" s="1"/>
  <c r="AN13" i="18"/>
  <c r="AM13" i="18"/>
  <c r="AJ235" i="39" s="1"/>
  <c r="AL13" i="18"/>
  <c r="AI235" i="39" s="1"/>
  <c r="AK13" i="18"/>
  <c r="AH235" i="39" s="1"/>
  <c r="AJ13" i="18"/>
  <c r="AG235" i="39" s="1"/>
  <c r="AI13" i="18"/>
  <c r="AF235" i="39" s="1"/>
  <c r="AF13" i="18"/>
  <c r="AC235" i="39" s="1"/>
  <c r="AB13" i="18"/>
  <c r="R13" i="18"/>
  <c r="M235" i="39" s="1"/>
  <c r="Q13" i="18"/>
  <c r="L235" i="39" s="1"/>
  <c r="AN12" i="18"/>
  <c r="AM12" i="18"/>
  <c r="AJ234" i="39" s="1"/>
  <c r="AL12" i="18"/>
  <c r="AI234" i="39" s="1"/>
  <c r="AK12" i="18"/>
  <c r="AH234" i="39" s="1"/>
  <c r="AJ12" i="18"/>
  <c r="AG234" i="39" s="1"/>
  <c r="AI12" i="18"/>
  <c r="AF234" i="39" s="1"/>
  <c r="AF12" i="18"/>
  <c r="AC234" i="39" s="1"/>
  <c r="AB12" i="18"/>
  <c r="R12" i="18"/>
  <c r="M234" i="39" s="1"/>
  <c r="Q12" i="18"/>
  <c r="L234" i="39" s="1"/>
  <c r="AN11" i="18"/>
  <c r="AM11" i="18"/>
  <c r="AJ233" i="39" s="1"/>
  <c r="AL11" i="18"/>
  <c r="AI233" i="39" s="1"/>
  <c r="AK11" i="18"/>
  <c r="AH233" i="39" s="1"/>
  <c r="AJ11" i="18"/>
  <c r="AG233" i="39" s="1"/>
  <c r="AI11" i="18"/>
  <c r="AF233" i="39" s="1"/>
  <c r="AF11" i="18"/>
  <c r="AC233" i="39" s="1"/>
  <c r="AB11" i="18"/>
  <c r="R11" i="18"/>
  <c r="M233" i="39" s="1"/>
  <c r="Q11" i="18"/>
  <c r="L233" i="39" s="1"/>
  <c r="AN10" i="18"/>
  <c r="AM10" i="18"/>
  <c r="AJ232" i="39" s="1"/>
  <c r="AL10" i="18"/>
  <c r="AI232" i="39" s="1"/>
  <c r="AK10" i="18"/>
  <c r="AH232" i="39" s="1"/>
  <c r="AJ10" i="18"/>
  <c r="AG232" i="39" s="1"/>
  <c r="AI10" i="18"/>
  <c r="AF232" i="39" s="1"/>
  <c r="AF10" i="18"/>
  <c r="AC232" i="39" s="1"/>
  <c r="AB10" i="18"/>
  <c r="R10" i="18"/>
  <c r="M232" i="39" s="1"/>
  <c r="Q10" i="18"/>
  <c r="L232" i="39" s="1"/>
  <c r="AN9" i="18"/>
  <c r="AM9" i="18"/>
  <c r="AJ231" i="39" s="1"/>
  <c r="AL9" i="18"/>
  <c r="AI231" i="39" s="1"/>
  <c r="AK9" i="18"/>
  <c r="AH231" i="39" s="1"/>
  <c r="AJ9" i="18"/>
  <c r="AG231" i="39" s="1"/>
  <c r="AI9" i="18"/>
  <c r="AF231" i="39" s="1"/>
  <c r="AF9" i="18"/>
  <c r="AC231" i="39" s="1"/>
  <c r="AB9" i="18"/>
  <c r="R9" i="18"/>
  <c r="M231" i="39" s="1"/>
  <c r="Q9" i="18"/>
  <c r="L231" i="39" s="1"/>
  <c r="AN8" i="18"/>
  <c r="AM8" i="18"/>
  <c r="AJ230" i="39" s="1"/>
  <c r="AL8" i="18"/>
  <c r="AI230" i="39" s="1"/>
  <c r="AK8" i="18"/>
  <c r="AH230" i="39" s="1"/>
  <c r="AJ8" i="18"/>
  <c r="AG230" i="39" s="1"/>
  <c r="AI8" i="18"/>
  <c r="AF230" i="39" s="1"/>
  <c r="AF8" i="18"/>
  <c r="AC230" i="39" s="1"/>
  <c r="AB8" i="18"/>
  <c r="R8" i="18"/>
  <c r="M230" i="39" s="1"/>
  <c r="Q8" i="18"/>
  <c r="L230" i="39" s="1"/>
  <c r="AN7" i="18"/>
  <c r="AM7" i="18"/>
  <c r="AJ229" i="39" s="1"/>
  <c r="AL7" i="18"/>
  <c r="AI229" i="39" s="1"/>
  <c r="AK7" i="18"/>
  <c r="AH229" i="39" s="1"/>
  <c r="AJ7" i="18"/>
  <c r="AG229" i="39" s="1"/>
  <c r="AI7" i="18"/>
  <c r="AF229" i="39" s="1"/>
  <c r="AF7" i="18"/>
  <c r="AC229" i="39" s="1"/>
  <c r="AB7" i="18"/>
  <c r="R7" i="18"/>
  <c r="M229" i="39" s="1"/>
  <c r="Q7" i="18"/>
  <c r="L229" i="39" s="1"/>
  <c r="AN6" i="18"/>
  <c r="AM6" i="18"/>
  <c r="AJ228" i="39" s="1"/>
  <c r="AL6" i="18"/>
  <c r="AI228" i="39" s="1"/>
  <c r="AK6" i="18"/>
  <c r="AH228" i="39" s="1"/>
  <c r="AJ6" i="18"/>
  <c r="AG228" i="39" s="1"/>
  <c r="AI6" i="18"/>
  <c r="AF228" i="39" s="1"/>
  <c r="AF6" i="18"/>
  <c r="AC228" i="39" s="1"/>
  <c r="AB6" i="18"/>
  <c r="R6" i="18"/>
  <c r="M228" i="39" s="1"/>
  <c r="Q6" i="18"/>
  <c r="L228" i="39" s="1"/>
  <c r="AL33" i="15"/>
  <c r="AJ33" i="15"/>
  <c r="AG227" i="39" s="1"/>
  <c r="AB33" i="15"/>
  <c r="R33" i="15"/>
  <c r="M227" i="39" s="1"/>
  <c r="Q33" i="15"/>
  <c r="L227" i="39" s="1"/>
  <c r="AL32" i="15"/>
  <c r="AB32" i="15"/>
  <c r="R32" i="15"/>
  <c r="M226" i="39" s="1"/>
  <c r="Q32" i="15"/>
  <c r="L226" i="39" s="1"/>
  <c r="AL31" i="15"/>
  <c r="AB31" i="15"/>
  <c r="R31" i="15"/>
  <c r="M225" i="39" s="1"/>
  <c r="Q31" i="15"/>
  <c r="L225" i="39" s="1"/>
  <c r="AL30" i="15"/>
  <c r="AJ30" i="15"/>
  <c r="AG224" i="39" s="1"/>
  <c r="AB30" i="15"/>
  <c r="R30" i="15"/>
  <c r="M224" i="39" s="1"/>
  <c r="Q30" i="15"/>
  <c r="L224" i="39" s="1"/>
  <c r="AL29" i="15"/>
  <c r="AJ29" i="15"/>
  <c r="AG223" i="39" s="1"/>
  <c r="AB29" i="15"/>
  <c r="R29" i="15"/>
  <c r="M223" i="39" s="1"/>
  <c r="Q29" i="15"/>
  <c r="L223" i="39" s="1"/>
  <c r="AL28" i="15"/>
  <c r="AJ28" i="15"/>
  <c r="AG222" i="39" s="1"/>
  <c r="AB28" i="15"/>
  <c r="R28" i="15"/>
  <c r="M222" i="39" s="1"/>
  <c r="Q28" i="15"/>
  <c r="L222" i="39" s="1"/>
  <c r="AL27" i="15"/>
  <c r="AJ27" i="15"/>
  <c r="AG221" i="39" s="1"/>
  <c r="AB27" i="15"/>
  <c r="R27" i="15"/>
  <c r="M221" i="39" s="1"/>
  <c r="Q27" i="15"/>
  <c r="L221" i="39" s="1"/>
  <c r="AL26" i="15"/>
  <c r="AB26" i="15"/>
  <c r="R26" i="15"/>
  <c r="M220" i="39" s="1"/>
  <c r="Q26" i="15"/>
  <c r="L220" i="39" s="1"/>
  <c r="AL25" i="15"/>
  <c r="AJ25" i="15"/>
  <c r="AG219" i="39" s="1"/>
  <c r="AB25" i="15"/>
  <c r="R25" i="15"/>
  <c r="M219" i="39" s="1"/>
  <c r="Q25" i="15"/>
  <c r="L219" i="39" s="1"/>
  <c r="AL24" i="15"/>
  <c r="AB24" i="15"/>
  <c r="R24" i="15"/>
  <c r="M218" i="39" s="1"/>
  <c r="Q24" i="15"/>
  <c r="L218" i="39" s="1"/>
  <c r="AL23" i="15"/>
  <c r="AJ23" i="15"/>
  <c r="AG217" i="39" s="1"/>
  <c r="AB23" i="15"/>
  <c r="R23" i="15"/>
  <c r="M217" i="39" s="1"/>
  <c r="Q23" i="15"/>
  <c r="L217" i="39" s="1"/>
  <c r="AL22" i="15"/>
  <c r="AB22" i="15"/>
  <c r="R22" i="15"/>
  <c r="M216" i="39" s="1"/>
  <c r="Q22" i="15"/>
  <c r="L216" i="39" s="1"/>
  <c r="AL21" i="15"/>
  <c r="AJ21" i="15"/>
  <c r="AG215" i="39" s="1"/>
  <c r="AB21" i="15"/>
  <c r="R21" i="15"/>
  <c r="M215" i="39" s="1"/>
  <c r="Q21" i="15"/>
  <c r="L215" i="39" s="1"/>
  <c r="AL20" i="15"/>
  <c r="AJ20" i="15"/>
  <c r="AG214" i="39" s="1"/>
  <c r="AB20" i="15"/>
  <c r="R20" i="15"/>
  <c r="M214" i="39" s="1"/>
  <c r="Q20" i="15"/>
  <c r="L214" i="39" s="1"/>
  <c r="AL19" i="15"/>
  <c r="AF19" i="15"/>
  <c r="AC213" i="39" s="1"/>
  <c r="AB19" i="15"/>
  <c r="R19" i="15"/>
  <c r="M213" i="39" s="1"/>
  <c r="Q19" i="15"/>
  <c r="L213" i="39" s="1"/>
  <c r="AL18" i="15"/>
  <c r="AB18" i="15"/>
  <c r="R18" i="15"/>
  <c r="M212" i="39" s="1"/>
  <c r="Q18" i="15"/>
  <c r="L212" i="39" s="1"/>
  <c r="AL17" i="15"/>
  <c r="AJ17" i="15"/>
  <c r="AG211" i="39" s="1"/>
  <c r="AB17" i="15"/>
  <c r="R17" i="15"/>
  <c r="M211" i="39" s="1"/>
  <c r="Q17" i="15"/>
  <c r="L211" i="39" s="1"/>
  <c r="AL16" i="15"/>
  <c r="AF16" i="15"/>
  <c r="AC210" i="39" s="1"/>
  <c r="AB16" i="15"/>
  <c r="R16" i="15"/>
  <c r="M210" i="39" s="1"/>
  <c r="Q16" i="15"/>
  <c r="L210" i="39" s="1"/>
  <c r="AL15" i="15"/>
  <c r="AF15" i="15"/>
  <c r="AC209" i="39" s="1"/>
  <c r="AB15" i="15"/>
  <c r="R15" i="15"/>
  <c r="M209" i="39" s="1"/>
  <c r="Q15" i="15"/>
  <c r="L209" i="39" s="1"/>
  <c r="AL14" i="15"/>
  <c r="AB14" i="15"/>
  <c r="R14" i="15"/>
  <c r="M208" i="39" s="1"/>
  <c r="Q14" i="15"/>
  <c r="L208" i="39" s="1"/>
  <c r="AN13" i="15"/>
  <c r="AM13" i="15"/>
  <c r="AJ207" i="39" s="1"/>
  <c r="AL13" i="15"/>
  <c r="AI207" i="39" s="1"/>
  <c r="AK13" i="15"/>
  <c r="AH207" i="39" s="1"/>
  <c r="AJ13" i="15"/>
  <c r="AG207" i="39" s="1"/>
  <c r="AI13" i="15"/>
  <c r="AF207" i="39" s="1"/>
  <c r="AF13" i="15"/>
  <c r="AC207" i="39" s="1"/>
  <c r="AB13" i="15"/>
  <c r="R13" i="15"/>
  <c r="M207" i="39" s="1"/>
  <c r="Q13" i="15"/>
  <c r="L207" i="39" s="1"/>
  <c r="AN12" i="15"/>
  <c r="AM12" i="15"/>
  <c r="AJ206" i="39" s="1"/>
  <c r="AL12" i="15"/>
  <c r="AI206" i="39" s="1"/>
  <c r="AK12" i="15"/>
  <c r="AH206" i="39" s="1"/>
  <c r="AJ12" i="15"/>
  <c r="AG206" i="39" s="1"/>
  <c r="AI12" i="15"/>
  <c r="AF206" i="39" s="1"/>
  <c r="AF12" i="15"/>
  <c r="AC206" i="39" s="1"/>
  <c r="AB12" i="15"/>
  <c r="R12" i="15"/>
  <c r="M206" i="39" s="1"/>
  <c r="Q12" i="15"/>
  <c r="L206" i="39" s="1"/>
  <c r="AN11" i="15"/>
  <c r="AM11" i="15"/>
  <c r="AJ205" i="39" s="1"/>
  <c r="AL11" i="15"/>
  <c r="AI205" i="39" s="1"/>
  <c r="AK11" i="15"/>
  <c r="AH205" i="39" s="1"/>
  <c r="AJ11" i="15"/>
  <c r="AG205" i="39" s="1"/>
  <c r="AI11" i="15"/>
  <c r="AF205" i="39" s="1"/>
  <c r="AF11" i="15"/>
  <c r="AC205" i="39" s="1"/>
  <c r="AB11" i="15"/>
  <c r="R11" i="15"/>
  <c r="M205" i="39" s="1"/>
  <c r="Q11" i="15"/>
  <c r="L205" i="39" s="1"/>
  <c r="AN10" i="15"/>
  <c r="AM10" i="15"/>
  <c r="AJ204" i="39" s="1"/>
  <c r="AL10" i="15"/>
  <c r="AI204" i="39" s="1"/>
  <c r="AK10" i="15"/>
  <c r="AH204" i="39" s="1"/>
  <c r="AJ10" i="15"/>
  <c r="AG204" i="39" s="1"/>
  <c r="AI10" i="15"/>
  <c r="AF204" i="39" s="1"/>
  <c r="AF10" i="15"/>
  <c r="AC204" i="39" s="1"/>
  <c r="AB10" i="15"/>
  <c r="R10" i="15"/>
  <c r="M204" i="39" s="1"/>
  <c r="Q10" i="15"/>
  <c r="L204" i="39" s="1"/>
  <c r="AN9" i="15"/>
  <c r="AM9" i="15"/>
  <c r="AJ203" i="39" s="1"/>
  <c r="AL9" i="15"/>
  <c r="AI203" i="39" s="1"/>
  <c r="AK9" i="15"/>
  <c r="AH203" i="39" s="1"/>
  <c r="AJ9" i="15"/>
  <c r="AG203" i="39" s="1"/>
  <c r="AI9" i="15"/>
  <c r="AF203" i="39" s="1"/>
  <c r="AF9" i="15"/>
  <c r="AC203" i="39" s="1"/>
  <c r="AB9" i="15"/>
  <c r="R9" i="15"/>
  <c r="M203" i="39" s="1"/>
  <c r="Q9" i="15"/>
  <c r="L203" i="39" s="1"/>
  <c r="AN8" i="15"/>
  <c r="AM8" i="15"/>
  <c r="AJ202" i="39" s="1"/>
  <c r="AL8" i="15"/>
  <c r="AI202" i="39" s="1"/>
  <c r="AK8" i="15"/>
  <c r="AH202" i="39" s="1"/>
  <c r="AJ8" i="15"/>
  <c r="AG202" i="39" s="1"/>
  <c r="AI8" i="15"/>
  <c r="AF202" i="39" s="1"/>
  <c r="AF8" i="15"/>
  <c r="AC202" i="39" s="1"/>
  <c r="AB8" i="15"/>
  <c r="R8" i="15"/>
  <c r="M202" i="39" s="1"/>
  <c r="Q8" i="15"/>
  <c r="L202" i="39" s="1"/>
  <c r="AN7" i="15"/>
  <c r="AM7" i="15"/>
  <c r="AJ201" i="39" s="1"/>
  <c r="AL7" i="15"/>
  <c r="AI201" i="39" s="1"/>
  <c r="AK7" i="15"/>
  <c r="AH201" i="39" s="1"/>
  <c r="AJ7" i="15"/>
  <c r="AG201" i="39" s="1"/>
  <c r="AI7" i="15"/>
  <c r="AF201" i="39" s="1"/>
  <c r="AF7" i="15"/>
  <c r="AC201" i="39" s="1"/>
  <c r="AB7" i="15"/>
  <c r="R7" i="15"/>
  <c r="M201" i="39" s="1"/>
  <c r="Q7" i="15"/>
  <c r="L201" i="39" s="1"/>
  <c r="AN6" i="15"/>
  <c r="AM6" i="15"/>
  <c r="AJ200" i="39" s="1"/>
  <c r="AL6" i="15"/>
  <c r="AI200" i="39" s="1"/>
  <c r="AK6" i="15"/>
  <c r="AH200" i="39" s="1"/>
  <c r="AJ6" i="15"/>
  <c r="AG200" i="39" s="1"/>
  <c r="AI6" i="15"/>
  <c r="AF200" i="39" s="1"/>
  <c r="AF6" i="15"/>
  <c r="AC200" i="39" s="1"/>
  <c r="AB6" i="15"/>
  <c r="R6" i="15"/>
  <c r="M200" i="39" s="1"/>
  <c r="Q6" i="15"/>
  <c r="L200" i="39" s="1"/>
  <c r="AL27" i="24"/>
  <c r="AB27" i="24"/>
  <c r="R27" i="24"/>
  <c r="M199" i="39" s="1"/>
  <c r="Q27" i="24"/>
  <c r="L199" i="39" s="1"/>
  <c r="AL26" i="24"/>
  <c r="AJ26" i="24"/>
  <c r="AG198" i="39" s="1"/>
  <c r="AB26" i="24"/>
  <c r="R26" i="24"/>
  <c r="M198" i="39" s="1"/>
  <c r="Q26" i="24"/>
  <c r="L198" i="39" s="1"/>
  <c r="AL25" i="24"/>
  <c r="AJ25" i="24"/>
  <c r="AG197" i="39" s="1"/>
  <c r="AB25" i="24"/>
  <c r="R25" i="24"/>
  <c r="M197" i="39" s="1"/>
  <c r="Q25" i="24"/>
  <c r="L197" i="39" s="1"/>
  <c r="AL24" i="24"/>
  <c r="AB24" i="24"/>
  <c r="R24" i="24"/>
  <c r="M196" i="39" s="1"/>
  <c r="Q24" i="24"/>
  <c r="L196" i="39" s="1"/>
  <c r="AL23" i="24"/>
  <c r="AJ23" i="24"/>
  <c r="AG195" i="39" s="1"/>
  <c r="AB23" i="24"/>
  <c r="R23" i="24"/>
  <c r="M195" i="39" s="1"/>
  <c r="Q23" i="24"/>
  <c r="L195" i="39" s="1"/>
  <c r="AL22" i="24"/>
  <c r="AJ22" i="24"/>
  <c r="AG194" i="39" s="1"/>
  <c r="AB22" i="24"/>
  <c r="R22" i="24"/>
  <c r="M194" i="39" s="1"/>
  <c r="Q22" i="24"/>
  <c r="L194" i="39" s="1"/>
  <c r="AL21" i="24"/>
  <c r="AJ21" i="24"/>
  <c r="AG193" i="39" s="1"/>
  <c r="AB21" i="24"/>
  <c r="R21" i="24"/>
  <c r="M193" i="39" s="1"/>
  <c r="Q21" i="24"/>
  <c r="L193" i="39" s="1"/>
  <c r="AL20" i="24"/>
  <c r="AB20" i="24"/>
  <c r="R20" i="24"/>
  <c r="M192" i="39" s="1"/>
  <c r="Q20" i="24"/>
  <c r="L192" i="39" s="1"/>
  <c r="AL19" i="24"/>
  <c r="AJ19" i="24"/>
  <c r="AG191" i="39" s="1"/>
  <c r="AB19" i="24"/>
  <c r="R19" i="24"/>
  <c r="M191" i="39" s="1"/>
  <c r="Q19" i="24"/>
  <c r="L191" i="39" s="1"/>
  <c r="AL18" i="24"/>
  <c r="AJ18" i="24"/>
  <c r="AG190" i="39" s="1"/>
  <c r="AB18" i="24"/>
  <c r="R18" i="24"/>
  <c r="M190" i="39" s="1"/>
  <c r="Q18" i="24"/>
  <c r="L190" i="39" s="1"/>
  <c r="AL17" i="24"/>
  <c r="AF17" i="24"/>
  <c r="AC189" i="39" s="1"/>
  <c r="AB17" i="24"/>
  <c r="R17" i="24"/>
  <c r="M189" i="39" s="1"/>
  <c r="Q17" i="24"/>
  <c r="L189" i="39" s="1"/>
  <c r="AL16" i="24"/>
  <c r="AJ16" i="24"/>
  <c r="AG188" i="39" s="1"/>
  <c r="AB16" i="24"/>
  <c r="R16" i="24"/>
  <c r="M188" i="39" s="1"/>
  <c r="Q16" i="24"/>
  <c r="L188" i="39" s="1"/>
  <c r="AL15" i="24"/>
  <c r="AF15" i="24"/>
  <c r="AC187" i="39" s="1"/>
  <c r="AB15" i="24"/>
  <c r="R15" i="24"/>
  <c r="M187" i="39" s="1"/>
  <c r="Q15" i="24"/>
  <c r="L187" i="39" s="1"/>
  <c r="AL14" i="24"/>
  <c r="AF14" i="24"/>
  <c r="AC186" i="39" s="1"/>
  <c r="AB14" i="24"/>
  <c r="AD14" i="24" s="1"/>
  <c r="AA186" i="39" s="1"/>
  <c r="R14" i="24"/>
  <c r="M186" i="39" s="1"/>
  <c r="Q14" i="24"/>
  <c r="L186" i="39" s="1"/>
  <c r="AL13" i="24"/>
  <c r="AB13" i="24"/>
  <c r="R13" i="24"/>
  <c r="M185" i="39" s="1"/>
  <c r="Q13" i="24"/>
  <c r="L185" i="39" s="1"/>
  <c r="AN12" i="24"/>
  <c r="AM12" i="24"/>
  <c r="AJ184" i="39" s="1"/>
  <c r="AL12" i="24"/>
  <c r="AI184" i="39" s="1"/>
  <c r="AK12" i="24"/>
  <c r="AH184" i="39" s="1"/>
  <c r="AJ12" i="24"/>
  <c r="AG184" i="39" s="1"/>
  <c r="AI12" i="24"/>
  <c r="AF184" i="39" s="1"/>
  <c r="AF12" i="24"/>
  <c r="AC184" i="39" s="1"/>
  <c r="AB12" i="24"/>
  <c r="R12" i="24"/>
  <c r="M184" i="39" s="1"/>
  <c r="Q12" i="24"/>
  <c r="L184" i="39" s="1"/>
  <c r="AN11" i="24"/>
  <c r="AM11" i="24"/>
  <c r="AJ183" i="39" s="1"/>
  <c r="AL11" i="24"/>
  <c r="AI183" i="39" s="1"/>
  <c r="AK11" i="24"/>
  <c r="AH183" i="39" s="1"/>
  <c r="AJ11" i="24"/>
  <c r="AG183" i="39" s="1"/>
  <c r="AI11" i="24"/>
  <c r="AF183" i="39" s="1"/>
  <c r="AF11" i="24"/>
  <c r="AC183" i="39" s="1"/>
  <c r="AB11" i="24"/>
  <c r="R11" i="24"/>
  <c r="M183" i="39" s="1"/>
  <c r="Q11" i="24"/>
  <c r="L183" i="39" s="1"/>
  <c r="AN10" i="24"/>
  <c r="AM10" i="24"/>
  <c r="AJ182" i="39" s="1"/>
  <c r="AL10" i="24"/>
  <c r="AI182" i="39" s="1"/>
  <c r="AK10" i="24"/>
  <c r="AH182" i="39" s="1"/>
  <c r="AJ10" i="24"/>
  <c r="AG182" i="39" s="1"/>
  <c r="AI10" i="24"/>
  <c r="AF182" i="39" s="1"/>
  <c r="AF10" i="24"/>
  <c r="AC182" i="39" s="1"/>
  <c r="AB10" i="24"/>
  <c r="R10" i="24"/>
  <c r="M182" i="39" s="1"/>
  <c r="Q10" i="24"/>
  <c r="L182" i="39" s="1"/>
  <c r="AN9" i="24"/>
  <c r="AM9" i="24"/>
  <c r="AJ181" i="39" s="1"/>
  <c r="AL9" i="24"/>
  <c r="AI181" i="39" s="1"/>
  <c r="AK9" i="24"/>
  <c r="AH181" i="39" s="1"/>
  <c r="AJ9" i="24"/>
  <c r="AG181" i="39" s="1"/>
  <c r="AI9" i="24"/>
  <c r="AF181" i="39" s="1"/>
  <c r="AF9" i="24"/>
  <c r="AC181" i="39" s="1"/>
  <c r="AB9" i="24"/>
  <c r="R9" i="24"/>
  <c r="M181" i="39" s="1"/>
  <c r="Q9" i="24"/>
  <c r="L181" i="39" s="1"/>
  <c r="AN8" i="24"/>
  <c r="AM8" i="24"/>
  <c r="AJ180" i="39" s="1"/>
  <c r="AL8" i="24"/>
  <c r="AI180" i="39" s="1"/>
  <c r="AK8" i="24"/>
  <c r="AH180" i="39" s="1"/>
  <c r="AJ8" i="24"/>
  <c r="AG180" i="39" s="1"/>
  <c r="AI8" i="24"/>
  <c r="AF180" i="39" s="1"/>
  <c r="AF8" i="24"/>
  <c r="AC180" i="39" s="1"/>
  <c r="AB8" i="24"/>
  <c r="R8" i="24"/>
  <c r="M180" i="39" s="1"/>
  <c r="Q8" i="24"/>
  <c r="L180" i="39" s="1"/>
  <c r="AN7" i="24"/>
  <c r="AM7" i="24"/>
  <c r="AJ179" i="39" s="1"/>
  <c r="AL7" i="24"/>
  <c r="AI179" i="39" s="1"/>
  <c r="AK7" i="24"/>
  <c r="AH179" i="39" s="1"/>
  <c r="AJ7" i="24"/>
  <c r="AG179" i="39" s="1"/>
  <c r="AI7" i="24"/>
  <c r="AF179" i="39" s="1"/>
  <c r="AF7" i="24"/>
  <c r="AC179" i="39" s="1"/>
  <c r="AB7" i="24"/>
  <c r="R7" i="24"/>
  <c r="M179" i="39" s="1"/>
  <c r="Q7" i="24"/>
  <c r="L179" i="39" s="1"/>
  <c r="AN6" i="24"/>
  <c r="AM6" i="24"/>
  <c r="AJ178" i="39" s="1"/>
  <c r="AL6" i="24"/>
  <c r="AI178" i="39" s="1"/>
  <c r="AK6" i="24"/>
  <c r="AH178" i="39" s="1"/>
  <c r="AJ6" i="24"/>
  <c r="AG178" i="39" s="1"/>
  <c r="AI6" i="24"/>
  <c r="AF178" i="39" s="1"/>
  <c r="AF6" i="24"/>
  <c r="AC178" i="39" s="1"/>
  <c r="AB6" i="24"/>
  <c r="R6" i="24"/>
  <c r="M178" i="39" s="1"/>
  <c r="Q6" i="24"/>
  <c r="L178" i="39" s="1"/>
  <c r="AL27" i="14"/>
  <c r="AB27" i="14"/>
  <c r="R27" i="14"/>
  <c r="M177" i="39" s="1"/>
  <c r="Q27" i="14"/>
  <c r="L177" i="39" s="1"/>
  <c r="AL26" i="14"/>
  <c r="AJ26" i="14"/>
  <c r="AG176" i="39" s="1"/>
  <c r="AB26" i="14"/>
  <c r="R26" i="14"/>
  <c r="M176" i="39" s="1"/>
  <c r="Q26" i="14"/>
  <c r="L176" i="39" s="1"/>
  <c r="AL25" i="14"/>
  <c r="AJ25" i="14"/>
  <c r="AG175" i="39" s="1"/>
  <c r="AB25" i="14"/>
  <c r="R25" i="14"/>
  <c r="M175" i="39" s="1"/>
  <c r="Q25" i="14"/>
  <c r="L175" i="39" s="1"/>
  <c r="AL24" i="14"/>
  <c r="AB24" i="14"/>
  <c r="R24" i="14"/>
  <c r="M174" i="39" s="1"/>
  <c r="Q24" i="14"/>
  <c r="L174" i="39" s="1"/>
  <c r="AL23" i="14"/>
  <c r="AJ23" i="14"/>
  <c r="AG173" i="39" s="1"/>
  <c r="AB23" i="14"/>
  <c r="R23" i="14"/>
  <c r="M173" i="39" s="1"/>
  <c r="Q23" i="14"/>
  <c r="L173" i="39" s="1"/>
  <c r="AL22" i="14"/>
  <c r="AJ22" i="14"/>
  <c r="AG172" i="39" s="1"/>
  <c r="AB22" i="14"/>
  <c r="R22" i="14"/>
  <c r="M172" i="39" s="1"/>
  <c r="Q22" i="14"/>
  <c r="L172" i="39" s="1"/>
  <c r="AL21" i="14"/>
  <c r="AB21" i="14"/>
  <c r="R21" i="14"/>
  <c r="M171" i="39" s="1"/>
  <c r="Q21" i="14"/>
  <c r="L171" i="39" s="1"/>
  <c r="AL20" i="14"/>
  <c r="AJ20" i="14"/>
  <c r="AG170" i="39" s="1"/>
  <c r="AB20" i="14"/>
  <c r="R20" i="14"/>
  <c r="M170" i="39" s="1"/>
  <c r="Q20" i="14"/>
  <c r="L170" i="39" s="1"/>
  <c r="AL19" i="14"/>
  <c r="AJ19" i="14"/>
  <c r="AG169" i="39" s="1"/>
  <c r="AB19" i="14"/>
  <c r="R19" i="14"/>
  <c r="M169" i="39" s="1"/>
  <c r="Q19" i="14"/>
  <c r="L169" i="39" s="1"/>
  <c r="AL18" i="14"/>
  <c r="AJ18" i="14"/>
  <c r="AG168" i="39" s="1"/>
  <c r="AB18" i="14"/>
  <c r="R18" i="14"/>
  <c r="M168" i="39" s="1"/>
  <c r="Q18" i="14"/>
  <c r="L168" i="39" s="1"/>
  <c r="AL17" i="14"/>
  <c r="AF17" i="14"/>
  <c r="AC167" i="39" s="1"/>
  <c r="AB17" i="14"/>
  <c r="R17" i="14"/>
  <c r="M167" i="39" s="1"/>
  <c r="Q17" i="14"/>
  <c r="L167" i="39" s="1"/>
  <c r="AL16" i="14"/>
  <c r="AJ16" i="14"/>
  <c r="AG166" i="39" s="1"/>
  <c r="AB16" i="14"/>
  <c r="R16" i="14"/>
  <c r="M166" i="39" s="1"/>
  <c r="Q16" i="14"/>
  <c r="L166" i="39" s="1"/>
  <c r="AL15" i="14"/>
  <c r="AF15" i="14"/>
  <c r="AC165" i="39" s="1"/>
  <c r="AB15" i="14"/>
  <c r="R15" i="14"/>
  <c r="M165" i="39" s="1"/>
  <c r="Q15" i="14"/>
  <c r="L165" i="39" s="1"/>
  <c r="AL14" i="14"/>
  <c r="AF14" i="14"/>
  <c r="AC164" i="39" s="1"/>
  <c r="AB14" i="14"/>
  <c r="R14" i="14"/>
  <c r="M164" i="39" s="1"/>
  <c r="Q14" i="14"/>
  <c r="L164" i="39" s="1"/>
  <c r="AL13" i="14"/>
  <c r="AB13" i="14"/>
  <c r="R13" i="14"/>
  <c r="M163" i="39" s="1"/>
  <c r="Q13" i="14"/>
  <c r="L163" i="39" s="1"/>
  <c r="AN12" i="14"/>
  <c r="AM12" i="14"/>
  <c r="AJ162" i="39" s="1"/>
  <c r="AL12" i="14"/>
  <c r="AI162" i="39" s="1"/>
  <c r="AK12" i="14"/>
  <c r="AH162" i="39" s="1"/>
  <c r="AJ12" i="14"/>
  <c r="AG162" i="39" s="1"/>
  <c r="AI12" i="14"/>
  <c r="AF162" i="39" s="1"/>
  <c r="AF12" i="14"/>
  <c r="AC162" i="39" s="1"/>
  <c r="AB12" i="14"/>
  <c r="R12" i="14"/>
  <c r="M162" i="39" s="1"/>
  <c r="Q12" i="14"/>
  <c r="L162" i="39" s="1"/>
  <c r="AN11" i="14"/>
  <c r="AT11" i="14" s="1"/>
  <c r="AS161" i="39" s="1"/>
  <c r="AM11" i="14"/>
  <c r="AJ161" i="39" s="1"/>
  <c r="AL11" i="14"/>
  <c r="AI161" i="39" s="1"/>
  <c r="AK11" i="14"/>
  <c r="AH161" i="39" s="1"/>
  <c r="AJ11" i="14"/>
  <c r="AG161" i="39" s="1"/>
  <c r="AI11" i="14"/>
  <c r="AF161" i="39" s="1"/>
  <c r="AF11" i="14"/>
  <c r="AC161" i="39" s="1"/>
  <c r="AB11" i="14"/>
  <c r="R11" i="14"/>
  <c r="M161" i="39" s="1"/>
  <c r="Q11" i="14"/>
  <c r="L161" i="39" s="1"/>
  <c r="AN10" i="14"/>
  <c r="AM10" i="14"/>
  <c r="AJ160" i="39" s="1"/>
  <c r="AL10" i="14"/>
  <c r="AI160" i="39" s="1"/>
  <c r="AK10" i="14"/>
  <c r="AH160" i="39" s="1"/>
  <c r="AJ10" i="14"/>
  <c r="AG160" i="39" s="1"/>
  <c r="AI10" i="14"/>
  <c r="AF160" i="39" s="1"/>
  <c r="AF10" i="14"/>
  <c r="AC160" i="39" s="1"/>
  <c r="AB10" i="14"/>
  <c r="R10" i="14"/>
  <c r="M160" i="39" s="1"/>
  <c r="Q10" i="14"/>
  <c r="L160" i="39" s="1"/>
  <c r="AN9" i="14"/>
  <c r="AM9" i="14"/>
  <c r="AJ159" i="39" s="1"/>
  <c r="AL9" i="14"/>
  <c r="AI159" i="39" s="1"/>
  <c r="AK9" i="14"/>
  <c r="AH159" i="39" s="1"/>
  <c r="AJ9" i="14"/>
  <c r="AG159" i="39" s="1"/>
  <c r="AI9" i="14"/>
  <c r="AF159" i="39" s="1"/>
  <c r="AF9" i="14"/>
  <c r="AC159" i="39" s="1"/>
  <c r="AB9" i="14"/>
  <c r="R9" i="14"/>
  <c r="M159" i="39" s="1"/>
  <c r="Q9" i="14"/>
  <c r="L159" i="39" s="1"/>
  <c r="AN8" i="14"/>
  <c r="AM8" i="14"/>
  <c r="AJ158" i="39" s="1"/>
  <c r="AL8" i="14"/>
  <c r="AI158" i="39" s="1"/>
  <c r="AK8" i="14"/>
  <c r="AH158" i="39" s="1"/>
  <c r="AJ8" i="14"/>
  <c r="AG158" i="39" s="1"/>
  <c r="AI8" i="14"/>
  <c r="AF158" i="39" s="1"/>
  <c r="AF8" i="14"/>
  <c r="AC158" i="39" s="1"/>
  <c r="AB8" i="14"/>
  <c r="R8" i="14"/>
  <c r="M158" i="39" s="1"/>
  <c r="Q8" i="14"/>
  <c r="L158" i="39" s="1"/>
  <c r="AN7" i="14"/>
  <c r="AM7" i="14"/>
  <c r="AJ157" i="39" s="1"/>
  <c r="AL7" i="14"/>
  <c r="AI157" i="39" s="1"/>
  <c r="AK7" i="14"/>
  <c r="AH157" i="39" s="1"/>
  <c r="AJ7" i="14"/>
  <c r="AG157" i="39" s="1"/>
  <c r="AI7" i="14"/>
  <c r="AF157" i="39" s="1"/>
  <c r="AF7" i="14"/>
  <c r="AC157" i="39" s="1"/>
  <c r="AB7" i="14"/>
  <c r="AD7" i="14" s="1"/>
  <c r="AA157" i="39" s="1"/>
  <c r="R7" i="14"/>
  <c r="M157" i="39" s="1"/>
  <c r="Q7" i="14"/>
  <c r="L157" i="39" s="1"/>
  <c r="AN6" i="14"/>
  <c r="AM6" i="14"/>
  <c r="AJ156" i="39" s="1"/>
  <c r="AL6" i="14"/>
  <c r="AI156" i="39" s="1"/>
  <c r="AK6" i="14"/>
  <c r="AH156" i="39" s="1"/>
  <c r="AJ6" i="14"/>
  <c r="AG156" i="39" s="1"/>
  <c r="AI6" i="14"/>
  <c r="AF156" i="39" s="1"/>
  <c r="AF6" i="14"/>
  <c r="AC156" i="39" s="1"/>
  <c r="AB6" i="14"/>
  <c r="R6" i="14"/>
  <c r="M156" i="39" s="1"/>
  <c r="Q6" i="14"/>
  <c r="L156" i="39" s="1"/>
  <c r="AL19" i="23"/>
  <c r="AB19" i="23"/>
  <c r="R19" i="23"/>
  <c r="M155" i="39" s="1"/>
  <c r="Q19" i="23"/>
  <c r="L155" i="39" s="1"/>
  <c r="AL18" i="23"/>
  <c r="AB18" i="23"/>
  <c r="R18" i="23"/>
  <c r="M154" i="39" s="1"/>
  <c r="Q18" i="23"/>
  <c r="L154" i="39" s="1"/>
  <c r="AL17" i="23"/>
  <c r="AF17" i="23"/>
  <c r="AC153" i="39" s="1"/>
  <c r="AB17" i="23"/>
  <c r="R17" i="23"/>
  <c r="M153" i="39" s="1"/>
  <c r="Q17" i="23"/>
  <c r="L153" i="39" s="1"/>
  <c r="AL16" i="23"/>
  <c r="AF16" i="23"/>
  <c r="AC152" i="39" s="1"/>
  <c r="AB16" i="23"/>
  <c r="R16" i="23"/>
  <c r="M152" i="39" s="1"/>
  <c r="Q16" i="23"/>
  <c r="L152" i="39" s="1"/>
  <c r="AL15" i="23"/>
  <c r="AB15" i="23"/>
  <c r="R15" i="23"/>
  <c r="M151" i="39" s="1"/>
  <c r="Q15" i="23"/>
  <c r="L151" i="39" s="1"/>
  <c r="AL14" i="23"/>
  <c r="AF14" i="23"/>
  <c r="AC150" i="39" s="1"/>
  <c r="AB14" i="23"/>
  <c r="R14" i="23"/>
  <c r="M150" i="39" s="1"/>
  <c r="Q14" i="23"/>
  <c r="L150" i="39" s="1"/>
  <c r="AL13" i="23"/>
  <c r="AF13" i="23"/>
  <c r="AC149" i="39" s="1"/>
  <c r="AB13" i="23"/>
  <c r="R13" i="23"/>
  <c r="M149" i="39" s="1"/>
  <c r="Q13" i="23"/>
  <c r="L149" i="39" s="1"/>
  <c r="AL12" i="23"/>
  <c r="AB12" i="23"/>
  <c r="R12" i="23"/>
  <c r="M148" i="39" s="1"/>
  <c r="Q12" i="23"/>
  <c r="L148" i="39" s="1"/>
  <c r="AN11" i="23"/>
  <c r="AM11" i="23"/>
  <c r="AJ147" i="39" s="1"/>
  <c r="AL11" i="23"/>
  <c r="AI147" i="39" s="1"/>
  <c r="AK11" i="23"/>
  <c r="AH147" i="39" s="1"/>
  <c r="AJ11" i="23"/>
  <c r="AG147" i="39" s="1"/>
  <c r="AI11" i="23"/>
  <c r="AF147" i="39" s="1"/>
  <c r="AF11" i="23"/>
  <c r="AC147" i="39" s="1"/>
  <c r="AB11" i="23"/>
  <c r="R11" i="23"/>
  <c r="M147" i="39" s="1"/>
  <c r="Q11" i="23"/>
  <c r="L147" i="39" s="1"/>
  <c r="AN10" i="23"/>
  <c r="AM10" i="23"/>
  <c r="AJ146" i="39" s="1"/>
  <c r="AL10" i="23"/>
  <c r="AI146" i="39" s="1"/>
  <c r="AK10" i="23"/>
  <c r="AH146" i="39" s="1"/>
  <c r="AJ10" i="23"/>
  <c r="AG146" i="39" s="1"/>
  <c r="AI10" i="23"/>
  <c r="AF146" i="39" s="1"/>
  <c r="AF10" i="23"/>
  <c r="AC146" i="39" s="1"/>
  <c r="AB10" i="23"/>
  <c r="R10" i="23"/>
  <c r="M146" i="39" s="1"/>
  <c r="Q10" i="23"/>
  <c r="L146" i="39" s="1"/>
  <c r="AN9" i="23"/>
  <c r="AM9" i="23"/>
  <c r="AJ145" i="39" s="1"/>
  <c r="AL9" i="23"/>
  <c r="AI145" i="39" s="1"/>
  <c r="AK9" i="23"/>
  <c r="AH145" i="39" s="1"/>
  <c r="AJ9" i="23"/>
  <c r="AG145" i="39" s="1"/>
  <c r="AI9" i="23"/>
  <c r="AF145" i="39" s="1"/>
  <c r="AF9" i="23"/>
  <c r="AC145" i="39" s="1"/>
  <c r="AB9" i="23"/>
  <c r="R9" i="23"/>
  <c r="M145" i="39" s="1"/>
  <c r="Q9" i="23"/>
  <c r="L145" i="39" s="1"/>
  <c r="AN8" i="23"/>
  <c r="AM8" i="23"/>
  <c r="AJ144" i="39" s="1"/>
  <c r="AL8" i="23"/>
  <c r="AI144" i="39" s="1"/>
  <c r="AK8" i="23"/>
  <c r="AH144" i="39" s="1"/>
  <c r="AJ8" i="23"/>
  <c r="AG144" i="39" s="1"/>
  <c r="AI8" i="23"/>
  <c r="AF144" i="39" s="1"/>
  <c r="AF8" i="23"/>
  <c r="AC144" i="39" s="1"/>
  <c r="AB8" i="23"/>
  <c r="R8" i="23"/>
  <c r="M144" i="39" s="1"/>
  <c r="Q8" i="23"/>
  <c r="L144" i="39" s="1"/>
  <c r="AN7" i="23"/>
  <c r="AM7" i="23"/>
  <c r="AJ143" i="39" s="1"/>
  <c r="AL7" i="23"/>
  <c r="AI143" i="39" s="1"/>
  <c r="AK7" i="23"/>
  <c r="AH143" i="39" s="1"/>
  <c r="AJ7" i="23"/>
  <c r="AG143" i="39" s="1"/>
  <c r="AI7" i="23"/>
  <c r="AF143" i="39" s="1"/>
  <c r="AF7" i="23"/>
  <c r="AC143" i="39" s="1"/>
  <c r="AB7" i="23"/>
  <c r="R7" i="23"/>
  <c r="M143" i="39" s="1"/>
  <c r="Q7" i="23"/>
  <c r="L143" i="39" s="1"/>
  <c r="AN6" i="23"/>
  <c r="AM6" i="23"/>
  <c r="AJ142" i="39" s="1"/>
  <c r="AL6" i="23"/>
  <c r="AI142" i="39" s="1"/>
  <c r="AK6" i="23"/>
  <c r="AH142" i="39" s="1"/>
  <c r="AJ6" i="23"/>
  <c r="AG142" i="39" s="1"/>
  <c r="AI6" i="23"/>
  <c r="AF142" i="39" s="1"/>
  <c r="AF6" i="23"/>
  <c r="AC142" i="39" s="1"/>
  <c r="AB6" i="23"/>
  <c r="R6" i="23"/>
  <c r="M142" i="39" s="1"/>
  <c r="Q6" i="23"/>
  <c r="L142" i="39" s="1"/>
  <c r="AL29" i="17"/>
  <c r="AB29" i="17"/>
  <c r="R29" i="17"/>
  <c r="M141" i="39" s="1"/>
  <c r="Q29" i="17"/>
  <c r="L141" i="39" s="1"/>
  <c r="AL28" i="17"/>
  <c r="AJ28" i="17"/>
  <c r="AG140" i="39" s="1"/>
  <c r="AB28" i="17"/>
  <c r="R28" i="17"/>
  <c r="M140" i="39" s="1"/>
  <c r="Q28" i="17"/>
  <c r="L140" i="39" s="1"/>
  <c r="AL27" i="17"/>
  <c r="AB27" i="17"/>
  <c r="M139" i="39"/>
  <c r="Q27" i="17"/>
  <c r="L139" i="39" s="1"/>
  <c r="AL26" i="17"/>
  <c r="AJ26" i="17"/>
  <c r="AG138" i="39" s="1"/>
  <c r="AB26" i="17"/>
  <c r="R26" i="17"/>
  <c r="M138" i="39" s="1"/>
  <c r="Q26" i="17"/>
  <c r="L138" i="39" s="1"/>
  <c r="AL25" i="17"/>
  <c r="AJ25" i="17"/>
  <c r="AG137" i="39" s="1"/>
  <c r="AB25" i="17"/>
  <c r="R25" i="17"/>
  <c r="M137" i="39" s="1"/>
  <c r="Q25" i="17"/>
  <c r="L137" i="39" s="1"/>
  <c r="AL24" i="17"/>
  <c r="AB24" i="17"/>
  <c r="R24" i="17"/>
  <c r="M136" i="39" s="1"/>
  <c r="Q24" i="17"/>
  <c r="L136" i="39" s="1"/>
  <c r="AL23" i="17"/>
  <c r="AJ23" i="17"/>
  <c r="AG135" i="39" s="1"/>
  <c r="AB23" i="17"/>
  <c r="R23" i="17"/>
  <c r="M135" i="39" s="1"/>
  <c r="Q23" i="17"/>
  <c r="L135" i="39" s="1"/>
  <c r="AL22" i="17"/>
  <c r="AB22" i="17"/>
  <c r="R22" i="17"/>
  <c r="M134" i="39" s="1"/>
  <c r="Q22" i="17"/>
  <c r="L134" i="39" s="1"/>
  <c r="AL21" i="17"/>
  <c r="AJ21" i="17"/>
  <c r="AG133" i="39" s="1"/>
  <c r="AB21" i="17"/>
  <c r="R21" i="17"/>
  <c r="M133" i="39" s="1"/>
  <c r="Q21" i="17"/>
  <c r="L133" i="39" s="1"/>
  <c r="AL20" i="17"/>
  <c r="AF20" i="17"/>
  <c r="AC132" i="39" s="1"/>
  <c r="AB20" i="17"/>
  <c r="R20" i="17"/>
  <c r="M132" i="39" s="1"/>
  <c r="Q20" i="17"/>
  <c r="L132" i="39" s="1"/>
  <c r="AL19" i="17"/>
  <c r="AB19" i="17"/>
  <c r="R19" i="17"/>
  <c r="M131" i="39" s="1"/>
  <c r="Q19" i="17"/>
  <c r="L131" i="39" s="1"/>
  <c r="AL18" i="17"/>
  <c r="AF18" i="17"/>
  <c r="AC130" i="39" s="1"/>
  <c r="AB18" i="17"/>
  <c r="R18" i="17"/>
  <c r="M130" i="39" s="1"/>
  <c r="Q18" i="17"/>
  <c r="L130" i="39" s="1"/>
  <c r="AL17" i="17"/>
  <c r="AJ17" i="17"/>
  <c r="AG129" i="39" s="1"/>
  <c r="AB17" i="17"/>
  <c r="R17" i="17"/>
  <c r="M129" i="39" s="1"/>
  <c r="Q17" i="17"/>
  <c r="L129" i="39" s="1"/>
  <c r="AL16" i="17"/>
  <c r="AF16" i="17"/>
  <c r="AC128" i="39" s="1"/>
  <c r="AB16" i="17"/>
  <c r="R16" i="17"/>
  <c r="M128" i="39" s="1"/>
  <c r="Q16" i="17"/>
  <c r="L128" i="39" s="1"/>
  <c r="AL15" i="17"/>
  <c r="AB15" i="17"/>
  <c r="R15" i="17"/>
  <c r="M127" i="39" s="1"/>
  <c r="Q15" i="17"/>
  <c r="L127" i="39" s="1"/>
  <c r="AL14" i="17"/>
  <c r="AF14" i="17"/>
  <c r="AC126" i="39" s="1"/>
  <c r="AB14" i="17"/>
  <c r="R14" i="17"/>
  <c r="M126" i="39" s="1"/>
  <c r="Q14" i="17"/>
  <c r="L126" i="39" s="1"/>
  <c r="AN13" i="17"/>
  <c r="AM13" i="17"/>
  <c r="AJ125" i="39" s="1"/>
  <c r="AL13" i="17"/>
  <c r="AI125" i="39" s="1"/>
  <c r="AK13" i="17"/>
  <c r="AH125" i="39" s="1"/>
  <c r="AJ13" i="17"/>
  <c r="AG125" i="39" s="1"/>
  <c r="AI13" i="17"/>
  <c r="AF125" i="39" s="1"/>
  <c r="AF13" i="17"/>
  <c r="AC125" i="39" s="1"/>
  <c r="AB13" i="17"/>
  <c r="R13" i="17"/>
  <c r="M125" i="39" s="1"/>
  <c r="Q13" i="17"/>
  <c r="L125" i="39" s="1"/>
  <c r="AN12" i="17"/>
  <c r="AM12" i="17"/>
  <c r="AJ124" i="39" s="1"/>
  <c r="AL12" i="17"/>
  <c r="AI124" i="39" s="1"/>
  <c r="AK12" i="17"/>
  <c r="AH124" i="39" s="1"/>
  <c r="AJ12" i="17"/>
  <c r="AG124" i="39" s="1"/>
  <c r="AI12" i="17"/>
  <c r="AF124" i="39" s="1"/>
  <c r="AF12" i="17"/>
  <c r="AC124" i="39" s="1"/>
  <c r="AB12" i="17"/>
  <c r="R12" i="17"/>
  <c r="M124" i="39" s="1"/>
  <c r="Q12" i="17"/>
  <c r="L124" i="39" s="1"/>
  <c r="AN11" i="17"/>
  <c r="AM11" i="17"/>
  <c r="AJ123" i="39" s="1"/>
  <c r="AL11" i="17"/>
  <c r="AI123" i="39" s="1"/>
  <c r="AK11" i="17"/>
  <c r="AH123" i="39" s="1"/>
  <c r="AJ11" i="17"/>
  <c r="AG123" i="39" s="1"/>
  <c r="AI11" i="17"/>
  <c r="AF123" i="39" s="1"/>
  <c r="AF11" i="17"/>
  <c r="AC123" i="39" s="1"/>
  <c r="AB11" i="17"/>
  <c r="R11" i="17"/>
  <c r="M123" i="39" s="1"/>
  <c r="Q11" i="17"/>
  <c r="L123" i="39" s="1"/>
  <c r="AN10" i="17"/>
  <c r="AM10" i="17"/>
  <c r="AJ122" i="39" s="1"/>
  <c r="AL10" i="17"/>
  <c r="AI122" i="39" s="1"/>
  <c r="AK10" i="17"/>
  <c r="AH122" i="39" s="1"/>
  <c r="AJ10" i="17"/>
  <c r="AG122" i="39" s="1"/>
  <c r="AI10" i="17"/>
  <c r="AF122" i="39" s="1"/>
  <c r="AF10" i="17"/>
  <c r="AC122" i="39" s="1"/>
  <c r="AB10" i="17"/>
  <c r="R10" i="17"/>
  <c r="M122" i="39" s="1"/>
  <c r="Q10" i="17"/>
  <c r="L122" i="39" s="1"/>
  <c r="AN9" i="17"/>
  <c r="AM9" i="17"/>
  <c r="AJ121" i="39" s="1"/>
  <c r="AL9" i="17"/>
  <c r="AI121" i="39" s="1"/>
  <c r="AK9" i="17"/>
  <c r="AH121" i="39" s="1"/>
  <c r="AJ9" i="17"/>
  <c r="AG121" i="39" s="1"/>
  <c r="AI9" i="17"/>
  <c r="AF121" i="39" s="1"/>
  <c r="AF9" i="17"/>
  <c r="AC121" i="39" s="1"/>
  <c r="AB9" i="17"/>
  <c r="R9" i="17"/>
  <c r="M121" i="39" s="1"/>
  <c r="Q9" i="17"/>
  <c r="L121" i="39" s="1"/>
  <c r="AN8" i="17"/>
  <c r="AM8" i="17"/>
  <c r="AJ120" i="39" s="1"/>
  <c r="AL8" i="17"/>
  <c r="AI120" i="39" s="1"/>
  <c r="AK8" i="17"/>
  <c r="AH120" i="39" s="1"/>
  <c r="AJ8" i="17"/>
  <c r="AG120" i="39" s="1"/>
  <c r="AI8" i="17"/>
  <c r="AF120" i="39" s="1"/>
  <c r="AF8" i="17"/>
  <c r="AC120" i="39" s="1"/>
  <c r="AB8" i="17"/>
  <c r="R8" i="17"/>
  <c r="M120" i="39" s="1"/>
  <c r="Q8" i="17"/>
  <c r="L120" i="39" s="1"/>
  <c r="AN7" i="17"/>
  <c r="AM7" i="17"/>
  <c r="AJ119" i="39" s="1"/>
  <c r="AL7" i="17"/>
  <c r="AI119" i="39" s="1"/>
  <c r="AK7" i="17"/>
  <c r="AH119" i="39" s="1"/>
  <c r="AJ7" i="17"/>
  <c r="AG119" i="39" s="1"/>
  <c r="AI7" i="17"/>
  <c r="AF119" i="39" s="1"/>
  <c r="AF7" i="17"/>
  <c r="AC119" i="39" s="1"/>
  <c r="AB7" i="17"/>
  <c r="R7" i="17"/>
  <c r="M119" i="39" s="1"/>
  <c r="Q7" i="17"/>
  <c r="L119" i="39" s="1"/>
  <c r="AN6" i="17"/>
  <c r="AK118" i="39" s="1"/>
  <c r="AM6" i="17"/>
  <c r="AJ118" i="39" s="1"/>
  <c r="AL6" i="17"/>
  <c r="AI118" i="39" s="1"/>
  <c r="AK6" i="17"/>
  <c r="AH118" i="39" s="1"/>
  <c r="AJ6" i="17"/>
  <c r="AG118" i="39" s="1"/>
  <c r="AI6" i="17"/>
  <c r="AF118" i="39" s="1"/>
  <c r="AF6" i="17"/>
  <c r="AC118" i="39" s="1"/>
  <c r="AB6" i="17"/>
  <c r="R6" i="17"/>
  <c r="M118" i="39" s="1"/>
  <c r="Q6" i="17"/>
  <c r="L118" i="39" s="1"/>
  <c r="AL32" i="13"/>
  <c r="AB32" i="13"/>
  <c r="R32" i="13"/>
  <c r="M117" i="39" s="1"/>
  <c r="Q32" i="13"/>
  <c r="L117" i="39" s="1"/>
  <c r="AL31" i="13"/>
  <c r="AJ31" i="13"/>
  <c r="AG116" i="39" s="1"/>
  <c r="AB31" i="13"/>
  <c r="R31" i="13"/>
  <c r="M116" i="39" s="1"/>
  <c r="Q31" i="13"/>
  <c r="L116" i="39" s="1"/>
  <c r="AL30" i="13"/>
  <c r="AJ30" i="13"/>
  <c r="AG115" i="39" s="1"/>
  <c r="AB30" i="13"/>
  <c r="R30" i="13"/>
  <c r="M115" i="39" s="1"/>
  <c r="Q30" i="13"/>
  <c r="L115" i="39" s="1"/>
  <c r="AL29" i="13"/>
  <c r="AB29" i="13"/>
  <c r="R29" i="13"/>
  <c r="M114" i="39" s="1"/>
  <c r="Q29" i="13"/>
  <c r="L114" i="39" s="1"/>
  <c r="AL28" i="13"/>
  <c r="AB28" i="13"/>
  <c r="R28" i="13"/>
  <c r="M113" i="39" s="1"/>
  <c r="Q28" i="13"/>
  <c r="L113" i="39" s="1"/>
  <c r="AL27" i="13"/>
  <c r="AB27" i="13"/>
  <c r="R27" i="13"/>
  <c r="M112" i="39" s="1"/>
  <c r="Q27" i="13"/>
  <c r="L112" i="39" s="1"/>
  <c r="AL26" i="13"/>
  <c r="AB26" i="13"/>
  <c r="R26" i="13"/>
  <c r="M111" i="39" s="1"/>
  <c r="Q26" i="13"/>
  <c r="L111" i="39" s="1"/>
  <c r="AL25" i="13"/>
  <c r="AJ25" i="13"/>
  <c r="AG110" i="39" s="1"/>
  <c r="AB25" i="13"/>
  <c r="R25" i="13"/>
  <c r="M110" i="39" s="1"/>
  <c r="Q25" i="13"/>
  <c r="L110" i="39" s="1"/>
  <c r="AL24" i="13"/>
  <c r="AJ24" i="13"/>
  <c r="AG109" i="39" s="1"/>
  <c r="AB24" i="13"/>
  <c r="R24" i="13"/>
  <c r="M109" i="39" s="1"/>
  <c r="Q24" i="13"/>
  <c r="L109" i="39" s="1"/>
  <c r="AL23" i="13"/>
  <c r="AJ23" i="13"/>
  <c r="AG108" i="39" s="1"/>
  <c r="AB23" i="13"/>
  <c r="R23" i="13"/>
  <c r="M108" i="39" s="1"/>
  <c r="Q23" i="13"/>
  <c r="L108" i="39" s="1"/>
  <c r="AL22" i="13"/>
  <c r="AJ22" i="13"/>
  <c r="AG107" i="39" s="1"/>
  <c r="AB22" i="13"/>
  <c r="R22" i="13"/>
  <c r="M107" i="39" s="1"/>
  <c r="Q22" i="13"/>
  <c r="L107" i="39" s="1"/>
  <c r="AL21" i="13"/>
  <c r="AJ21" i="13"/>
  <c r="AG106" i="39" s="1"/>
  <c r="AB21" i="13"/>
  <c r="R21" i="13"/>
  <c r="M106" i="39" s="1"/>
  <c r="Q21" i="13"/>
  <c r="L106" i="39" s="1"/>
  <c r="AL20" i="13"/>
  <c r="AF20" i="13"/>
  <c r="AC105" i="39" s="1"/>
  <c r="AB20" i="13"/>
  <c r="R20" i="13"/>
  <c r="M105" i="39" s="1"/>
  <c r="Q20" i="13"/>
  <c r="L105" i="39" s="1"/>
  <c r="AL19" i="13"/>
  <c r="AB19" i="13"/>
  <c r="R19" i="13"/>
  <c r="M104" i="39" s="1"/>
  <c r="Q19" i="13"/>
  <c r="L104" i="39" s="1"/>
  <c r="AL18" i="13"/>
  <c r="AF18" i="13"/>
  <c r="AC103" i="39" s="1"/>
  <c r="AB18" i="13"/>
  <c r="R18" i="13"/>
  <c r="M103" i="39" s="1"/>
  <c r="Q18" i="13"/>
  <c r="L103" i="39" s="1"/>
  <c r="AL17" i="13"/>
  <c r="AJ17" i="13"/>
  <c r="AG102" i="39" s="1"/>
  <c r="AB17" i="13"/>
  <c r="R17" i="13"/>
  <c r="M102" i="39" s="1"/>
  <c r="Q17" i="13"/>
  <c r="L102" i="39" s="1"/>
  <c r="AL16" i="13"/>
  <c r="AJ16" i="13"/>
  <c r="AG101" i="39" s="1"/>
  <c r="AB16" i="13"/>
  <c r="R16" i="13"/>
  <c r="M101" i="39" s="1"/>
  <c r="Q16" i="13"/>
  <c r="L101" i="39" s="1"/>
  <c r="AL15" i="13"/>
  <c r="AF15" i="13"/>
  <c r="AC100" i="39" s="1"/>
  <c r="AB15" i="13"/>
  <c r="R15" i="13"/>
  <c r="M100" i="39" s="1"/>
  <c r="Q15" i="13"/>
  <c r="L100" i="39" s="1"/>
  <c r="AL14" i="13"/>
  <c r="AB14" i="13"/>
  <c r="R14" i="13"/>
  <c r="M99" i="39" s="1"/>
  <c r="Q14" i="13"/>
  <c r="L99" i="39" s="1"/>
  <c r="AN13" i="13"/>
  <c r="AM13" i="13"/>
  <c r="AJ98" i="39" s="1"/>
  <c r="AL13" i="13"/>
  <c r="AI98" i="39" s="1"/>
  <c r="AK13" i="13"/>
  <c r="AH98" i="39" s="1"/>
  <c r="AJ13" i="13"/>
  <c r="AG98" i="39" s="1"/>
  <c r="AI13" i="13"/>
  <c r="AF98" i="39" s="1"/>
  <c r="AF13" i="13"/>
  <c r="AC98" i="39" s="1"/>
  <c r="AB13" i="13"/>
  <c r="R13" i="13"/>
  <c r="M98" i="39" s="1"/>
  <c r="Q13" i="13"/>
  <c r="L98" i="39" s="1"/>
  <c r="AN12" i="13"/>
  <c r="AM12" i="13"/>
  <c r="AJ97" i="39" s="1"/>
  <c r="AL12" i="13"/>
  <c r="AI97" i="39" s="1"/>
  <c r="AK12" i="13"/>
  <c r="AH97" i="39" s="1"/>
  <c r="AJ12" i="13"/>
  <c r="AG97" i="39" s="1"/>
  <c r="AI12" i="13"/>
  <c r="AF97" i="39" s="1"/>
  <c r="AF12" i="13"/>
  <c r="AC97" i="39" s="1"/>
  <c r="AB12" i="13"/>
  <c r="R12" i="13"/>
  <c r="M97" i="39" s="1"/>
  <c r="Q12" i="13"/>
  <c r="L97" i="39" s="1"/>
  <c r="AN11" i="13"/>
  <c r="AM11" i="13"/>
  <c r="AJ96" i="39" s="1"/>
  <c r="AL11" i="13"/>
  <c r="AI96" i="39" s="1"/>
  <c r="AK11" i="13"/>
  <c r="AH96" i="39" s="1"/>
  <c r="AJ11" i="13"/>
  <c r="AG96" i="39" s="1"/>
  <c r="AI11" i="13"/>
  <c r="AF96" i="39" s="1"/>
  <c r="AF11" i="13"/>
  <c r="AC96" i="39" s="1"/>
  <c r="AB11" i="13"/>
  <c r="R11" i="13"/>
  <c r="M96" i="39" s="1"/>
  <c r="Q11" i="13"/>
  <c r="L96" i="39" s="1"/>
  <c r="AN10" i="13"/>
  <c r="AM10" i="13"/>
  <c r="AJ95" i="39" s="1"/>
  <c r="AL10" i="13"/>
  <c r="AI95" i="39" s="1"/>
  <c r="AK10" i="13"/>
  <c r="AH95" i="39" s="1"/>
  <c r="AJ10" i="13"/>
  <c r="AG95" i="39" s="1"/>
  <c r="AI10" i="13"/>
  <c r="AF95" i="39" s="1"/>
  <c r="AF10" i="13"/>
  <c r="AC95" i="39" s="1"/>
  <c r="AB10" i="13"/>
  <c r="R10" i="13"/>
  <c r="M95" i="39" s="1"/>
  <c r="Q10" i="13"/>
  <c r="L95" i="39" s="1"/>
  <c r="AN9" i="13"/>
  <c r="AM9" i="13"/>
  <c r="AJ94" i="39" s="1"/>
  <c r="AL9" i="13"/>
  <c r="AI94" i="39" s="1"/>
  <c r="AK9" i="13"/>
  <c r="AH94" i="39" s="1"/>
  <c r="AJ9" i="13"/>
  <c r="AG94" i="39" s="1"/>
  <c r="AI9" i="13"/>
  <c r="AF94" i="39" s="1"/>
  <c r="AF9" i="13"/>
  <c r="AC94" i="39" s="1"/>
  <c r="AB9" i="13"/>
  <c r="R9" i="13"/>
  <c r="M94" i="39" s="1"/>
  <c r="Q9" i="13"/>
  <c r="L94" i="39" s="1"/>
  <c r="AN8" i="13"/>
  <c r="AM8" i="13"/>
  <c r="AJ93" i="39" s="1"/>
  <c r="AL8" i="13"/>
  <c r="AI93" i="39" s="1"/>
  <c r="AK8" i="13"/>
  <c r="AH93" i="39" s="1"/>
  <c r="AJ8" i="13"/>
  <c r="AG93" i="39" s="1"/>
  <c r="AI8" i="13"/>
  <c r="AF93" i="39" s="1"/>
  <c r="AF8" i="13"/>
  <c r="AC93" i="39" s="1"/>
  <c r="AB8" i="13"/>
  <c r="R8" i="13"/>
  <c r="M93" i="39" s="1"/>
  <c r="Q8" i="13"/>
  <c r="L93" i="39" s="1"/>
  <c r="AN7" i="13"/>
  <c r="AM7" i="13"/>
  <c r="AJ92" i="39" s="1"/>
  <c r="AL7" i="13"/>
  <c r="AI92" i="39" s="1"/>
  <c r="AK7" i="13"/>
  <c r="AH92" i="39" s="1"/>
  <c r="AJ7" i="13"/>
  <c r="AG92" i="39" s="1"/>
  <c r="AI7" i="13"/>
  <c r="AF92" i="39" s="1"/>
  <c r="AF7" i="13"/>
  <c r="AC92" i="39" s="1"/>
  <c r="AB7" i="13"/>
  <c r="R7" i="13"/>
  <c r="M92" i="39" s="1"/>
  <c r="Q7" i="13"/>
  <c r="L92" i="39" s="1"/>
  <c r="AN6" i="13"/>
  <c r="AM6" i="13"/>
  <c r="AJ91" i="39" s="1"/>
  <c r="AL6" i="13"/>
  <c r="AI91" i="39" s="1"/>
  <c r="AK6" i="13"/>
  <c r="AH91" i="39" s="1"/>
  <c r="AJ6" i="13"/>
  <c r="AG91" i="39" s="1"/>
  <c r="AI6" i="13"/>
  <c r="AF91" i="39" s="1"/>
  <c r="AF6" i="13"/>
  <c r="AC91" i="39" s="1"/>
  <c r="AB6" i="13"/>
  <c r="R6" i="13"/>
  <c r="M91" i="39" s="1"/>
  <c r="Q6" i="13"/>
  <c r="L91" i="39" s="1"/>
  <c r="AL35" i="22"/>
  <c r="AB35" i="22"/>
  <c r="R35" i="22"/>
  <c r="M90" i="39" s="1"/>
  <c r="Q35" i="22"/>
  <c r="L90" i="39" s="1"/>
  <c r="AL34" i="22"/>
  <c r="AB34" i="22"/>
  <c r="R34" i="22"/>
  <c r="M89" i="39" s="1"/>
  <c r="Q34" i="22"/>
  <c r="L89" i="39" s="1"/>
  <c r="AL33" i="22"/>
  <c r="AJ33" i="22"/>
  <c r="AG88" i="39" s="1"/>
  <c r="AB33" i="22"/>
  <c r="R33" i="22"/>
  <c r="M88" i="39" s="1"/>
  <c r="Q33" i="22"/>
  <c r="L88" i="39" s="1"/>
  <c r="AL32" i="22"/>
  <c r="AJ32" i="22"/>
  <c r="AG87" i="39" s="1"/>
  <c r="AB32" i="22"/>
  <c r="R32" i="22"/>
  <c r="M87" i="39" s="1"/>
  <c r="Q32" i="22"/>
  <c r="L87" i="39" s="1"/>
  <c r="AL31" i="22"/>
  <c r="AJ31" i="22"/>
  <c r="AG86" i="39" s="1"/>
  <c r="AB31" i="22"/>
  <c r="R31" i="22"/>
  <c r="M86" i="39" s="1"/>
  <c r="Q31" i="22"/>
  <c r="L86" i="39" s="1"/>
  <c r="AL30" i="22"/>
  <c r="AJ30" i="22"/>
  <c r="AG85" i="39" s="1"/>
  <c r="AB30" i="22"/>
  <c r="R30" i="22"/>
  <c r="M85" i="39" s="1"/>
  <c r="Q30" i="22"/>
  <c r="L85" i="39" s="1"/>
  <c r="AL29" i="22"/>
  <c r="AB29" i="22"/>
  <c r="R29" i="22"/>
  <c r="M84" i="39" s="1"/>
  <c r="Q29" i="22"/>
  <c r="L84" i="39" s="1"/>
  <c r="AL28" i="22"/>
  <c r="AB28" i="22"/>
  <c r="R28" i="22"/>
  <c r="M83" i="39" s="1"/>
  <c r="Q28" i="22"/>
  <c r="L83" i="39" s="1"/>
  <c r="AL27" i="22"/>
  <c r="AB27" i="22"/>
  <c r="R27" i="22"/>
  <c r="M82" i="39" s="1"/>
  <c r="Q27" i="22"/>
  <c r="L82" i="39" s="1"/>
  <c r="AL26" i="22"/>
  <c r="AB26" i="22"/>
  <c r="R26" i="22"/>
  <c r="M81" i="39" s="1"/>
  <c r="Q26" i="22"/>
  <c r="L81" i="39" s="1"/>
  <c r="AL25" i="22"/>
  <c r="AJ25" i="22"/>
  <c r="AG80" i="39" s="1"/>
  <c r="AB25" i="22"/>
  <c r="R25" i="22"/>
  <c r="M80" i="39" s="1"/>
  <c r="Q25" i="22"/>
  <c r="L80" i="39" s="1"/>
  <c r="AL24" i="22"/>
  <c r="AJ24" i="22"/>
  <c r="AG79" i="39" s="1"/>
  <c r="AB24" i="22"/>
  <c r="R24" i="22"/>
  <c r="M79" i="39" s="1"/>
  <c r="Q24" i="22"/>
  <c r="L79" i="39" s="1"/>
  <c r="AL23" i="22"/>
  <c r="AJ23" i="22"/>
  <c r="AG78" i="39" s="1"/>
  <c r="AB23" i="22"/>
  <c r="R23" i="22"/>
  <c r="M78" i="39" s="1"/>
  <c r="Q23" i="22"/>
  <c r="L78" i="39" s="1"/>
  <c r="AL22" i="22"/>
  <c r="AJ22" i="22"/>
  <c r="AG77" i="39" s="1"/>
  <c r="AB22" i="22"/>
  <c r="R22" i="22"/>
  <c r="M77" i="39" s="1"/>
  <c r="Q22" i="22"/>
  <c r="L77" i="39" s="1"/>
  <c r="AL21" i="22"/>
  <c r="AJ21" i="22"/>
  <c r="AG76" i="39" s="1"/>
  <c r="AB21" i="22"/>
  <c r="R21" i="22"/>
  <c r="M76" i="39" s="1"/>
  <c r="Q21" i="22"/>
  <c r="L76" i="39" s="1"/>
  <c r="AL20" i="22"/>
  <c r="AJ20" i="22"/>
  <c r="AG75" i="39" s="1"/>
  <c r="AB20" i="22"/>
  <c r="R20" i="22"/>
  <c r="M75" i="39" s="1"/>
  <c r="Q20" i="22"/>
  <c r="L75" i="39" s="1"/>
  <c r="AL19" i="22"/>
  <c r="AB19" i="22"/>
  <c r="R19" i="22"/>
  <c r="M74" i="39" s="1"/>
  <c r="Q19" i="22"/>
  <c r="L74" i="39" s="1"/>
  <c r="AL18" i="22"/>
  <c r="AF18" i="22"/>
  <c r="AC73" i="39" s="1"/>
  <c r="AB18" i="22"/>
  <c r="R18" i="22"/>
  <c r="M73" i="39" s="1"/>
  <c r="Q18" i="22"/>
  <c r="L73" i="39" s="1"/>
  <c r="AL17" i="22"/>
  <c r="AJ17" i="22"/>
  <c r="AG72" i="39" s="1"/>
  <c r="AB17" i="22"/>
  <c r="R17" i="22"/>
  <c r="M72" i="39" s="1"/>
  <c r="Q17" i="22"/>
  <c r="L72" i="39" s="1"/>
  <c r="AL16" i="22"/>
  <c r="AJ16" i="22"/>
  <c r="AG71" i="39" s="1"/>
  <c r="AB16" i="22"/>
  <c r="R16" i="22"/>
  <c r="M71" i="39" s="1"/>
  <c r="Q16" i="22"/>
  <c r="L71" i="39" s="1"/>
  <c r="AL15" i="22"/>
  <c r="AB15" i="22"/>
  <c r="R15" i="22"/>
  <c r="M70" i="39" s="1"/>
  <c r="Q15" i="22"/>
  <c r="L70" i="39" s="1"/>
  <c r="AL14" i="22"/>
  <c r="AF14" i="22"/>
  <c r="AC69" i="39" s="1"/>
  <c r="AB14" i="22"/>
  <c r="R14" i="22"/>
  <c r="M69" i="39" s="1"/>
  <c r="Q14" i="22"/>
  <c r="L69" i="39" s="1"/>
  <c r="AN13" i="22"/>
  <c r="AM13" i="22"/>
  <c r="AJ68" i="39" s="1"/>
  <c r="AL13" i="22"/>
  <c r="AI68" i="39" s="1"/>
  <c r="AK13" i="22"/>
  <c r="AH68" i="39" s="1"/>
  <c r="AJ13" i="22"/>
  <c r="AG68" i="39" s="1"/>
  <c r="AI13" i="22"/>
  <c r="AF68" i="39" s="1"/>
  <c r="AF13" i="22"/>
  <c r="AC68" i="39" s="1"/>
  <c r="AB13" i="22"/>
  <c r="R13" i="22"/>
  <c r="M68" i="39" s="1"/>
  <c r="Q13" i="22"/>
  <c r="L68" i="39" s="1"/>
  <c r="AN12" i="22"/>
  <c r="AM12" i="22"/>
  <c r="AJ67" i="39" s="1"/>
  <c r="AL12" i="22"/>
  <c r="AI67" i="39" s="1"/>
  <c r="AK12" i="22"/>
  <c r="AH67" i="39" s="1"/>
  <c r="AJ12" i="22"/>
  <c r="AG67" i="39" s="1"/>
  <c r="AI12" i="22"/>
  <c r="AF67" i="39" s="1"/>
  <c r="AF12" i="22"/>
  <c r="AC67" i="39" s="1"/>
  <c r="AB12" i="22"/>
  <c r="R12" i="22"/>
  <c r="M67" i="39" s="1"/>
  <c r="Q12" i="22"/>
  <c r="L67" i="39" s="1"/>
  <c r="AN11" i="22"/>
  <c r="AM11" i="22"/>
  <c r="AJ66" i="39" s="1"/>
  <c r="AL11" i="22"/>
  <c r="AI66" i="39" s="1"/>
  <c r="AK11" i="22"/>
  <c r="AH66" i="39" s="1"/>
  <c r="AJ11" i="22"/>
  <c r="AG66" i="39" s="1"/>
  <c r="AI11" i="22"/>
  <c r="AF66" i="39" s="1"/>
  <c r="AF11" i="22"/>
  <c r="AC66" i="39" s="1"/>
  <c r="AB11" i="22"/>
  <c r="R11" i="22"/>
  <c r="M66" i="39" s="1"/>
  <c r="Q11" i="22"/>
  <c r="L66" i="39" s="1"/>
  <c r="AN10" i="22"/>
  <c r="AM10" i="22"/>
  <c r="AJ65" i="39" s="1"/>
  <c r="AL10" i="22"/>
  <c r="AI65" i="39" s="1"/>
  <c r="AK10" i="22"/>
  <c r="AH65" i="39" s="1"/>
  <c r="AJ10" i="22"/>
  <c r="AG65" i="39" s="1"/>
  <c r="AI10" i="22"/>
  <c r="AF65" i="39" s="1"/>
  <c r="AF10" i="22"/>
  <c r="AC65" i="39" s="1"/>
  <c r="AB10" i="22"/>
  <c r="R10" i="22"/>
  <c r="M65" i="39" s="1"/>
  <c r="Q10" i="22"/>
  <c r="L65" i="39" s="1"/>
  <c r="AN9" i="22"/>
  <c r="AM9" i="22"/>
  <c r="AJ64" i="39" s="1"/>
  <c r="AL9" i="22"/>
  <c r="AI64" i="39" s="1"/>
  <c r="AK9" i="22"/>
  <c r="AH64" i="39" s="1"/>
  <c r="AJ9" i="22"/>
  <c r="AG64" i="39" s="1"/>
  <c r="AI9" i="22"/>
  <c r="AF64" i="39" s="1"/>
  <c r="AF9" i="22"/>
  <c r="AC64" i="39" s="1"/>
  <c r="AB9" i="22"/>
  <c r="R9" i="22"/>
  <c r="M64" i="39" s="1"/>
  <c r="Q9" i="22"/>
  <c r="L64" i="39" s="1"/>
  <c r="AN8" i="22"/>
  <c r="AM8" i="22"/>
  <c r="AJ63" i="39" s="1"/>
  <c r="AL8" i="22"/>
  <c r="AI63" i="39" s="1"/>
  <c r="AK8" i="22"/>
  <c r="AH63" i="39" s="1"/>
  <c r="AJ8" i="22"/>
  <c r="AG63" i="39" s="1"/>
  <c r="AI8" i="22"/>
  <c r="AF63" i="39" s="1"/>
  <c r="AF8" i="22"/>
  <c r="AC63" i="39" s="1"/>
  <c r="AB8" i="22"/>
  <c r="R8" i="22"/>
  <c r="M63" i="39" s="1"/>
  <c r="Q8" i="22"/>
  <c r="L63" i="39" s="1"/>
  <c r="AN7" i="22"/>
  <c r="AM7" i="22"/>
  <c r="AJ62" i="39" s="1"/>
  <c r="AL7" i="22"/>
  <c r="AI62" i="39" s="1"/>
  <c r="AK7" i="22"/>
  <c r="AH62" i="39" s="1"/>
  <c r="AJ7" i="22"/>
  <c r="AG62" i="39" s="1"/>
  <c r="AI7" i="22"/>
  <c r="AF62" i="39" s="1"/>
  <c r="AF7" i="22"/>
  <c r="AC62" i="39" s="1"/>
  <c r="AB7" i="22"/>
  <c r="R7" i="22"/>
  <c r="M62" i="39" s="1"/>
  <c r="Q7" i="22"/>
  <c r="L62" i="39" s="1"/>
  <c r="AN6" i="22"/>
  <c r="AM6" i="22"/>
  <c r="AJ61" i="39" s="1"/>
  <c r="AL6" i="22"/>
  <c r="AI61" i="39" s="1"/>
  <c r="AK6" i="22"/>
  <c r="AH61" i="39" s="1"/>
  <c r="AJ6" i="22"/>
  <c r="AG61" i="39" s="1"/>
  <c r="AI6" i="22"/>
  <c r="AF61" i="39" s="1"/>
  <c r="AF6" i="22"/>
  <c r="AC61" i="39" s="1"/>
  <c r="AB6" i="22"/>
  <c r="R6" i="22"/>
  <c r="M61" i="39" s="1"/>
  <c r="Q6" i="22"/>
  <c r="L61" i="39" s="1"/>
  <c r="AL29" i="25"/>
  <c r="AB29" i="25"/>
  <c r="R29" i="25"/>
  <c r="M60" i="39" s="1"/>
  <c r="Q29" i="25"/>
  <c r="L60" i="39" s="1"/>
  <c r="AL28" i="25"/>
  <c r="AJ28" i="25"/>
  <c r="AG59" i="39" s="1"/>
  <c r="AB28" i="25"/>
  <c r="R28" i="25"/>
  <c r="M59" i="39" s="1"/>
  <c r="Q28" i="25"/>
  <c r="L59" i="39" s="1"/>
  <c r="AL27" i="25"/>
  <c r="AB27" i="25"/>
  <c r="R27" i="25"/>
  <c r="M58" i="39" s="1"/>
  <c r="Q27" i="25"/>
  <c r="L58" i="39" s="1"/>
  <c r="AL26" i="25"/>
  <c r="AJ26" i="25"/>
  <c r="AG57" i="39" s="1"/>
  <c r="AB26" i="25"/>
  <c r="R26" i="25"/>
  <c r="M57" i="39" s="1"/>
  <c r="Q26" i="25"/>
  <c r="L57" i="39" s="1"/>
  <c r="AL25" i="25"/>
  <c r="AB25" i="25"/>
  <c r="R25" i="25"/>
  <c r="M56" i="39" s="1"/>
  <c r="Q25" i="25"/>
  <c r="L56" i="39" s="1"/>
  <c r="AL24" i="25"/>
  <c r="AJ24" i="25"/>
  <c r="AG55" i="39" s="1"/>
  <c r="AB24" i="25"/>
  <c r="R24" i="25"/>
  <c r="M55" i="39" s="1"/>
  <c r="Q24" i="25"/>
  <c r="L55" i="39" s="1"/>
  <c r="AL23" i="25"/>
  <c r="AB23" i="25"/>
  <c r="R23" i="25"/>
  <c r="M54" i="39" s="1"/>
  <c r="Q23" i="25"/>
  <c r="L54" i="39" s="1"/>
  <c r="AL22" i="25"/>
  <c r="AJ22" i="25"/>
  <c r="AG53" i="39" s="1"/>
  <c r="AB22" i="25"/>
  <c r="R22" i="25"/>
  <c r="M53" i="39" s="1"/>
  <c r="Q22" i="25"/>
  <c r="L53" i="39" s="1"/>
  <c r="AL21" i="25"/>
  <c r="AJ21" i="25"/>
  <c r="AG52" i="39" s="1"/>
  <c r="AB21" i="25"/>
  <c r="R21" i="25"/>
  <c r="M52" i="39" s="1"/>
  <c r="Q21" i="25"/>
  <c r="L52" i="39" s="1"/>
  <c r="AL20" i="25"/>
  <c r="AF20" i="25"/>
  <c r="AC51" i="39" s="1"/>
  <c r="AB20" i="25"/>
  <c r="R20" i="25"/>
  <c r="M51" i="39" s="1"/>
  <c r="Q20" i="25"/>
  <c r="L51" i="39" s="1"/>
  <c r="AL19" i="25"/>
  <c r="AF19" i="25"/>
  <c r="AC50" i="39" s="1"/>
  <c r="AB19" i="25"/>
  <c r="R19" i="25"/>
  <c r="M50" i="39" s="1"/>
  <c r="Q19" i="25"/>
  <c r="L50" i="39" s="1"/>
  <c r="AL18" i="25"/>
  <c r="AB18" i="25"/>
  <c r="R18" i="25"/>
  <c r="M49" i="39" s="1"/>
  <c r="Q18" i="25"/>
  <c r="L49" i="39" s="1"/>
  <c r="AL17" i="25"/>
  <c r="AJ17" i="25"/>
  <c r="AG48" i="39" s="1"/>
  <c r="AB17" i="25"/>
  <c r="R17" i="25"/>
  <c r="M48" i="39" s="1"/>
  <c r="Q17" i="25"/>
  <c r="L48" i="39" s="1"/>
  <c r="AL16" i="25"/>
  <c r="AF16" i="25"/>
  <c r="AC47" i="39" s="1"/>
  <c r="AB16" i="25"/>
  <c r="R16" i="25"/>
  <c r="M47" i="39" s="1"/>
  <c r="Q16" i="25"/>
  <c r="L47" i="39" s="1"/>
  <c r="AL15" i="25"/>
  <c r="AF15" i="25"/>
  <c r="AC46" i="39" s="1"/>
  <c r="AB15" i="25"/>
  <c r="R15" i="25"/>
  <c r="M46" i="39" s="1"/>
  <c r="Q15" i="25"/>
  <c r="L46" i="39" s="1"/>
  <c r="AL14" i="25"/>
  <c r="AB14" i="25"/>
  <c r="R14" i="25"/>
  <c r="M45" i="39" s="1"/>
  <c r="Q14" i="25"/>
  <c r="L45" i="39" s="1"/>
  <c r="AN13" i="25"/>
  <c r="AM13" i="25"/>
  <c r="AJ44" i="39" s="1"/>
  <c r="AL13" i="25"/>
  <c r="AI44" i="39" s="1"/>
  <c r="AK13" i="25"/>
  <c r="AH44" i="39" s="1"/>
  <c r="AJ13" i="25"/>
  <c r="AG44" i="39" s="1"/>
  <c r="AI13" i="25"/>
  <c r="AF44" i="39" s="1"/>
  <c r="AF13" i="25"/>
  <c r="AC44" i="39" s="1"/>
  <c r="AB13" i="25"/>
  <c r="R13" i="25"/>
  <c r="M44" i="39" s="1"/>
  <c r="Q13" i="25"/>
  <c r="L44" i="39" s="1"/>
  <c r="AN12" i="25"/>
  <c r="AM12" i="25"/>
  <c r="AJ43" i="39" s="1"/>
  <c r="AL12" i="25"/>
  <c r="AI43" i="39" s="1"/>
  <c r="AK12" i="25"/>
  <c r="AH43" i="39" s="1"/>
  <c r="AJ12" i="25"/>
  <c r="AG43" i="39" s="1"/>
  <c r="AI12" i="25"/>
  <c r="AF43" i="39" s="1"/>
  <c r="AF12" i="25"/>
  <c r="AC43" i="39" s="1"/>
  <c r="AB12" i="25"/>
  <c r="R12" i="25"/>
  <c r="M43" i="39" s="1"/>
  <c r="Q12" i="25"/>
  <c r="L43" i="39" s="1"/>
  <c r="AN11" i="25"/>
  <c r="AM11" i="25"/>
  <c r="AJ42" i="39" s="1"/>
  <c r="AL11" i="25"/>
  <c r="AI42" i="39" s="1"/>
  <c r="AK11" i="25"/>
  <c r="AH42" i="39" s="1"/>
  <c r="AJ11" i="25"/>
  <c r="AG42" i="39" s="1"/>
  <c r="AI11" i="25"/>
  <c r="AF42" i="39" s="1"/>
  <c r="AF11" i="25"/>
  <c r="AC42" i="39" s="1"/>
  <c r="AB11" i="25"/>
  <c r="R11" i="25"/>
  <c r="M42" i="39" s="1"/>
  <c r="Q11" i="25"/>
  <c r="L42" i="39" s="1"/>
  <c r="AN10" i="25"/>
  <c r="AM10" i="25"/>
  <c r="AJ41" i="39" s="1"/>
  <c r="AL10" i="25"/>
  <c r="AI41" i="39" s="1"/>
  <c r="AK10" i="25"/>
  <c r="AH41" i="39" s="1"/>
  <c r="AJ10" i="25"/>
  <c r="AG41" i="39" s="1"/>
  <c r="AI10" i="25"/>
  <c r="AF41" i="39" s="1"/>
  <c r="AF10" i="25"/>
  <c r="AC41" i="39" s="1"/>
  <c r="AB10" i="25"/>
  <c r="R10" i="25"/>
  <c r="M41" i="39" s="1"/>
  <c r="Q10" i="25"/>
  <c r="L41" i="39" s="1"/>
  <c r="AN9" i="25"/>
  <c r="AM9" i="25"/>
  <c r="AJ40" i="39" s="1"/>
  <c r="AL9" i="25"/>
  <c r="AI40" i="39" s="1"/>
  <c r="AK9" i="25"/>
  <c r="AH40" i="39" s="1"/>
  <c r="AJ9" i="25"/>
  <c r="AG40" i="39" s="1"/>
  <c r="AI9" i="25"/>
  <c r="AF40" i="39" s="1"/>
  <c r="AF9" i="25"/>
  <c r="AC40" i="39" s="1"/>
  <c r="AB9" i="25"/>
  <c r="R9" i="25"/>
  <c r="M40" i="39" s="1"/>
  <c r="Q9" i="25"/>
  <c r="L40" i="39" s="1"/>
  <c r="AN8" i="25"/>
  <c r="AM8" i="25"/>
  <c r="AJ39" i="39" s="1"/>
  <c r="AL8" i="25"/>
  <c r="AI39" i="39" s="1"/>
  <c r="AK8" i="25"/>
  <c r="AH39" i="39" s="1"/>
  <c r="AJ8" i="25"/>
  <c r="AG39" i="39" s="1"/>
  <c r="AI8" i="25"/>
  <c r="AF39" i="39" s="1"/>
  <c r="AF8" i="25"/>
  <c r="AC39" i="39" s="1"/>
  <c r="AB8" i="25"/>
  <c r="R8" i="25"/>
  <c r="M39" i="39" s="1"/>
  <c r="Q8" i="25"/>
  <c r="L39" i="39" s="1"/>
  <c r="AN7" i="25"/>
  <c r="AM7" i="25"/>
  <c r="AJ38" i="39" s="1"/>
  <c r="AL7" i="25"/>
  <c r="AI38" i="39" s="1"/>
  <c r="AK7" i="25"/>
  <c r="AH38" i="39" s="1"/>
  <c r="AJ7" i="25"/>
  <c r="AG38" i="39" s="1"/>
  <c r="AI7" i="25"/>
  <c r="AF38" i="39" s="1"/>
  <c r="AF7" i="25"/>
  <c r="AC38" i="39" s="1"/>
  <c r="AB7" i="25"/>
  <c r="R7" i="25"/>
  <c r="M38" i="39" s="1"/>
  <c r="Q7" i="25"/>
  <c r="L38" i="39" s="1"/>
  <c r="AN6" i="25"/>
  <c r="AM6" i="25"/>
  <c r="AJ37" i="39" s="1"/>
  <c r="AL6" i="25"/>
  <c r="AI37" i="39" s="1"/>
  <c r="AK6" i="25"/>
  <c r="AH37" i="39" s="1"/>
  <c r="AJ6" i="25"/>
  <c r="AG37" i="39" s="1"/>
  <c r="AI6" i="25"/>
  <c r="AF37" i="39" s="1"/>
  <c r="AF6" i="25"/>
  <c r="AC37" i="39" s="1"/>
  <c r="AB6" i="25"/>
  <c r="R6" i="25"/>
  <c r="M37" i="39" s="1"/>
  <c r="Q6" i="25"/>
  <c r="L37" i="39" s="1"/>
  <c r="AL37" i="26"/>
  <c r="AJ37" i="26"/>
  <c r="AG36" i="39" s="1"/>
  <c r="AB37" i="26"/>
  <c r="Q37" i="26"/>
  <c r="L36" i="39" s="1"/>
  <c r="AL36" i="26"/>
  <c r="AJ36" i="26"/>
  <c r="AG35" i="39" s="1"/>
  <c r="AB36" i="26"/>
  <c r="Q36" i="26"/>
  <c r="L35" i="39" s="1"/>
  <c r="AL35" i="26"/>
  <c r="AJ35" i="26"/>
  <c r="AG34" i="39" s="1"/>
  <c r="AB35" i="26"/>
  <c r="Q35" i="26"/>
  <c r="L34" i="39" s="1"/>
  <c r="AL34" i="26"/>
  <c r="AJ34" i="26"/>
  <c r="AG33" i="39" s="1"/>
  <c r="AB34" i="26"/>
  <c r="Q34" i="26"/>
  <c r="L33" i="39" s="1"/>
  <c r="AL33" i="26"/>
  <c r="AB33" i="26"/>
  <c r="Q33" i="26"/>
  <c r="L32" i="39" s="1"/>
  <c r="AL32" i="26"/>
  <c r="AJ32" i="26"/>
  <c r="AG31" i="39" s="1"/>
  <c r="AB32" i="26"/>
  <c r="Q32" i="26"/>
  <c r="L31" i="39" s="1"/>
  <c r="AL31" i="26"/>
  <c r="AB31" i="26"/>
  <c r="Q31" i="26"/>
  <c r="L30" i="39" s="1"/>
  <c r="AL30" i="26"/>
  <c r="AB30" i="26"/>
  <c r="Q30" i="26"/>
  <c r="L29" i="39" s="1"/>
  <c r="AL29" i="26"/>
  <c r="AB29" i="26"/>
  <c r="Q29" i="26"/>
  <c r="L28" i="39" s="1"/>
  <c r="AL28" i="26"/>
  <c r="AJ28" i="26"/>
  <c r="AG27" i="39" s="1"/>
  <c r="AB28" i="26"/>
  <c r="Q28" i="26"/>
  <c r="L27" i="39" s="1"/>
  <c r="AL27" i="26"/>
  <c r="AB27" i="26"/>
  <c r="Q27" i="26"/>
  <c r="L26" i="39" s="1"/>
  <c r="AL26" i="26"/>
  <c r="AB26" i="26"/>
  <c r="Q26" i="26"/>
  <c r="L25" i="39" s="1"/>
  <c r="AL25" i="26"/>
  <c r="AJ25" i="26"/>
  <c r="AG24" i="39" s="1"/>
  <c r="AB25" i="26"/>
  <c r="Q25" i="26"/>
  <c r="L24" i="39" s="1"/>
  <c r="AL24" i="26"/>
  <c r="AJ24" i="26"/>
  <c r="AG23" i="39" s="1"/>
  <c r="AB24" i="26"/>
  <c r="Q24" i="26"/>
  <c r="L23" i="39" s="1"/>
  <c r="AL23" i="26"/>
  <c r="AJ23" i="26"/>
  <c r="AG22" i="39" s="1"/>
  <c r="AB23" i="26"/>
  <c r="Q23" i="26"/>
  <c r="L22" i="39" s="1"/>
  <c r="AL22" i="26"/>
  <c r="AJ22" i="26"/>
  <c r="AG21" i="39" s="1"/>
  <c r="AB22" i="26"/>
  <c r="Q22" i="26"/>
  <c r="L21" i="39" s="1"/>
  <c r="AL21" i="26"/>
  <c r="AJ21" i="26"/>
  <c r="AG20" i="39" s="1"/>
  <c r="AB21" i="26"/>
  <c r="Q21" i="26"/>
  <c r="L20" i="39" s="1"/>
  <c r="AL20" i="26"/>
  <c r="AJ20" i="26"/>
  <c r="AG19" i="39" s="1"/>
  <c r="AB20" i="26"/>
  <c r="Q20" i="26"/>
  <c r="L19" i="39" s="1"/>
  <c r="AL19" i="26"/>
  <c r="AF19" i="26"/>
  <c r="AC18" i="39" s="1"/>
  <c r="AB19" i="26"/>
  <c r="Q19" i="26"/>
  <c r="L18" i="39" s="1"/>
  <c r="AL18" i="26"/>
  <c r="AB18" i="26"/>
  <c r="Q18" i="26"/>
  <c r="L17" i="39" s="1"/>
  <c r="AL17" i="26"/>
  <c r="AJ17" i="26"/>
  <c r="AG16" i="39" s="1"/>
  <c r="AB17" i="26"/>
  <c r="Q17" i="26"/>
  <c r="L16" i="39" s="1"/>
  <c r="AL16" i="26"/>
  <c r="AJ16" i="26"/>
  <c r="AG15" i="39" s="1"/>
  <c r="AB16" i="26"/>
  <c r="R16" i="26"/>
  <c r="M15" i="39" s="1"/>
  <c r="Q16" i="26"/>
  <c r="L15" i="39" s="1"/>
  <c r="AL15" i="26"/>
  <c r="AF15" i="26"/>
  <c r="AC14" i="39" s="1"/>
  <c r="AB15" i="26"/>
  <c r="R15" i="26"/>
  <c r="M14" i="39" s="1"/>
  <c r="Q15" i="26"/>
  <c r="L14" i="39" s="1"/>
  <c r="AL14" i="26"/>
  <c r="AB14" i="26"/>
  <c r="R14" i="26"/>
  <c r="M13" i="39" s="1"/>
  <c r="Q14" i="26"/>
  <c r="L13" i="39" s="1"/>
  <c r="AN13" i="26"/>
  <c r="AM13" i="26"/>
  <c r="AJ12" i="39" s="1"/>
  <c r="AL13" i="26"/>
  <c r="AI12" i="39" s="1"/>
  <c r="AK13" i="26"/>
  <c r="AH12" i="39" s="1"/>
  <c r="AJ13" i="26"/>
  <c r="AG12" i="39" s="1"/>
  <c r="AB13" i="26"/>
  <c r="R13" i="26"/>
  <c r="M12" i="39" s="1"/>
  <c r="Q13" i="26"/>
  <c r="L12" i="39" s="1"/>
  <c r="AN12" i="26"/>
  <c r="AM12" i="26"/>
  <c r="AJ11" i="39" s="1"/>
  <c r="AL12" i="26"/>
  <c r="AI11" i="39" s="1"/>
  <c r="AK12" i="26"/>
  <c r="AH11" i="39" s="1"/>
  <c r="AJ12" i="26"/>
  <c r="AG11" i="39" s="1"/>
  <c r="AB12" i="26"/>
  <c r="R12" i="26"/>
  <c r="M11" i="39" s="1"/>
  <c r="Q12" i="26"/>
  <c r="L11" i="39" s="1"/>
  <c r="AN11" i="26"/>
  <c r="AM11" i="26"/>
  <c r="AJ10" i="39" s="1"/>
  <c r="AL11" i="26"/>
  <c r="AI10" i="39" s="1"/>
  <c r="AK11" i="26"/>
  <c r="AH10" i="39" s="1"/>
  <c r="AJ11" i="26"/>
  <c r="AG10" i="39" s="1"/>
  <c r="AB11" i="26"/>
  <c r="R11" i="26"/>
  <c r="M10" i="39" s="1"/>
  <c r="Q11" i="26"/>
  <c r="L10" i="39" s="1"/>
  <c r="AN10" i="26"/>
  <c r="AM10" i="26"/>
  <c r="AJ9" i="39" s="1"/>
  <c r="AL10" i="26"/>
  <c r="AI9" i="39" s="1"/>
  <c r="AK10" i="26"/>
  <c r="AH9" i="39" s="1"/>
  <c r="AJ10" i="26"/>
  <c r="AG9" i="39" s="1"/>
  <c r="AB10" i="26"/>
  <c r="R10" i="26"/>
  <c r="M9" i="39" s="1"/>
  <c r="Q10" i="26"/>
  <c r="L9" i="39" s="1"/>
  <c r="AN9" i="26"/>
  <c r="AM9" i="26"/>
  <c r="AJ8" i="39" s="1"/>
  <c r="AL9" i="26"/>
  <c r="AI8" i="39" s="1"/>
  <c r="AK9" i="26"/>
  <c r="AH8" i="39" s="1"/>
  <c r="AJ9" i="26"/>
  <c r="AG8" i="39" s="1"/>
  <c r="AB9" i="26"/>
  <c r="R9" i="26"/>
  <c r="M8" i="39" s="1"/>
  <c r="Q9" i="26"/>
  <c r="L8" i="39" s="1"/>
  <c r="AN8" i="26"/>
  <c r="AM8" i="26"/>
  <c r="AJ7" i="39" s="1"/>
  <c r="AL8" i="26"/>
  <c r="AI7" i="39" s="1"/>
  <c r="AK8" i="26"/>
  <c r="AH7" i="39" s="1"/>
  <c r="AJ8" i="26"/>
  <c r="AG7" i="39" s="1"/>
  <c r="AB8" i="26"/>
  <c r="R8" i="26"/>
  <c r="M7" i="39" s="1"/>
  <c r="Q8" i="26"/>
  <c r="L7" i="39" s="1"/>
  <c r="AN7" i="26"/>
  <c r="AM7" i="26"/>
  <c r="AJ6" i="39" s="1"/>
  <c r="AL7" i="26"/>
  <c r="AI6" i="39" s="1"/>
  <c r="AK7" i="26"/>
  <c r="AH6" i="39" s="1"/>
  <c r="AJ7" i="26"/>
  <c r="AG6" i="39" s="1"/>
  <c r="AB7" i="26"/>
  <c r="R7" i="26"/>
  <c r="M6" i="39" s="1"/>
  <c r="Q7" i="26"/>
  <c r="L6" i="39" s="1"/>
  <c r="AN6" i="26"/>
  <c r="AK5" i="39" s="1"/>
  <c r="AM6" i="26"/>
  <c r="AJ5" i="39" s="1"/>
  <c r="AL6" i="26"/>
  <c r="AI5" i="39" s="1"/>
  <c r="AK6" i="26"/>
  <c r="AH5" i="39" s="1"/>
  <c r="AB6" i="26"/>
  <c r="R6" i="26"/>
  <c r="M5" i="39" s="1"/>
  <c r="Q6" i="26"/>
  <c r="L5" i="39" s="1"/>
  <c r="G50" i="44" a="1"/>
  <c r="D31" i="44" a="1"/>
  <c r="E46" i="44" a="1"/>
  <c r="K46" i="44" a="1"/>
  <c r="C46" i="44" a="1"/>
  <c r="C50" i="44" a="1"/>
  <c r="D29" i="44" a="1"/>
  <c r="C58" i="44" a="1"/>
  <c r="G58" i="44" a="1"/>
  <c r="BL69" i="44" a="1"/>
  <c r="K48" i="44" a="1"/>
  <c r="D37" i="44" a="1"/>
  <c r="G56" i="44" a="1"/>
  <c r="BL78" i="44" a="1"/>
  <c r="D46" i="44" a="1"/>
  <c r="D36" i="44" a="1"/>
  <c r="D27" i="44" a="1"/>
  <c r="G53" i="44" a="1"/>
  <c r="C60" i="44" a="1"/>
  <c r="G52" i="44" a="1"/>
  <c r="BL70" i="44" a="1"/>
  <c r="C49" i="44" a="1"/>
  <c r="BL76" i="44" a="1"/>
  <c r="BL73" i="44" a="1"/>
  <c r="K52" i="44" a="1"/>
  <c r="C47" i="44" a="1"/>
  <c r="C53" i="44" a="1"/>
  <c r="BL67" i="44" a="1"/>
  <c r="K53" i="44" a="1"/>
  <c r="C57" i="44" a="1"/>
  <c r="C48" i="44" a="1"/>
  <c r="D39" i="44" a="1"/>
  <c r="K47" i="44" a="1"/>
  <c r="BL71" i="44" a="1"/>
  <c r="K51" i="44" a="1"/>
  <c r="D34" i="44" a="1"/>
  <c r="D28" i="44" a="1"/>
  <c r="D32" i="44" a="1"/>
  <c r="C56" i="44" a="1"/>
  <c r="G51" i="44" a="1"/>
  <c r="BL80" i="44" a="1"/>
  <c r="G48" i="44" a="1"/>
  <c r="BL68" i="44" a="1"/>
  <c r="G59" i="44" a="1"/>
  <c r="G47" i="44" a="1"/>
  <c r="G46" i="44" a="1"/>
  <c r="BL72" i="44" a="1"/>
  <c r="C55" i="44" a="1"/>
  <c r="K60" i="44" a="1"/>
  <c r="D38" i="44" a="1"/>
  <c r="D33" i="44" a="1"/>
  <c r="K49" i="44" a="1"/>
  <c r="D35" i="44" a="1"/>
  <c r="G49" i="44" a="1"/>
  <c r="D30" i="44" a="1"/>
  <c r="BL74" i="44" a="1"/>
  <c r="K58" i="44" a="1"/>
  <c r="K57" i="44" a="1"/>
  <c r="K50" i="44" a="1"/>
  <c r="K55" i="44" a="1"/>
  <c r="D26" i="44" a="1"/>
  <c r="BL81" i="44" a="1"/>
  <c r="K59" i="44" a="1"/>
  <c r="BL75" i="44" a="1"/>
  <c r="C59" i="44" a="1"/>
  <c r="BL77" i="44" a="1"/>
  <c r="G55" i="44" a="1"/>
  <c r="G60" i="44" a="1"/>
  <c r="C52" i="44" a="1"/>
  <c r="G57" i="44" a="1"/>
  <c r="F46" i="44" a="1"/>
  <c r="D25" i="44" a="1"/>
  <c r="C51" i="44" a="1"/>
  <c r="C54" i="44" a="1"/>
  <c r="K56" i="44" a="1"/>
  <c r="BL79" i="44" a="1"/>
  <c r="K54" i="44" a="1"/>
  <c r="G54" i="44" a="1"/>
  <c r="M16" i="18" l="1"/>
  <c r="M6" i="17"/>
  <c r="M15" i="17"/>
  <c r="BL71" i="44"/>
  <c r="BL76" i="44"/>
  <c r="BL72" i="44"/>
  <c r="BL78" i="44"/>
  <c r="BL77" i="44"/>
  <c r="BL80" i="44"/>
  <c r="BL69" i="44"/>
  <c r="BL74" i="44"/>
  <c r="BL79" i="44"/>
  <c r="BL73" i="44"/>
  <c r="BL75" i="44"/>
  <c r="BL67" i="44"/>
  <c r="BL70" i="44"/>
  <c r="BL68" i="44"/>
  <c r="BL81" i="44"/>
  <c r="AI345" i="39"/>
  <c r="Y334" i="39"/>
  <c r="AI351" i="39"/>
  <c r="AI348" i="39"/>
  <c r="AI328" i="39"/>
  <c r="AF334" i="39"/>
  <c r="Y326" i="39"/>
  <c r="Y332" i="39"/>
  <c r="Y186" i="39"/>
  <c r="AD20" i="26"/>
  <c r="AA19" i="39" s="1"/>
  <c r="Y19" i="39"/>
  <c r="AM28" i="26"/>
  <c r="AJ27" i="39" s="1"/>
  <c r="AI27" i="39"/>
  <c r="AD8" i="25"/>
  <c r="AA39" i="39" s="1"/>
  <c r="Y39" i="39"/>
  <c r="AD12" i="25"/>
  <c r="AA43" i="39" s="1"/>
  <c r="Y43" i="39"/>
  <c r="AM18" i="25"/>
  <c r="AJ49" i="39" s="1"/>
  <c r="AI49" i="39"/>
  <c r="AD12" i="13"/>
  <c r="AA97" i="39" s="1"/>
  <c r="Y97" i="39"/>
  <c r="AD20" i="17"/>
  <c r="AA132" i="39" s="1"/>
  <c r="Y132" i="39"/>
  <c r="AT11" i="20"/>
  <c r="AS257" i="39" s="1"/>
  <c r="AK257" i="39"/>
  <c r="AD13" i="20"/>
  <c r="AA259" i="39" s="1"/>
  <c r="Y259" i="39"/>
  <c r="AM16" i="20"/>
  <c r="AJ262" i="39" s="1"/>
  <c r="AI262" i="39"/>
  <c r="AD20" i="20"/>
  <c r="AA266" i="39" s="1"/>
  <c r="Y266" i="39"/>
  <c r="AD22" i="20"/>
  <c r="AA268" i="39" s="1"/>
  <c r="Y268" i="39"/>
  <c r="AM15" i="16"/>
  <c r="AJ279" i="39" s="1"/>
  <c r="AI279" i="39"/>
  <c r="AD17" i="16"/>
  <c r="AA281" i="39" s="1"/>
  <c r="Y281" i="39"/>
  <c r="AM23" i="16"/>
  <c r="AJ287" i="39" s="1"/>
  <c r="AI287" i="39"/>
  <c r="AD25" i="16"/>
  <c r="AA289" i="39" s="1"/>
  <c r="Y289" i="39"/>
  <c r="AT11" i="21"/>
  <c r="AS299" i="39" s="1"/>
  <c r="AK299" i="39"/>
  <c r="AM18" i="21"/>
  <c r="AJ306" i="39" s="1"/>
  <c r="AI306" i="39"/>
  <c r="AD20" i="21"/>
  <c r="AA308" i="39" s="1"/>
  <c r="Y308" i="39"/>
  <c r="AM23" i="21"/>
  <c r="AJ311" i="39" s="1"/>
  <c r="AI311" i="39"/>
  <c r="AD25" i="21"/>
  <c r="AA313" i="39" s="1"/>
  <c r="Y313" i="39"/>
  <c r="AM32" i="21"/>
  <c r="AJ320" i="39" s="1"/>
  <c r="AI320" i="39"/>
  <c r="AT7" i="32"/>
  <c r="AS323" i="39" s="1"/>
  <c r="AK323" i="39"/>
  <c r="AD13" i="32"/>
  <c r="AA329" i="39" s="1"/>
  <c r="Y329" i="39"/>
  <c r="AI334" i="39"/>
  <c r="AK327" i="39"/>
  <c r="AT7" i="26"/>
  <c r="AS6" i="39" s="1"/>
  <c r="AK6" i="39"/>
  <c r="AT8" i="26"/>
  <c r="AS7" i="39" s="1"/>
  <c r="AK7" i="39"/>
  <c r="AT9" i="26"/>
  <c r="AS8" i="39" s="1"/>
  <c r="AK8" i="39"/>
  <c r="AT10" i="26"/>
  <c r="AS9" i="39" s="1"/>
  <c r="AK9" i="39"/>
  <c r="AT11" i="26"/>
  <c r="AS10" i="39" s="1"/>
  <c r="AK10" i="39"/>
  <c r="AT12" i="26"/>
  <c r="AS11" i="39" s="1"/>
  <c r="AK11" i="39"/>
  <c r="AT13" i="26"/>
  <c r="AS12" i="39" s="1"/>
  <c r="AK12" i="39"/>
  <c r="AM23" i="26"/>
  <c r="AJ22" i="39" s="1"/>
  <c r="AI22" i="39"/>
  <c r="AD25" i="26"/>
  <c r="AA24" i="39" s="1"/>
  <c r="Y24" i="39"/>
  <c r="AM32" i="26"/>
  <c r="AJ31" i="39" s="1"/>
  <c r="AI31" i="39"/>
  <c r="AM37" i="26"/>
  <c r="AJ36" i="39" s="1"/>
  <c r="AI36" i="39"/>
  <c r="AT9" i="25"/>
  <c r="AS40" i="39" s="1"/>
  <c r="AK40" i="39"/>
  <c r="AT13" i="25"/>
  <c r="AS44" i="39" s="1"/>
  <c r="AK44" i="39"/>
  <c r="AM25" i="25"/>
  <c r="AJ56" i="39" s="1"/>
  <c r="AI56" i="39"/>
  <c r="AD27" i="25"/>
  <c r="AA58" i="39" s="1"/>
  <c r="Y58" i="39"/>
  <c r="AT8" i="22"/>
  <c r="AS63" i="39" s="1"/>
  <c r="AK63" i="39"/>
  <c r="AT12" i="22"/>
  <c r="AS67" i="39" s="1"/>
  <c r="AK67" i="39"/>
  <c r="AM16" i="22"/>
  <c r="AJ71" i="39" s="1"/>
  <c r="AI71" i="39"/>
  <c r="AD18" i="22"/>
  <c r="AA73" i="39" s="1"/>
  <c r="Y73" i="39"/>
  <c r="AM21" i="22"/>
  <c r="AJ76" i="39" s="1"/>
  <c r="AI76" i="39"/>
  <c r="AD23" i="22"/>
  <c r="AA78" i="39" s="1"/>
  <c r="Y78" i="39"/>
  <c r="AM26" i="22"/>
  <c r="AJ81" i="39" s="1"/>
  <c r="AI81" i="39"/>
  <c r="AM28" i="22"/>
  <c r="AJ83" i="39" s="1"/>
  <c r="AI83" i="39"/>
  <c r="AM33" i="22"/>
  <c r="AJ88" i="39" s="1"/>
  <c r="AI88" i="39"/>
  <c r="AM35" i="22"/>
  <c r="AJ90" i="39" s="1"/>
  <c r="AI90" i="39"/>
  <c r="AT9" i="13"/>
  <c r="AS94" i="39" s="1"/>
  <c r="AK94" i="39"/>
  <c r="AT13" i="13"/>
  <c r="AS98" i="39" s="1"/>
  <c r="AK98" i="39"/>
  <c r="AM18" i="13"/>
  <c r="AJ103" i="39" s="1"/>
  <c r="AI103" i="39"/>
  <c r="AM23" i="13"/>
  <c r="AJ108" i="39" s="1"/>
  <c r="AI108" i="39"/>
  <c r="AD25" i="13"/>
  <c r="AA110" i="39" s="1"/>
  <c r="Y110" i="39"/>
  <c r="AM32" i="13"/>
  <c r="AJ117" i="39" s="1"/>
  <c r="AI117" i="39"/>
  <c r="AT9" i="17"/>
  <c r="AS121" i="39" s="1"/>
  <c r="AK121" i="39"/>
  <c r="AT13" i="17"/>
  <c r="AS125" i="39" s="1"/>
  <c r="AK125" i="39"/>
  <c r="AD15" i="17"/>
  <c r="AA127" i="39" s="1"/>
  <c r="Y127" i="39"/>
  <c r="AM18" i="17"/>
  <c r="AJ130" i="39" s="1"/>
  <c r="AI130" i="39"/>
  <c r="AM25" i="17"/>
  <c r="AJ137" i="39" s="1"/>
  <c r="AI137" i="39"/>
  <c r="AD27" i="17"/>
  <c r="AA139" i="39" s="1"/>
  <c r="Y139" i="39"/>
  <c r="AT8" i="23"/>
  <c r="AS144" i="39" s="1"/>
  <c r="AK144" i="39"/>
  <c r="AM15" i="23"/>
  <c r="AJ151" i="39" s="1"/>
  <c r="AI151" i="39"/>
  <c r="AD17" i="23"/>
  <c r="AA153" i="39" s="1"/>
  <c r="Y153" i="39"/>
  <c r="AT8" i="14"/>
  <c r="AS158" i="39" s="1"/>
  <c r="AK158" i="39"/>
  <c r="AT12" i="14"/>
  <c r="AS162" i="39" s="1"/>
  <c r="AK162" i="39"/>
  <c r="AM17" i="14"/>
  <c r="AJ167" i="39" s="1"/>
  <c r="AI167" i="39"/>
  <c r="AD19" i="14"/>
  <c r="AA169" i="39" s="1"/>
  <c r="Y169" i="39"/>
  <c r="AM22" i="14"/>
  <c r="AJ172" i="39" s="1"/>
  <c r="AI172" i="39"/>
  <c r="AD24" i="14"/>
  <c r="AA174" i="39" s="1"/>
  <c r="Y174" i="39"/>
  <c r="AD9" i="24"/>
  <c r="AA181" i="39" s="1"/>
  <c r="Y181" i="39"/>
  <c r="AD13" i="24"/>
  <c r="AA185" i="39" s="1"/>
  <c r="Y185" i="39"/>
  <c r="AM16" i="24"/>
  <c r="AJ188" i="39" s="1"/>
  <c r="AI188" i="39"/>
  <c r="AD18" i="24"/>
  <c r="AA190" i="39" s="1"/>
  <c r="Y190" i="39"/>
  <c r="AM21" i="24"/>
  <c r="AJ193" i="39" s="1"/>
  <c r="AI193" i="39"/>
  <c r="AD23" i="24"/>
  <c r="AA195" i="39" s="1"/>
  <c r="Y195" i="39"/>
  <c r="AM26" i="24"/>
  <c r="AJ198" i="39" s="1"/>
  <c r="AI198" i="39"/>
  <c r="AT7" i="15"/>
  <c r="AS201" i="39" s="1"/>
  <c r="AK201" i="39"/>
  <c r="AT11" i="15"/>
  <c r="AS205" i="39" s="1"/>
  <c r="AK205" i="39"/>
  <c r="AM14" i="15"/>
  <c r="AJ208" i="39" s="1"/>
  <c r="AI208" i="39"/>
  <c r="AD16" i="15"/>
  <c r="AA210" i="39" s="1"/>
  <c r="Y210" i="39"/>
  <c r="AM19" i="15"/>
  <c r="AJ213" i="39" s="1"/>
  <c r="AI213" i="39"/>
  <c r="AD21" i="15"/>
  <c r="AA215" i="39" s="1"/>
  <c r="Y215" i="39"/>
  <c r="AM26" i="15"/>
  <c r="AJ220" i="39" s="1"/>
  <c r="AI220" i="39"/>
  <c r="AD28" i="15"/>
  <c r="AA222" i="39" s="1"/>
  <c r="Y222" i="39"/>
  <c r="AM31" i="15"/>
  <c r="AJ225" i="39" s="1"/>
  <c r="AI225" i="39"/>
  <c r="AD8" i="18"/>
  <c r="AA230" i="39" s="1"/>
  <c r="Y230" i="39"/>
  <c r="AD12" i="18"/>
  <c r="AA234" i="39" s="1"/>
  <c r="Y234" i="39"/>
  <c r="AD20" i="18"/>
  <c r="AA242" i="39" s="1"/>
  <c r="Y242" i="39"/>
  <c r="AM23" i="18"/>
  <c r="AJ245" i="39" s="1"/>
  <c r="AI245" i="39"/>
  <c r="AD7" i="20"/>
  <c r="AA253" i="39" s="1"/>
  <c r="Y253" i="39"/>
  <c r="AD11" i="20"/>
  <c r="AA257" i="39" s="1"/>
  <c r="Y257" i="39"/>
  <c r="AD15" i="20"/>
  <c r="AA261" i="39" s="1"/>
  <c r="Y261" i="39"/>
  <c r="AM18" i="20"/>
  <c r="AJ264" i="39" s="1"/>
  <c r="AI264" i="39"/>
  <c r="AM20" i="20"/>
  <c r="AJ266" i="39" s="1"/>
  <c r="AI266" i="39"/>
  <c r="AM22" i="20"/>
  <c r="AJ268" i="39" s="1"/>
  <c r="AI268" i="39"/>
  <c r="AD6" i="16"/>
  <c r="AA270" i="39" s="1"/>
  <c r="Y270" i="39"/>
  <c r="AD10" i="16"/>
  <c r="AA274" i="39" s="1"/>
  <c r="Y274" i="39"/>
  <c r="AD14" i="16"/>
  <c r="AA278" i="39" s="1"/>
  <c r="Y278" i="39"/>
  <c r="AM20" i="16"/>
  <c r="AJ284" i="39" s="1"/>
  <c r="AI284" i="39"/>
  <c r="AD22" i="16"/>
  <c r="AA286" i="39" s="1"/>
  <c r="Y286" i="39"/>
  <c r="AM25" i="16"/>
  <c r="AJ289" i="39" s="1"/>
  <c r="AI289" i="39"/>
  <c r="AD27" i="16"/>
  <c r="AA291" i="39" s="1"/>
  <c r="Y291" i="39"/>
  <c r="AD7" i="21"/>
  <c r="AA295" i="39" s="1"/>
  <c r="Y295" i="39"/>
  <c r="AD11" i="21"/>
  <c r="AA299" i="39" s="1"/>
  <c r="Y299" i="39"/>
  <c r="AD15" i="21"/>
  <c r="AA303" i="39" s="1"/>
  <c r="Y303" i="39"/>
  <c r="AM20" i="21"/>
  <c r="AJ308" i="39" s="1"/>
  <c r="AI308" i="39"/>
  <c r="AD22" i="21"/>
  <c r="AA310" i="39" s="1"/>
  <c r="Y310" i="39"/>
  <c r="AM25" i="21"/>
  <c r="AJ313" i="39" s="1"/>
  <c r="AI313" i="39"/>
  <c r="AD27" i="21"/>
  <c r="AA315" i="39" s="1"/>
  <c r="Y315" i="39"/>
  <c r="AD11" i="32"/>
  <c r="AA327" i="39" s="1"/>
  <c r="Y327" i="39"/>
  <c r="AM16" i="32"/>
  <c r="AJ332" i="39" s="1"/>
  <c r="AI332" i="39"/>
  <c r="AM14" i="33"/>
  <c r="AJ344" i="39" s="1"/>
  <c r="AI344" i="39"/>
  <c r="AJ14" i="22"/>
  <c r="AG69" i="39" s="1"/>
  <c r="AF69" i="39"/>
  <c r="AJ19" i="23"/>
  <c r="AG155" i="39" s="1"/>
  <c r="AF155" i="39"/>
  <c r="AJ32" i="15"/>
  <c r="AG226" i="39" s="1"/>
  <c r="AF226" i="39"/>
  <c r="AK340" i="39"/>
  <c r="AI316" i="39"/>
  <c r="Y316" i="39"/>
  <c r="Y314" i="39"/>
  <c r="AD26" i="22"/>
  <c r="AA81" i="39" s="1"/>
  <c r="Y81" i="39"/>
  <c r="AD15" i="13"/>
  <c r="AA100" i="39" s="1"/>
  <c r="Y100" i="39"/>
  <c r="AD12" i="17"/>
  <c r="AA124" i="39" s="1"/>
  <c r="Y124" i="39"/>
  <c r="AD6" i="15"/>
  <c r="AA200" i="39" s="1"/>
  <c r="Y200" i="39"/>
  <c r="AD22" i="26"/>
  <c r="AA21" i="39" s="1"/>
  <c r="Y21" i="39"/>
  <c r="AD13" i="25"/>
  <c r="AA44" i="39" s="1"/>
  <c r="Y44" i="39"/>
  <c r="AD20" i="22"/>
  <c r="AA75" i="39" s="1"/>
  <c r="Y75" i="39"/>
  <c r="AD13" i="13"/>
  <c r="AA98" i="39" s="1"/>
  <c r="Y98" i="39"/>
  <c r="AD29" i="17"/>
  <c r="AA141" i="39" s="1"/>
  <c r="Y141" i="39"/>
  <c r="AD12" i="23"/>
  <c r="AA148" i="39" s="1"/>
  <c r="Y148" i="39"/>
  <c r="AD26" i="14"/>
  <c r="AA176" i="39" s="1"/>
  <c r="Y176" i="39"/>
  <c r="AD11" i="15"/>
  <c r="AA205" i="39" s="1"/>
  <c r="Y205" i="39"/>
  <c r="AD23" i="15"/>
  <c r="AA217" i="39" s="1"/>
  <c r="Y217" i="39"/>
  <c r="AT13" i="18"/>
  <c r="AS235" i="39" s="1"/>
  <c r="AK235" i="39"/>
  <c r="AM18" i="18"/>
  <c r="AJ240" i="39" s="1"/>
  <c r="AI240" i="39"/>
  <c r="AM25" i="18"/>
  <c r="AJ247" i="39" s="1"/>
  <c r="AI247" i="39"/>
  <c r="AM17" i="16"/>
  <c r="AJ281" i="39" s="1"/>
  <c r="AI281" i="39"/>
  <c r="AM15" i="21"/>
  <c r="AJ303" i="39" s="1"/>
  <c r="AI303" i="39"/>
  <c r="AM27" i="21"/>
  <c r="AJ315" i="39" s="1"/>
  <c r="AI315" i="39"/>
  <c r="AJ19" i="17"/>
  <c r="AG131" i="39" s="1"/>
  <c r="AF131" i="39"/>
  <c r="AD19" i="26"/>
  <c r="AA18" i="39" s="1"/>
  <c r="Y18" i="39"/>
  <c r="AM27" i="26"/>
  <c r="AJ26" i="39" s="1"/>
  <c r="AI26" i="39"/>
  <c r="AT6" i="25"/>
  <c r="AS37" i="39" s="1"/>
  <c r="AK37" i="39"/>
  <c r="AD19" i="25"/>
  <c r="AA50" i="39" s="1"/>
  <c r="Y50" i="39"/>
  <c r="AT9" i="22"/>
  <c r="AS64" i="39" s="1"/>
  <c r="AK64" i="39"/>
  <c r="AD25" i="22"/>
  <c r="AA80" i="39" s="1"/>
  <c r="Y80" i="39"/>
  <c r="AD31" i="13"/>
  <c r="AA116" i="39" s="1"/>
  <c r="Y116" i="39"/>
  <c r="AD14" i="23"/>
  <c r="AA150" i="39" s="1"/>
  <c r="Y150" i="39"/>
  <c r="AM19" i="14"/>
  <c r="AJ169" i="39" s="1"/>
  <c r="AI169" i="39"/>
  <c r="AD21" i="14"/>
  <c r="AA171" i="39" s="1"/>
  <c r="Y171" i="39"/>
  <c r="AD10" i="24"/>
  <c r="AA182" i="39" s="1"/>
  <c r="Y182" i="39"/>
  <c r="AM18" i="24"/>
  <c r="AJ190" i="39" s="1"/>
  <c r="AI190" i="39"/>
  <c r="AD20" i="24"/>
  <c r="AA192" i="39" s="1"/>
  <c r="Y192" i="39"/>
  <c r="AM23" i="24"/>
  <c r="AJ195" i="39" s="1"/>
  <c r="AI195" i="39"/>
  <c r="AT8" i="15"/>
  <c r="AS202" i="39" s="1"/>
  <c r="AK202" i="39"/>
  <c r="AT12" i="15"/>
  <c r="AS206" i="39" s="1"/>
  <c r="AK206" i="39"/>
  <c r="AM16" i="15"/>
  <c r="AJ210" i="39" s="1"/>
  <c r="AI210" i="39"/>
  <c r="AD18" i="15"/>
  <c r="AA212" i="39" s="1"/>
  <c r="Y212" i="39"/>
  <c r="AM21" i="15"/>
  <c r="AJ215" i="39" s="1"/>
  <c r="AI215" i="39"/>
  <c r="AD25" i="15"/>
  <c r="AA219" i="39" s="1"/>
  <c r="Y219" i="39"/>
  <c r="AM28" i="15"/>
  <c r="AJ222" i="39" s="1"/>
  <c r="AI222" i="39"/>
  <c r="AD30" i="15"/>
  <c r="AA224" i="39" s="1"/>
  <c r="Y224" i="39"/>
  <c r="AD9" i="18"/>
  <c r="AA231" i="39" s="1"/>
  <c r="Y231" i="39"/>
  <c r="AD13" i="18"/>
  <c r="AA235" i="39" s="1"/>
  <c r="Y235" i="39"/>
  <c r="AM15" i="18"/>
  <c r="AJ237" i="39" s="1"/>
  <c r="AI237" i="39"/>
  <c r="AD17" i="18"/>
  <c r="AA239" i="39" s="1"/>
  <c r="Y239" i="39"/>
  <c r="AM20" i="18"/>
  <c r="AJ242" i="39" s="1"/>
  <c r="AI242" i="39"/>
  <c r="AD22" i="18"/>
  <c r="AA244" i="39" s="1"/>
  <c r="Y244" i="39"/>
  <c r="AD29" i="18"/>
  <c r="AA251" i="39" s="1"/>
  <c r="Y251" i="39"/>
  <c r="AD8" i="20"/>
  <c r="AA254" i="39" s="1"/>
  <c r="Y254" i="39"/>
  <c r="AD12" i="20"/>
  <c r="AA258" i="39" s="1"/>
  <c r="Y258" i="39"/>
  <c r="AM15" i="20"/>
  <c r="AJ261" i="39" s="1"/>
  <c r="AI261" i="39"/>
  <c r="AD17" i="20"/>
  <c r="AA263" i="39" s="1"/>
  <c r="Y263" i="39"/>
  <c r="AD7" i="16"/>
  <c r="AA271" i="39" s="1"/>
  <c r="Y271" i="39"/>
  <c r="AD11" i="16"/>
  <c r="AA275" i="39" s="1"/>
  <c r="Y275" i="39"/>
  <c r="AM14" i="16"/>
  <c r="AJ278" i="39" s="1"/>
  <c r="AI278" i="39"/>
  <c r="AD16" i="16"/>
  <c r="AA280" i="39" s="1"/>
  <c r="Y280" i="39"/>
  <c r="AM22" i="16"/>
  <c r="AJ286" i="39" s="1"/>
  <c r="AI286" i="39"/>
  <c r="AD24" i="16"/>
  <c r="AA288" i="39" s="1"/>
  <c r="Y288" i="39"/>
  <c r="AD12" i="21"/>
  <c r="AA300" i="39" s="1"/>
  <c r="Y300" i="39"/>
  <c r="AM22" i="21"/>
  <c r="AJ310" i="39" s="1"/>
  <c r="AI310" i="39"/>
  <c r="AD24" i="21"/>
  <c r="AA312" i="39" s="1"/>
  <c r="Y312" i="39"/>
  <c r="AM29" i="21"/>
  <c r="AJ317" i="39" s="1"/>
  <c r="AI317" i="39"/>
  <c r="AD31" i="21"/>
  <c r="AA319" i="39" s="1"/>
  <c r="Y319" i="39"/>
  <c r="AD33" i="21"/>
  <c r="AA321" i="39" s="1"/>
  <c r="Y321" i="39"/>
  <c r="AD8" i="32"/>
  <c r="AA324" i="39" s="1"/>
  <c r="Y324" i="39"/>
  <c r="AD12" i="32"/>
  <c r="AA328" i="39" s="1"/>
  <c r="Y328" i="39"/>
  <c r="AM16" i="33"/>
  <c r="AJ346" i="39" s="1"/>
  <c r="AI346" i="39"/>
  <c r="AJ27" i="17"/>
  <c r="AG139" i="39" s="1"/>
  <c r="AF139" i="39"/>
  <c r="AJ27" i="14"/>
  <c r="AG177" i="39" s="1"/>
  <c r="AF177" i="39"/>
  <c r="AJ24" i="24"/>
  <c r="AG196" i="39" s="1"/>
  <c r="AF196" i="39"/>
  <c r="AJ25" i="16"/>
  <c r="AG289" i="39" s="1"/>
  <c r="AF289" i="39"/>
  <c r="AJ20" i="21"/>
  <c r="AG308" i="39" s="1"/>
  <c r="AF308" i="39"/>
  <c r="AI347" i="39"/>
  <c r="AI309" i="39"/>
  <c r="Y307" i="39"/>
  <c r="Y305" i="39"/>
  <c r="AD15" i="26"/>
  <c r="AA14" i="39" s="1"/>
  <c r="Y14" i="39"/>
  <c r="AD25" i="25"/>
  <c r="AA56" i="39" s="1"/>
  <c r="Y56" i="39"/>
  <c r="AD30" i="22"/>
  <c r="AA85" i="39" s="1"/>
  <c r="Y85" i="39"/>
  <c r="AD8" i="13"/>
  <c r="AA93" i="39" s="1"/>
  <c r="Y93" i="39"/>
  <c r="AM30" i="13"/>
  <c r="AJ115" i="39" s="1"/>
  <c r="AI115" i="39"/>
  <c r="AM19" i="24"/>
  <c r="AJ191" i="39" s="1"/>
  <c r="AI191" i="39"/>
  <c r="AM28" i="18"/>
  <c r="AJ250" i="39" s="1"/>
  <c r="AI250" i="39"/>
  <c r="AM15" i="26"/>
  <c r="AJ14" i="39" s="1"/>
  <c r="AI14" i="39"/>
  <c r="AD27" i="26"/>
  <c r="AA26" i="39" s="1"/>
  <c r="Y26" i="39"/>
  <c r="AD22" i="25"/>
  <c r="AA53" i="39" s="1"/>
  <c r="Y53" i="39"/>
  <c r="AM30" i="22"/>
  <c r="AJ85" i="39" s="1"/>
  <c r="AI85" i="39"/>
  <c r="AD17" i="13"/>
  <c r="AA102" i="39" s="1"/>
  <c r="Y102" i="39"/>
  <c r="AD27" i="13"/>
  <c r="AA112" i="39" s="1"/>
  <c r="Y112" i="39"/>
  <c r="AD17" i="17"/>
  <c r="AA129" i="39" s="1"/>
  <c r="Y129" i="39"/>
  <c r="AD12" i="14"/>
  <c r="AA162" i="39" s="1"/>
  <c r="Y162" i="39"/>
  <c r="AT10" i="24"/>
  <c r="AS182" i="39" s="1"/>
  <c r="AK182" i="39"/>
  <c r="AM13" i="24"/>
  <c r="AJ185" i="39" s="1"/>
  <c r="AI185" i="39"/>
  <c r="AD25" i="24"/>
  <c r="AA197" i="39" s="1"/>
  <c r="Y197" i="39"/>
  <c r="AM33" i="15"/>
  <c r="AJ227" i="39" s="1"/>
  <c r="AI227" i="39"/>
  <c r="AT8" i="20"/>
  <c r="AS254" i="39" s="1"/>
  <c r="AK254" i="39"/>
  <c r="AD15" i="32"/>
  <c r="AA331" i="39" s="1"/>
  <c r="Y331" i="39"/>
  <c r="AJ18" i="13"/>
  <c r="AG103" i="39" s="1"/>
  <c r="AF103" i="39"/>
  <c r="Y157" i="39"/>
  <c r="AT10" i="13"/>
  <c r="AS95" i="39" s="1"/>
  <c r="AK95" i="39"/>
  <c r="AM29" i="13"/>
  <c r="AJ114" i="39" s="1"/>
  <c r="AI114" i="39"/>
  <c r="AM17" i="23"/>
  <c r="AJ153" i="39" s="1"/>
  <c r="AI153" i="39"/>
  <c r="AD8" i="26"/>
  <c r="AA7" i="39" s="1"/>
  <c r="Y7" i="39"/>
  <c r="AD14" i="26"/>
  <c r="AA13" i="39" s="1"/>
  <c r="Y13" i="39"/>
  <c r="AM36" i="26"/>
  <c r="AJ35" i="39" s="1"/>
  <c r="AI35" i="39"/>
  <c r="AD13" i="22"/>
  <c r="AA68" i="39" s="1"/>
  <c r="Y68" i="39"/>
  <c r="AM15" i="22"/>
  <c r="AJ70" i="39" s="1"/>
  <c r="AI70" i="39"/>
  <c r="AD17" i="22"/>
  <c r="AA72" i="39" s="1"/>
  <c r="Y72" i="39"/>
  <c r="AM20" i="22"/>
  <c r="AJ75" i="39" s="1"/>
  <c r="AI75" i="39"/>
  <c r="AD22" i="22"/>
  <c r="AA77" i="39" s="1"/>
  <c r="Y77" i="39"/>
  <c r="AD27" i="22"/>
  <c r="AA82" i="39" s="1"/>
  <c r="Y82" i="39"/>
  <c r="AD29" i="22"/>
  <c r="AA84" i="39" s="1"/>
  <c r="Y84" i="39"/>
  <c r="AM32" i="22"/>
  <c r="AJ87" i="39" s="1"/>
  <c r="AI87" i="39"/>
  <c r="AD34" i="22"/>
  <c r="AA89" i="39" s="1"/>
  <c r="Y89" i="39"/>
  <c r="AD6" i="13"/>
  <c r="AA91" i="39" s="1"/>
  <c r="Y91" i="39"/>
  <c r="AD10" i="13"/>
  <c r="AA95" i="39" s="1"/>
  <c r="Y95" i="39"/>
  <c r="AD14" i="13"/>
  <c r="AA99" i="39" s="1"/>
  <c r="Y99" i="39"/>
  <c r="AM17" i="13"/>
  <c r="AJ102" i="39" s="1"/>
  <c r="AI102" i="39"/>
  <c r="AD19" i="13"/>
  <c r="AA104" i="39" s="1"/>
  <c r="Y104" i="39"/>
  <c r="AM22" i="13"/>
  <c r="AJ107" i="39" s="1"/>
  <c r="AI107" i="39"/>
  <c r="AD24" i="13"/>
  <c r="AA109" i="39" s="1"/>
  <c r="Y109" i="39"/>
  <c r="AD6" i="17"/>
  <c r="AA118" i="39" s="1"/>
  <c r="Y118" i="39"/>
  <c r="AD10" i="17"/>
  <c r="AA122" i="39" s="1"/>
  <c r="Y122" i="39"/>
  <c r="AD14" i="17"/>
  <c r="AA126" i="39" s="1"/>
  <c r="Y126" i="39"/>
  <c r="AM17" i="17"/>
  <c r="AJ129" i="39" s="1"/>
  <c r="AI129" i="39"/>
  <c r="AD19" i="17"/>
  <c r="AA131" i="39" s="1"/>
  <c r="Y131" i="39"/>
  <c r="AM24" i="17"/>
  <c r="AJ136" i="39" s="1"/>
  <c r="AI136" i="39"/>
  <c r="AD26" i="17"/>
  <c r="AA138" i="39" s="1"/>
  <c r="Y138" i="39"/>
  <c r="AD9" i="23"/>
  <c r="AA145" i="39" s="1"/>
  <c r="Y145" i="39"/>
  <c r="AD16" i="23"/>
  <c r="AA152" i="39" s="1"/>
  <c r="Y152" i="39"/>
  <c r="AD9" i="14"/>
  <c r="AA159" i="39" s="1"/>
  <c r="Y159" i="39"/>
  <c r="AD13" i="14"/>
  <c r="AA163" i="39" s="1"/>
  <c r="Y163" i="39"/>
  <c r="AM16" i="14"/>
  <c r="AJ166" i="39" s="1"/>
  <c r="AI166" i="39"/>
  <c r="AD18" i="14"/>
  <c r="AA168" i="39" s="1"/>
  <c r="Y168" i="39"/>
  <c r="AM21" i="14"/>
  <c r="AJ171" i="39" s="1"/>
  <c r="AI171" i="39"/>
  <c r="AD23" i="14"/>
  <c r="AA173" i="39" s="1"/>
  <c r="Y173" i="39"/>
  <c r="AM26" i="14"/>
  <c r="AJ176" i="39" s="1"/>
  <c r="AI176" i="39"/>
  <c r="AT7" i="24"/>
  <c r="AS179" i="39" s="1"/>
  <c r="AK179" i="39"/>
  <c r="AT11" i="24"/>
  <c r="AS183" i="39" s="1"/>
  <c r="AK183" i="39"/>
  <c r="AM15" i="24"/>
  <c r="AJ187" i="39" s="1"/>
  <c r="AI187" i="39"/>
  <c r="AD17" i="24"/>
  <c r="AA189" i="39" s="1"/>
  <c r="Y189" i="39"/>
  <c r="AM20" i="24"/>
  <c r="AJ192" i="39" s="1"/>
  <c r="AI192" i="39"/>
  <c r="AD22" i="24"/>
  <c r="AA194" i="39" s="1"/>
  <c r="Y194" i="39"/>
  <c r="AM25" i="24"/>
  <c r="AJ197" i="39" s="1"/>
  <c r="AI197" i="39"/>
  <c r="AD27" i="24"/>
  <c r="AA199" i="39" s="1"/>
  <c r="Y199" i="39"/>
  <c r="AD8" i="15"/>
  <c r="AA202" i="39" s="1"/>
  <c r="Y202" i="39"/>
  <c r="AD12" i="15"/>
  <c r="AA206" i="39" s="1"/>
  <c r="Y206" i="39"/>
  <c r="AD15" i="15"/>
  <c r="AA209" i="39" s="1"/>
  <c r="Y209" i="39"/>
  <c r="AM18" i="15"/>
  <c r="AJ212" i="39" s="1"/>
  <c r="AI212" i="39"/>
  <c r="AD20" i="15"/>
  <c r="AA214" i="39" s="1"/>
  <c r="Y214" i="39"/>
  <c r="AM23" i="15"/>
  <c r="AJ217" i="39" s="1"/>
  <c r="AI217" i="39"/>
  <c r="AD27" i="15"/>
  <c r="AA221" i="39" s="1"/>
  <c r="Y221" i="39"/>
  <c r="AD32" i="15"/>
  <c r="AA226" i="39" s="1"/>
  <c r="Y226" i="39"/>
  <c r="AT6" i="18"/>
  <c r="AS228" i="39" s="1"/>
  <c r="AK228" i="39"/>
  <c r="AT10" i="18"/>
  <c r="AS232" i="39" s="1"/>
  <c r="AK232" i="39"/>
  <c r="AM22" i="18"/>
  <c r="AJ244" i="39" s="1"/>
  <c r="AI244" i="39"/>
  <c r="AD24" i="18"/>
  <c r="AA246" i="39" s="1"/>
  <c r="Y246" i="39"/>
  <c r="AM27" i="18"/>
  <c r="AJ249" i="39" s="1"/>
  <c r="AI249" i="39"/>
  <c r="AM29" i="18"/>
  <c r="AJ251" i="39" s="1"/>
  <c r="AI251" i="39"/>
  <c r="AM17" i="20"/>
  <c r="AJ263" i="39" s="1"/>
  <c r="AI263" i="39"/>
  <c r="AD21" i="20"/>
  <c r="AA267" i="39" s="1"/>
  <c r="Y267" i="39"/>
  <c r="AD23" i="20"/>
  <c r="AA269" i="39" s="1"/>
  <c r="Y269" i="39"/>
  <c r="AT8" i="16"/>
  <c r="AS272" i="39" s="1"/>
  <c r="AK272" i="39"/>
  <c r="AT12" i="16"/>
  <c r="AS276" i="39" s="1"/>
  <c r="AK276" i="39"/>
  <c r="AM19" i="16"/>
  <c r="AJ283" i="39" s="1"/>
  <c r="AI283" i="39"/>
  <c r="AD21" i="16"/>
  <c r="AA285" i="39" s="1"/>
  <c r="Y285" i="39"/>
  <c r="AD26" i="16"/>
  <c r="AA290" i="39" s="1"/>
  <c r="Y290" i="39"/>
  <c r="AM29" i="16"/>
  <c r="AJ293" i="39" s="1"/>
  <c r="AI293" i="39"/>
  <c r="AT9" i="21"/>
  <c r="AS297" i="39" s="1"/>
  <c r="AK297" i="39"/>
  <c r="AT13" i="21"/>
  <c r="AS301" i="39" s="1"/>
  <c r="AK301" i="39"/>
  <c r="AM17" i="21"/>
  <c r="AJ305" i="39" s="1"/>
  <c r="AI305" i="39"/>
  <c r="AD21" i="21"/>
  <c r="AA309" i="39" s="1"/>
  <c r="Y309" i="39"/>
  <c r="AM33" i="21"/>
  <c r="AJ321" i="39" s="1"/>
  <c r="AI321" i="39"/>
  <c r="AT9" i="32"/>
  <c r="AS325" i="39" s="1"/>
  <c r="AK325" i="39"/>
  <c r="AM15" i="32"/>
  <c r="AJ331" i="39" s="1"/>
  <c r="AI331" i="39"/>
  <c r="AD17" i="32"/>
  <c r="AA333" i="39" s="1"/>
  <c r="Y333" i="39"/>
  <c r="AM13" i="33"/>
  <c r="AJ343" i="39" s="1"/>
  <c r="AI343" i="39"/>
  <c r="AJ28" i="18"/>
  <c r="AG250" i="39" s="1"/>
  <c r="AF250" i="39"/>
  <c r="AK338" i="39"/>
  <c r="AI319" i="39"/>
  <c r="AI307" i="39"/>
  <c r="AK300" i="39"/>
  <c r="Y277" i="39"/>
  <c r="Y265" i="39"/>
  <c r="AD34" i="26"/>
  <c r="AA33" i="39" s="1"/>
  <c r="Y33" i="39"/>
  <c r="AD20" i="25"/>
  <c r="AA51" i="39" s="1"/>
  <c r="Y51" i="39"/>
  <c r="AM24" i="22"/>
  <c r="AJ79" i="39" s="1"/>
  <c r="AI79" i="39"/>
  <c r="AD35" i="22"/>
  <c r="AA90" i="39" s="1"/>
  <c r="Y90" i="39"/>
  <c r="AD20" i="13"/>
  <c r="AA105" i="39" s="1"/>
  <c r="Y105" i="39"/>
  <c r="AM13" i="23"/>
  <c r="AJ149" i="39" s="1"/>
  <c r="AI149" i="39"/>
  <c r="AM27" i="14"/>
  <c r="AJ177" i="39" s="1"/>
  <c r="AI177" i="39"/>
  <c r="AD26" i="15"/>
  <c r="AA220" i="39" s="1"/>
  <c r="Y220" i="39"/>
  <c r="AM29" i="15"/>
  <c r="AJ223" i="39" s="1"/>
  <c r="AI223" i="39"/>
  <c r="AT12" i="18"/>
  <c r="AS234" i="39" s="1"/>
  <c r="AK234" i="39"/>
  <c r="AM16" i="18"/>
  <c r="AJ238" i="39" s="1"/>
  <c r="AI238" i="39"/>
  <c r="AM21" i="18"/>
  <c r="AJ243" i="39" s="1"/>
  <c r="AI243" i="39"/>
  <c r="AM20" i="26"/>
  <c r="AJ19" i="39" s="1"/>
  <c r="AI19" i="39"/>
  <c r="AD17" i="25"/>
  <c r="AA48" i="39" s="1"/>
  <c r="Y48" i="39"/>
  <c r="AM27" i="25"/>
  <c r="AJ58" i="39" s="1"/>
  <c r="AI58" i="39"/>
  <c r="AD22" i="13"/>
  <c r="AA107" i="39" s="1"/>
  <c r="Y107" i="39"/>
  <c r="AD13" i="17"/>
  <c r="AA125" i="39" s="1"/>
  <c r="Y125" i="39"/>
  <c r="AD22" i="17"/>
  <c r="AA134" i="39" s="1"/>
  <c r="Y134" i="39"/>
  <c r="AM27" i="17"/>
  <c r="AJ139" i="39" s="1"/>
  <c r="AI139" i="39"/>
  <c r="AT6" i="24"/>
  <c r="AS178" i="39" s="1"/>
  <c r="AK178" i="39"/>
  <c r="AD7" i="15"/>
  <c r="AA201" i="39" s="1"/>
  <c r="Y201" i="39"/>
  <c r="AT9" i="18"/>
  <c r="AS231" i="39" s="1"/>
  <c r="AK231" i="39"/>
  <c r="AD15" i="18"/>
  <c r="AA237" i="39" s="1"/>
  <c r="Y237" i="39"/>
  <c r="AD27" i="18"/>
  <c r="AA249" i="39" s="1"/>
  <c r="Y249" i="39"/>
  <c r="AM13" i="20"/>
  <c r="AJ259" i="39" s="1"/>
  <c r="AI259" i="39"/>
  <c r="AD19" i="16"/>
  <c r="AA283" i="39" s="1"/>
  <c r="Y283" i="39"/>
  <c r="AT7" i="33"/>
  <c r="AS337" i="39" s="1"/>
  <c r="AK337" i="39"/>
  <c r="AJ15" i="23"/>
  <c r="AG151" i="39" s="1"/>
  <c r="AF151" i="39"/>
  <c r="AM25" i="26"/>
  <c r="AJ24" i="39" s="1"/>
  <c r="AI24" i="39"/>
  <c r="AM23" i="22"/>
  <c r="AJ78" i="39" s="1"/>
  <c r="AI78" i="39"/>
  <c r="AM27" i="13"/>
  <c r="AJ112" i="39" s="1"/>
  <c r="AI112" i="39"/>
  <c r="AD9" i="26"/>
  <c r="AA8" i="39" s="1"/>
  <c r="Y8" i="39"/>
  <c r="AD11" i="26"/>
  <c r="AA10" i="39" s="1"/>
  <c r="Y10" i="39"/>
  <c r="AD13" i="26"/>
  <c r="AA12" i="39" s="1"/>
  <c r="Y12" i="39"/>
  <c r="AM17" i="26"/>
  <c r="AJ16" i="39" s="1"/>
  <c r="AI16" i="39"/>
  <c r="AM22" i="26"/>
  <c r="AJ21" i="39" s="1"/>
  <c r="AI21" i="39"/>
  <c r="AD33" i="26"/>
  <c r="AA32" i="39" s="1"/>
  <c r="Y32" i="39"/>
  <c r="AD6" i="25"/>
  <c r="AA37" i="39" s="1"/>
  <c r="Y37" i="39"/>
  <c r="AD10" i="25"/>
  <c r="AA41" i="39" s="1"/>
  <c r="Y41" i="39"/>
  <c r="AD14" i="25"/>
  <c r="AA45" i="39" s="1"/>
  <c r="Y45" i="39"/>
  <c r="AM17" i="25"/>
  <c r="AJ48" i="39" s="1"/>
  <c r="AI48" i="39"/>
  <c r="AM22" i="25"/>
  <c r="AJ53" i="39" s="1"/>
  <c r="AI53" i="39"/>
  <c r="AD9" i="22"/>
  <c r="AA64" i="39" s="1"/>
  <c r="Y64" i="39"/>
  <c r="AD6" i="26"/>
  <c r="AA5" i="39" s="1"/>
  <c r="Y5" i="39"/>
  <c r="AM14" i="26"/>
  <c r="AJ13" i="39" s="1"/>
  <c r="AI13" i="39"/>
  <c r="AD16" i="26"/>
  <c r="AA15" i="39" s="1"/>
  <c r="Y15" i="39"/>
  <c r="AM19" i="26"/>
  <c r="AJ18" i="39" s="1"/>
  <c r="AI18" i="39"/>
  <c r="AD21" i="26"/>
  <c r="AA20" i="39" s="1"/>
  <c r="Y20" i="39"/>
  <c r="AM33" i="26"/>
  <c r="AJ32" i="39" s="1"/>
  <c r="AI32" i="39"/>
  <c r="AD35" i="26"/>
  <c r="AA34" i="39" s="1"/>
  <c r="Y34" i="39"/>
  <c r="AT7" i="25"/>
  <c r="AS38" i="39" s="1"/>
  <c r="AK38" i="39"/>
  <c r="AT11" i="25"/>
  <c r="AS42" i="39" s="1"/>
  <c r="AK42" i="39"/>
  <c r="AM14" i="25"/>
  <c r="AJ45" i="39" s="1"/>
  <c r="AI45" i="39"/>
  <c r="AD16" i="25"/>
  <c r="AA47" i="39" s="1"/>
  <c r="Y47" i="39"/>
  <c r="AM19" i="25"/>
  <c r="AJ50" i="39" s="1"/>
  <c r="AI50" i="39"/>
  <c r="AD21" i="25"/>
  <c r="AA52" i="39" s="1"/>
  <c r="Y52" i="39"/>
  <c r="AM24" i="25"/>
  <c r="AJ55" i="39" s="1"/>
  <c r="AI55" i="39"/>
  <c r="AD28" i="25"/>
  <c r="AA59" i="39" s="1"/>
  <c r="Y59" i="39"/>
  <c r="AT6" i="22"/>
  <c r="AS61" i="39" s="1"/>
  <c r="AK61" i="39"/>
  <c r="AT10" i="22"/>
  <c r="AS65" i="39" s="1"/>
  <c r="AK65" i="39"/>
  <c r="AM25" i="22"/>
  <c r="AJ80" i="39" s="1"/>
  <c r="AI80" i="39"/>
  <c r="AM27" i="22"/>
  <c r="AJ82" i="39" s="1"/>
  <c r="AI82" i="39"/>
  <c r="AM29" i="22"/>
  <c r="AJ84" i="39" s="1"/>
  <c r="AI84" i="39"/>
  <c r="AD31" i="22"/>
  <c r="AA86" i="39" s="1"/>
  <c r="Y86" i="39"/>
  <c r="AM34" i="22"/>
  <c r="AJ89" i="39" s="1"/>
  <c r="AI89" i="39"/>
  <c r="AT7" i="13"/>
  <c r="AS92" i="39" s="1"/>
  <c r="AK92" i="39"/>
  <c r="AT11" i="13"/>
  <c r="AS96" i="39" s="1"/>
  <c r="AK96" i="39"/>
  <c r="AM14" i="13"/>
  <c r="AJ99" i="39" s="1"/>
  <c r="AI99" i="39"/>
  <c r="AD16" i="13"/>
  <c r="AA101" i="39" s="1"/>
  <c r="Y101" i="39"/>
  <c r="AM19" i="13"/>
  <c r="AJ104" i="39" s="1"/>
  <c r="AI104" i="39"/>
  <c r="AD21" i="13"/>
  <c r="AA106" i="39" s="1"/>
  <c r="Y106" i="39"/>
  <c r="AM31" i="13"/>
  <c r="AJ116" i="39" s="1"/>
  <c r="AI116" i="39"/>
  <c r="AT7" i="17"/>
  <c r="AS119" i="39" s="1"/>
  <c r="AK119" i="39"/>
  <c r="AT11" i="17"/>
  <c r="AS123" i="39" s="1"/>
  <c r="AK123" i="39"/>
  <c r="AD16" i="17"/>
  <c r="AA128" i="39" s="1"/>
  <c r="Y128" i="39"/>
  <c r="AM19" i="17"/>
  <c r="AJ131" i="39" s="1"/>
  <c r="AI131" i="39"/>
  <c r="AD21" i="17"/>
  <c r="AA133" i="39" s="1"/>
  <c r="Y133" i="39"/>
  <c r="AD28" i="17"/>
  <c r="AA140" i="39" s="1"/>
  <c r="Y140" i="39"/>
  <c r="AT6" i="23"/>
  <c r="AS142" i="39" s="1"/>
  <c r="AK142" i="39"/>
  <c r="AT10" i="23"/>
  <c r="AS146" i="39" s="1"/>
  <c r="AK146" i="39"/>
  <c r="AM14" i="23"/>
  <c r="AJ150" i="39" s="1"/>
  <c r="AI150" i="39"/>
  <c r="AT6" i="14"/>
  <c r="AS156" i="39" s="1"/>
  <c r="AK156" i="39"/>
  <c r="AT10" i="14"/>
  <c r="AS160" i="39" s="1"/>
  <c r="AK160" i="39"/>
  <c r="AM13" i="14"/>
  <c r="AJ163" i="39" s="1"/>
  <c r="AI163" i="39"/>
  <c r="AD15" i="14"/>
  <c r="AA165" i="39" s="1"/>
  <c r="Y165" i="39"/>
  <c r="AD25" i="14"/>
  <c r="AA175" i="39" s="1"/>
  <c r="Y175" i="39"/>
  <c r="AD7" i="24"/>
  <c r="AA179" i="39" s="1"/>
  <c r="Y179" i="39"/>
  <c r="AD11" i="24"/>
  <c r="AA183" i="39" s="1"/>
  <c r="Y183" i="39"/>
  <c r="AM27" i="24"/>
  <c r="AJ199" i="39" s="1"/>
  <c r="AI199" i="39"/>
  <c r="AT9" i="15"/>
  <c r="AS203" i="39" s="1"/>
  <c r="AK203" i="39"/>
  <c r="AT13" i="15"/>
  <c r="AS207" i="39" s="1"/>
  <c r="AK207" i="39"/>
  <c r="AM25" i="15"/>
  <c r="AJ219" i="39" s="1"/>
  <c r="AI219" i="39"/>
  <c r="AM30" i="15"/>
  <c r="AJ224" i="39" s="1"/>
  <c r="AI224" i="39"/>
  <c r="AM32" i="15"/>
  <c r="AJ226" i="39" s="1"/>
  <c r="AI226" i="39"/>
  <c r="AD6" i="18"/>
  <c r="AA228" i="39" s="1"/>
  <c r="Y228" i="39"/>
  <c r="AD10" i="18"/>
  <c r="AA232" i="39" s="1"/>
  <c r="Y232" i="39"/>
  <c r="AD14" i="18"/>
  <c r="AA236" i="39" s="1"/>
  <c r="Y236" i="39"/>
  <c r="AM17" i="18"/>
  <c r="AJ239" i="39" s="1"/>
  <c r="AI239" i="39"/>
  <c r="AD19" i="18"/>
  <c r="AA241" i="39" s="1"/>
  <c r="Y241" i="39"/>
  <c r="AM24" i="18"/>
  <c r="AJ246" i="39" s="1"/>
  <c r="AI246" i="39"/>
  <c r="AD26" i="18"/>
  <c r="AA248" i="39" s="1"/>
  <c r="Y248" i="39"/>
  <c r="AD9" i="20"/>
  <c r="AA255" i="39" s="1"/>
  <c r="Y255" i="39"/>
  <c r="AM12" i="20"/>
  <c r="AJ258" i="39" s="1"/>
  <c r="AI258" i="39"/>
  <c r="AD14" i="20"/>
  <c r="AA260" i="39" s="1"/>
  <c r="Y260" i="39"/>
  <c r="AM19" i="20"/>
  <c r="AJ265" i="39" s="1"/>
  <c r="AI265" i="39"/>
  <c r="AM21" i="20"/>
  <c r="AJ267" i="39" s="1"/>
  <c r="AI267" i="39"/>
  <c r="AD8" i="16"/>
  <c r="AA272" i="39" s="1"/>
  <c r="Y272" i="39"/>
  <c r="AD12" i="16"/>
  <c r="AA276" i="39" s="1"/>
  <c r="Y276" i="39"/>
  <c r="AM16" i="16"/>
  <c r="AJ280" i="39" s="1"/>
  <c r="AI280" i="39"/>
  <c r="AD18" i="16"/>
  <c r="AA282" i="39" s="1"/>
  <c r="Y282" i="39"/>
  <c r="AM24" i="16"/>
  <c r="AJ288" i="39" s="1"/>
  <c r="AI288" i="39"/>
  <c r="AD9" i="21"/>
  <c r="AA297" i="39" s="1"/>
  <c r="Y297" i="39"/>
  <c r="AD13" i="21"/>
  <c r="AA301" i="39" s="1"/>
  <c r="Y301" i="39"/>
  <c r="AD16" i="21"/>
  <c r="AA304" i="39" s="1"/>
  <c r="Y304" i="39"/>
  <c r="AM24" i="21"/>
  <c r="AJ312" i="39" s="1"/>
  <c r="AI312" i="39"/>
  <c r="AD14" i="32"/>
  <c r="AA330" i="39" s="1"/>
  <c r="Y330" i="39"/>
  <c r="AJ16" i="25"/>
  <c r="AG47" i="39" s="1"/>
  <c r="AF47" i="39"/>
  <c r="AI349" i="39"/>
  <c r="AI335" i="39"/>
  <c r="Y335" i="39"/>
  <c r="Y325" i="39"/>
  <c r="Y323" i="39"/>
  <c r="AI318" i="39"/>
  <c r="AK302" i="39"/>
  <c r="Y298" i="39"/>
  <c r="Y296" i="39"/>
  <c r="AK161" i="39"/>
  <c r="AM18" i="26"/>
  <c r="AJ17" i="39" s="1"/>
  <c r="AI17" i="39"/>
  <c r="AM14" i="22"/>
  <c r="AJ69" i="39" s="1"/>
  <c r="AI69" i="39"/>
  <c r="AD7" i="23"/>
  <c r="AA143" i="39" s="1"/>
  <c r="Y143" i="39"/>
  <c r="AD15" i="23"/>
  <c r="AA151" i="39" s="1"/>
  <c r="Y151" i="39"/>
  <c r="AD14" i="14"/>
  <c r="AA164" i="39" s="1"/>
  <c r="Y164" i="39"/>
  <c r="AT9" i="24"/>
  <c r="AS181" i="39" s="1"/>
  <c r="AK181" i="39"/>
  <c r="AD14" i="15"/>
  <c r="AA208" i="39" s="1"/>
  <c r="Y208" i="39"/>
  <c r="AM17" i="15"/>
  <c r="AJ211" i="39" s="1"/>
  <c r="AI211" i="39"/>
  <c r="AM24" i="15"/>
  <c r="AJ218" i="39" s="1"/>
  <c r="AI218" i="39"/>
  <c r="AD33" i="15"/>
  <c r="AA227" i="39" s="1"/>
  <c r="Y227" i="39"/>
  <c r="AT8" i="18"/>
  <c r="AS230" i="39" s="1"/>
  <c r="AK230" i="39"/>
  <c r="AD25" i="18"/>
  <c r="AA247" i="39" s="1"/>
  <c r="Y247" i="39"/>
  <c r="AD17" i="26"/>
  <c r="AA16" i="39" s="1"/>
  <c r="Y16" i="39"/>
  <c r="AM34" i="26"/>
  <c r="AJ33" i="39" s="1"/>
  <c r="AI33" i="39"/>
  <c r="AD9" i="25"/>
  <c r="AA40" i="39" s="1"/>
  <c r="Y40" i="39"/>
  <c r="AD12" i="22"/>
  <c r="AA67" i="39" s="1"/>
  <c r="Y67" i="39"/>
  <c r="AD29" i="13"/>
  <c r="AA114" i="39" s="1"/>
  <c r="Y114" i="39"/>
  <c r="AD9" i="17"/>
  <c r="AA121" i="39" s="1"/>
  <c r="Y121" i="39"/>
  <c r="AM20" i="17"/>
  <c r="AJ132" i="39" s="1"/>
  <c r="AI132" i="39"/>
  <c r="AD8" i="23"/>
  <c r="AA144" i="39" s="1"/>
  <c r="Y144" i="39"/>
  <c r="AD8" i="14"/>
  <c r="AA158" i="39" s="1"/>
  <c r="Y158" i="39"/>
  <c r="AM14" i="14"/>
  <c r="AJ164" i="39" s="1"/>
  <c r="AI164" i="39"/>
  <c r="AM24" i="14"/>
  <c r="AJ174" i="39" s="1"/>
  <c r="AI174" i="39"/>
  <c r="AT7" i="16"/>
  <c r="AS271" i="39" s="1"/>
  <c r="AK271" i="39"/>
  <c r="AT11" i="16"/>
  <c r="AS275" i="39" s="1"/>
  <c r="AK275" i="39"/>
  <c r="AT8" i="32"/>
  <c r="AS324" i="39" s="1"/>
  <c r="AK324" i="39"/>
  <c r="AJ19" i="22"/>
  <c r="AG74" i="39" s="1"/>
  <c r="AF74" i="39"/>
  <c r="AJ13" i="33"/>
  <c r="AG343" i="39" s="1"/>
  <c r="AF343" i="39"/>
  <c r="AD31" i="26"/>
  <c r="AA30" i="39" s="1"/>
  <c r="Y30" i="39"/>
  <c r="AT10" i="25"/>
  <c r="AS41" i="39" s="1"/>
  <c r="AK41" i="39"/>
  <c r="AD24" i="25"/>
  <c r="AA55" i="39" s="1"/>
  <c r="Y55" i="39"/>
  <c r="AD15" i="22"/>
  <c r="AA70" i="39" s="1"/>
  <c r="Y70" i="39"/>
  <c r="AT6" i="13"/>
  <c r="AS91" i="39" s="1"/>
  <c r="AK91" i="39"/>
  <c r="AM25" i="13"/>
  <c r="AJ110" i="39" s="1"/>
  <c r="AI110" i="39"/>
  <c r="AD24" i="17"/>
  <c r="AA136" i="39" s="1"/>
  <c r="Y136" i="39"/>
  <c r="AM29" i="17"/>
  <c r="AJ141" i="39" s="1"/>
  <c r="AI141" i="39"/>
  <c r="AT9" i="23"/>
  <c r="AS145" i="39" s="1"/>
  <c r="AK145" i="39"/>
  <c r="AM12" i="23"/>
  <c r="AJ148" i="39" s="1"/>
  <c r="AI148" i="39"/>
  <c r="AM19" i="23"/>
  <c r="AJ155" i="39" s="1"/>
  <c r="AI155" i="39"/>
  <c r="AT9" i="14"/>
  <c r="AS159" i="39" s="1"/>
  <c r="AK159" i="39"/>
  <c r="AM31" i="26"/>
  <c r="AJ30" i="39" s="1"/>
  <c r="AI30" i="39"/>
  <c r="AD26" i="25"/>
  <c r="AA57" i="39" s="1"/>
  <c r="Y57" i="39"/>
  <c r="AM24" i="26"/>
  <c r="AJ23" i="39" s="1"/>
  <c r="AI23" i="39"/>
  <c r="AD26" i="26"/>
  <c r="AA25" i="39" s="1"/>
  <c r="Y25" i="39"/>
  <c r="AD28" i="26"/>
  <c r="AA27" i="39" s="1"/>
  <c r="Y27" i="39"/>
  <c r="AD7" i="25"/>
  <c r="AA38" i="39" s="1"/>
  <c r="Y38" i="39"/>
  <c r="AD11" i="25"/>
  <c r="AA42" i="39" s="1"/>
  <c r="Y42" i="39"/>
  <c r="AM26" i="25"/>
  <c r="AJ57" i="39" s="1"/>
  <c r="AI57" i="39"/>
  <c r="AD6" i="22"/>
  <c r="AA61" i="39" s="1"/>
  <c r="Y61" i="39"/>
  <c r="AD10" i="22"/>
  <c r="AA65" i="39" s="1"/>
  <c r="Y65" i="39"/>
  <c r="AD14" i="22"/>
  <c r="AA69" i="39" s="1"/>
  <c r="Y69" i="39"/>
  <c r="AM17" i="22"/>
  <c r="AJ72" i="39" s="1"/>
  <c r="AI72" i="39"/>
  <c r="AD19" i="22"/>
  <c r="AA74" i="39" s="1"/>
  <c r="Y74" i="39"/>
  <c r="AM22" i="22"/>
  <c r="AJ77" i="39" s="1"/>
  <c r="AI77" i="39"/>
  <c r="AD24" i="22"/>
  <c r="AA79" i="39" s="1"/>
  <c r="Y79" i="39"/>
  <c r="AD7" i="13"/>
  <c r="AA92" i="39" s="1"/>
  <c r="Y92" i="39"/>
  <c r="AD11" i="13"/>
  <c r="AA96" i="39" s="1"/>
  <c r="Y96" i="39"/>
  <c r="AM24" i="13"/>
  <c r="AJ109" i="39" s="1"/>
  <c r="AI109" i="39"/>
  <c r="AD26" i="13"/>
  <c r="AA111" i="39" s="1"/>
  <c r="Y111" i="39"/>
  <c r="AD28" i="13"/>
  <c r="AA113" i="39" s="1"/>
  <c r="Y113" i="39"/>
  <c r="AD30" i="13"/>
  <c r="AA115" i="39" s="1"/>
  <c r="Y115" i="39"/>
  <c r="AD7" i="17"/>
  <c r="AA119" i="39" s="1"/>
  <c r="Y119" i="39"/>
  <c r="AD11" i="17"/>
  <c r="AA123" i="39" s="1"/>
  <c r="Y123" i="39"/>
  <c r="AM14" i="17"/>
  <c r="AJ126" i="39" s="1"/>
  <c r="AI126" i="39"/>
  <c r="AD23" i="17"/>
  <c r="AA135" i="39" s="1"/>
  <c r="Y135" i="39"/>
  <c r="AM26" i="17"/>
  <c r="AJ138" i="39" s="1"/>
  <c r="AI138" i="39"/>
  <c r="AD6" i="23"/>
  <c r="AA142" i="39" s="1"/>
  <c r="Y142" i="39"/>
  <c r="AD10" i="23"/>
  <c r="AA146" i="39" s="1"/>
  <c r="Y146" i="39"/>
  <c r="AD13" i="23"/>
  <c r="AA149" i="39" s="1"/>
  <c r="Y149" i="39"/>
  <c r="AM16" i="23"/>
  <c r="AJ152" i="39" s="1"/>
  <c r="AI152" i="39"/>
  <c r="AD18" i="23"/>
  <c r="AA154" i="39" s="1"/>
  <c r="Y154" i="39"/>
  <c r="AD6" i="14"/>
  <c r="AA156" i="39" s="1"/>
  <c r="Y156" i="39"/>
  <c r="AD10" i="14"/>
  <c r="AA160" i="39" s="1"/>
  <c r="Y160" i="39"/>
  <c r="AM18" i="14"/>
  <c r="AJ168" i="39" s="1"/>
  <c r="AI168" i="39"/>
  <c r="AD20" i="14"/>
  <c r="AA170" i="39" s="1"/>
  <c r="Y170" i="39"/>
  <c r="AM23" i="14"/>
  <c r="AJ173" i="39" s="1"/>
  <c r="AI173" i="39"/>
  <c r="AT8" i="24"/>
  <c r="AS180" i="39" s="1"/>
  <c r="AK180" i="39"/>
  <c r="AT12" i="24"/>
  <c r="AS184" i="39" s="1"/>
  <c r="AK184" i="39"/>
  <c r="AM17" i="24"/>
  <c r="AJ189" i="39" s="1"/>
  <c r="AI189" i="39"/>
  <c r="AD19" i="24"/>
  <c r="AA191" i="39" s="1"/>
  <c r="Y191" i="39"/>
  <c r="AM22" i="24"/>
  <c r="AJ194" i="39" s="1"/>
  <c r="AI194" i="39"/>
  <c r="AD24" i="24"/>
  <c r="AA196" i="39" s="1"/>
  <c r="Y196" i="39"/>
  <c r="AD9" i="15"/>
  <c r="AA203" i="39" s="1"/>
  <c r="Y203" i="39"/>
  <c r="AD13" i="15"/>
  <c r="AA207" i="39" s="1"/>
  <c r="Y207" i="39"/>
  <c r="AM15" i="15"/>
  <c r="AJ209" i="39" s="1"/>
  <c r="AI209" i="39"/>
  <c r="AD17" i="15"/>
  <c r="AA211" i="39" s="1"/>
  <c r="Y211" i="39"/>
  <c r="AM20" i="15"/>
  <c r="AJ214" i="39" s="1"/>
  <c r="AI214" i="39"/>
  <c r="AD22" i="15"/>
  <c r="AA216" i="39" s="1"/>
  <c r="Y216" i="39"/>
  <c r="AM27" i="15"/>
  <c r="AJ221" i="39" s="1"/>
  <c r="AI221" i="39"/>
  <c r="AD29" i="15"/>
  <c r="AA223" i="39" s="1"/>
  <c r="Y223" i="39"/>
  <c r="AT7" i="18"/>
  <c r="AS229" i="39" s="1"/>
  <c r="AK229" i="39"/>
  <c r="AT11" i="18"/>
  <c r="AS233" i="39" s="1"/>
  <c r="AK233" i="39"/>
  <c r="AD16" i="18"/>
  <c r="AA238" i="39" s="1"/>
  <c r="Y238" i="39"/>
  <c r="AM19" i="18"/>
  <c r="AJ241" i="39" s="1"/>
  <c r="AI241" i="39"/>
  <c r="AD21" i="18"/>
  <c r="AA243" i="39" s="1"/>
  <c r="Y243" i="39"/>
  <c r="AT6" i="20"/>
  <c r="AS252" i="39" s="1"/>
  <c r="AK252" i="39"/>
  <c r="AT10" i="20"/>
  <c r="AS256" i="39" s="1"/>
  <c r="AK256" i="39"/>
  <c r="AM14" i="20"/>
  <c r="AJ260" i="39" s="1"/>
  <c r="AI260" i="39"/>
  <c r="AD16" i="20"/>
  <c r="AA262" i="39" s="1"/>
  <c r="Y262" i="39"/>
  <c r="AM23" i="20"/>
  <c r="AJ269" i="39" s="1"/>
  <c r="AI269" i="39"/>
  <c r="AT9" i="16"/>
  <c r="AS273" i="39" s="1"/>
  <c r="AK273" i="39"/>
  <c r="AT13" i="16"/>
  <c r="AS277" i="39" s="1"/>
  <c r="AK277" i="39"/>
  <c r="AD15" i="16"/>
  <c r="AA279" i="39" s="1"/>
  <c r="Y279" i="39"/>
  <c r="AM21" i="16"/>
  <c r="AJ285" i="39" s="1"/>
  <c r="AI285" i="39"/>
  <c r="AM26" i="16"/>
  <c r="AJ290" i="39" s="1"/>
  <c r="AI290" i="39"/>
  <c r="AD28" i="16"/>
  <c r="AA292" i="39" s="1"/>
  <c r="Y292" i="39"/>
  <c r="AT6" i="21"/>
  <c r="AS294" i="39" s="1"/>
  <c r="AK294" i="39"/>
  <c r="AT10" i="21"/>
  <c r="AS298" i="39" s="1"/>
  <c r="AK298" i="39"/>
  <c r="AD23" i="21"/>
  <c r="AA311" i="39" s="1"/>
  <c r="Y311" i="39"/>
  <c r="AM26" i="21"/>
  <c r="AJ314" i="39" s="1"/>
  <c r="AI314" i="39"/>
  <c r="AD30" i="21"/>
  <c r="AA318" i="39" s="1"/>
  <c r="Y318" i="39"/>
  <c r="AT6" i="32"/>
  <c r="AS322" i="39" s="1"/>
  <c r="AK322" i="39"/>
  <c r="AT10" i="32"/>
  <c r="AS326" i="39" s="1"/>
  <c r="AK326" i="39"/>
  <c r="AM17" i="32"/>
  <c r="AJ333" i="39" s="1"/>
  <c r="AI333" i="39"/>
  <c r="AT9" i="33"/>
  <c r="AS339" i="39" s="1"/>
  <c r="AK339" i="39"/>
  <c r="AI329" i="39"/>
  <c r="Y322" i="39"/>
  <c r="Y317" i="39"/>
  <c r="Y287" i="39"/>
  <c r="AK270" i="39"/>
  <c r="AM30" i="26"/>
  <c r="AJ29" i="39" s="1"/>
  <c r="AI29" i="39"/>
  <c r="AD15" i="25"/>
  <c r="AA46" i="39" s="1"/>
  <c r="Y46" i="39"/>
  <c r="AM23" i="25"/>
  <c r="AJ54" i="39" s="1"/>
  <c r="AI54" i="39"/>
  <c r="AD7" i="22"/>
  <c r="AA62" i="39" s="1"/>
  <c r="Y62" i="39"/>
  <c r="AD11" i="22"/>
  <c r="AA66" i="39" s="1"/>
  <c r="Y66" i="39"/>
  <c r="AD28" i="22"/>
  <c r="AA83" i="39" s="1"/>
  <c r="Y83" i="39"/>
  <c r="AD32" i="13"/>
  <c r="AA117" i="39" s="1"/>
  <c r="Y117" i="39"/>
  <c r="AD8" i="17"/>
  <c r="AA120" i="39" s="1"/>
  <c r="Y120" i="39"/>
  <c r="AM23" i="17"/>
  <c r="AJ135" i="39" s="1"/>
  <c r="AI135" i="39"/>
  <c r="AD11" i="23"/>
  <c r="AA147" i="39" s="1"/>
  <c r="Y147" i="39"/>
  <c r="AD11" i="14"/>
  <c r="AA161" i="39" s="1"/>
  <c r="Y161" i="39"/>
  <c r="AM20" i="14"/>
  <c r="AJ170" i="39" s="1"/>
  <c r="AI170" i="39"/>
  <c r="AD10" i="15"/>
  <c r="AA204" i="39" s="1"/>
  <c r="Y204" i="39"/>
  <c r="AD31" i="15"/>
  <c r="AA225" i="39" s="1"/>
  <c r="Y225" i="39"/>
  <c r="AD18" i="18"/>
  <c r="AA240" i="39" s="1"/>
  <c r="Y240" i="39"/>
  <c r="AT7" i="20"/>
  <c r="AS253" i="39" s="1"/>
  <c r="AK253" i="39"/>
  <c r="AT10" i="16"/>
  <c r="AS274" i="39" s="1"/>
  <c r="AK274" i="39"/>
  <c r="AD36" i="26"/>
  <c r="AA35" i="39" s="1"/>
  <c r="Y35" i="39"/>
  <c r="AM15" i="25"/>
  <c r="AJ46" i="39" s="1"/>
  <c r="AI46" i="39"/>
  <c r="AM20" i="25"/>
  <c r="AJ51" i="39" s="1"/>
  <c r="AI51" i="39"/>
  <c r="AD29" i="25"/>
  <c r="AA60" i="39" s="1"/>
  <c r="Y60" i="39"/>
  <c r="AD8" i="22"/>
  <c r="AA63" i="39" s="1"/>
  <c r="Y63" i="39"/>
  <c r="AD32" i="22"/>
  <c r="AA87" i="39" s="1"/>
  <c r="Y87" i="39"/>
  <c r="AD9" i="13"/>
  <c r="AA94" i="39" s="1"/>
  <c r="Y94" i="39"/>
  <c r="AM15" i="13"/>
  <c r="AJ100" i="39" s="1"/>
  <c r="AI100" i="39"/>
  <c r="AM20" i="13"/>
  <c r="AJ105" i="39" s="1"/>
  <c r="AI105" i="39"/>
  <c r="AM15" i="17"/>
  <c r="AJ127" i="39" s="1"/>
  <c r="AI127" i="39"/>
  <c r="AD19" i="23"/>
  <c r="AA155" i="39" s="1"/>
  <c r="Y155" i="39"/>
  <c r="AD16" i="14"/>
  <c r="AA166" i="39" s="1"/>
  <c r="Y166" i="39"/>
  <c r="AD15" i="24"/>
  <c r="AA187" i="39" s="1"/>
  <c r="Y187" i="39"/>
  <c r="AD29" i="16"/>
  <c r="AA293" i="39" s="1"/>
  <c r="Y293" i="39"/>
  <c r="AT8" i="21"/>
  <c r="AS296" i="39" s="1"/>
  <c r="AK296" i="39"/>
  <c r="AD29" i="26"/>
  <c r="AA28" i="39" s="1"/>
  <c r="Y28" i="39"/>
  <c r="AM29" i="25"/>
  <c r="AJ60" i="39" s="1"/>
  <c r="AI60" i="39"/>
  <c r="AT13" i="22"/>
  <c r="AS68" i="39" s="1"/>
  <c r="AK68" i="39"/>
  <c r="AM18" i="22"/>
  <c r="AJ73" i="39" s="1"/>
  <c r="AI73" i="39"/>
  <c r="AT10" i="17"/>
  <c r="AS122" i="39" s="1"/>
  <c r="AK122" i="39"/>
  <c r="AM22" i="17"/>
  <c r="AJ134" i="39" s="1"/>
  <c r="AI134" i="39"/>
  <c r="AD6" i="24"/>
  <c r="AA178" i="39" s="1"/>
  <c r="Y178" i="39"/>
  <c r="AD7" i="26"/>
  <c r="AA6" i="39" s="1"/>
  <c r="Y6" i="39"/>
  <c r="AD10" i="26"/>
  <c r="AA9" i="39" s="1"/>
  <c r="Y9" i="39"/>
  <c r="AD12" i="26"/>
  <c r="AA11" i="39" s="1"/>
  <c r="Y11" i="39"/>
  <c r="AD24" i="26"/>
  <c r="AA23" i="39" s="1"/>
  <c r="Y23" i="39"/>
  <c r="AM29" i="26"/>
  <c r="AJ28" i="39" s="1"/>
  <c r="AI28" i="39"/>
  <c r="AM16" i="26"/>
  <c r="AJ15" i="39" s="1"/>
  <c r="AI15" i="39"/>
  <c r="AD18" i="26"/>
  <c r="AA17" i="39" s="1"/>
  <c r="Y17" i="39"/>
  <c r="AM21" i="26"/>
  <c r="AJ20" i="39" s="1"/>
  <c r="AI20" i="39"/>
  <c r="AD23" i="26"/>
  <c r="AA22" i="39" s="1"/>
  <c r="Y22" i="39"/>
  <c r="AM26" i="26"/>
  <c r="AJ25" i="39" s="1"/>
  <c r="AI25" i="39"/>
  <c r="AD30" i="26"/>
  <c r="AA29" i="39" s="1"/>
  <c r="Y29" i="39"/>
  <c r="AD32" i="26"/>
  <c r="AA31" i="39" s="1"/>
  <c r="Y31" i="39"/>
  <c r="AM35" i="26"/>
  <c r="AJ34" i="39" s="1"/>
  <c r="AI34" i="39"/>
  <c r="AD37" i="26"/>
  <c r="AA36" i="39" s="1"/>
  <c r="Y36" i="39"/>
  <c r="AT8" i="25"/>
  <c r="AS39" i="39" s="1"/>
  <c r="AK39" i="39"/>
  <c r="AT12" i="25"/>
  <c r="AS43" i="39" s="1"/>
  <c r="AK43" i="39"/>
  <c r="AM16" i="25"/>
  <c r="AJ47" i="39" s="1"/>
  <c r="AI47" i="39"/>
  <c r="AD18" i="25"/>
  <c r="AA49" i="39" s="1"/>
  <c r="Y49" i="39"/>
  <c r="AM21" i="25"/>
  <c r="AJ52" i="39" s="1"/>
  <c r="AI52" i="39"/>
  <c r="AD23" i="25"/>
  <c r="AA54" i="39" s="1"/>
  <c r="Y54" i="39"/>
  <c r="AM28" i="25"/>
  <c r="AJ59" i="39" s="1"/>
  <c r="AI59" i="39"/>
  <c r="AT7" i="22"/>
  <c r="AS62" i="39" s="1"/>
  <c r="AK62" i="39"/>
  <c r="AT11" i="22"/>
  <c r="AS66" i="39" s="1"/>
  <c r="AK66" i="39"/>
  <c r="AD16" i="22"/>
  <c r="AA71" i="39" s="1"/>
  <c r="Y71" i="39"/>
  <c r="AM19" i="22"/>
  <c r="AJ74" i="39" s="1"/>
  <c r="AI74" i="39"/>
  <c r="AD21" i="22"/>
  <c r="AA76" i="39" s="1"/>
  <c r="Y76" i="39"/>
  <c r="AM31" i="22"/>
  <c r="AJ86" i="39" s="1"/>
  <c r="AI86" i="39"/>
  <c r="AD33" i="22"/>
  <c r="AA88" i="39" s="1"/>
  <c r="Y88" i="39"/>
  <c r="AT8" i="13"/>
  <c r="AS93" i="39" s="1"/>
  <c r="AK93" i="39"/>
  <c r="AT12" i="13"/>
  <c r="AS97" i="39" s="1"/>
  <c r="AK97" i="39"/>
  <c r="AM16" i="13"/>
  <c r="AJ101" i="39" s="1"/>
  <c r="AI101" i="39"/>
  <c r="AD18" i="13"/>
  <c r="AA103" i="39" s="1"/>
  <c r="Y103" i="39"/>
  <c r="AM21" i="13"/>
  <c r="AJ106" i="39" s="1"/>
  <c r="AI106" i="39"/>
  <c r="AD23" i="13"/>
  <c r="AA108" i="39" s="1"/>
  <c r="Y108" i="39"/>
  <c r="AM26" i="13"/>
  <c r="AJ111" i="39" s="1"/>
  <c r="AI111" i="39"/>
  <c r="AM28" i="13"/>
  <c r="AJ113" i="39" s="1"/>
  <c r="AI113" i="39"/>
  <c r="AT8" i="17"/>
  <c r="AS120" i="39" s="1"/>
  <c r="AK120" i="39"/>
  <c r="AT12" i="17"/>
  <c r="AS124" i="39" s="1"/>
  <c r="AK124" i="39"/>
  <c r="AM16" i="17"/>
  <c r="AJ128" i="39" s="1"/>
  <c r="AI128" i="39"/>
  <c r="AD18" i="17"/>
  <c r="AA130" i="39" s="1"/>
  <c r="Y130" i="39"/>
  <c r="AM21" i="17"/>
  <c r="AJ133" i="39" s="1"/>
  <c r="AI133" i="39"/>
  <c r="AD25" i="17"/>
  <c r="AA137" i="39" s="1"/>
  <c r="Y137" i="39"/>
  <c r="AM28" i="17"/>
  <c r="AJ140" i="39" s="1"/>
  <c r="AI140" i="39"/>
  <c r="AT7" i="23"/>
  <c r="AS143" i="39" s="1"/>
  <c r="AK143" i="39"/>
  <c r="AT11" i="23"/>
  <c r="AS147" i="39" s="1"/>
  <c r="AK147" i="39"/>
  <c r="AM18" i="23"/>
  <c r="AJ154" i="39" s="1"/>
  <c r="AI154" i="39"/>
  <c r="AT7" i="14"/>
  <c r="AS157" i="39" s="1"/>
  <c r="AK157" i="39"/>
  <c r="AM15" i="14"/>
  <c r="AJ165" i="39" s="1"/>
  <c r="AI165" i="39"/>
  <c r="AD17" i="14"/>
  <c r="AA167" i="39" s="1"/>
  <c r="Y167" i="39"/>
  <c r="AD22" i="14"/>
  <c r="AA172" i="39" s="1"/>
  <c r="Y172" i="39"/>
  <c r="AM25" i="14"/>
  <c r="AJ175" i="39" s="1"/>
  <c r="AI175" i="39"/>
  <c r="AD27" i="14"/>
  <c r="AA177" i="39" s="1"/>
  <c r="Y177" i="39"/>
  <c r="AD8" i="24"/>
  <c r="AA180" i="39" s="1"/>
  <c r="Y180" i="39"/>
  <c r="AD12" i="24"/>
  <c r="AA184" i="39" s="1"/>
  <c r="Y184" i="39"/>
  <c r="AM14" i="24"/>
  <c r="AJ186" i="39" s="1"/>
  <c r="AI186" i="39"/>
  <c r="AD16" i="24"/>
  <c r="AA188" i="39" s="1"/>
  <c r="Y188" i="39"/>
  <c r="AD21" i="24"/>
  <c r="AA193" i="39" s="1"/>
  <c r="Y193" i="39"/>
  <c r="AM24" i="24"/>
  <c r="AJ196" i="39" s="1"/>
  <c r="AI196" i="39"/>
  <c r="AD26" i="24"/>
  <c r="AA198" i="39" s="1"/>
  <c r="Y198" i="39"/>
  <c r="AT6" i="15"/>
  <c r="AS200" i="39" s="1"/>
  <c r="AK200" i="39"/>
  <c r="AT10" i="15"/>
  <c r="AS204" i="39" s="1"/>
  <c r="AK204" i="39"/>
  <c r="AD19" i="15"/>
  <c r="AA213" i="39" s="1"/>
  <c r="Y213" i="39"/>
  <c r="AM22" i="15"/>
  <c r="AJ216" i="39" s="1"/>
  <c r="AI216" i="39"/>
  <c r="AD24" i="15"/>
  <c r="AA218" i="39" s="1"/>
  <c r="Y218" i="39"/>
  <c r="AD7" i="18"/>
  <c r="AA229" i="39" s="1"/>
  <c r="Y229" i="39"/>
  <c r="AD11" i="18"/>
  <c r="AA233" i="39" s="1"/>
  <c r="Y233" i="39"/>
  <c r="AM14" i="18"/>
  <c r="AJ236" i="39" s="1"/>
  <c r="AI236" i="39"/>
  <c r="AD23" i="18"/>
  <c r="AA245" i="39" s="1"/>
  <c r="Y245" i="39"/>
  <c r="AM26" i="18"/>
  <c r="AJ248" i="39" s="1"/>
  <c r="AI248" i="39"/>
  <c r="AD28" i="18"/>
  <c r="AA250" i="39" s="1"/>
  <c r="Y250" i="39"/>
  <c r="AD6" i="20"/>
  <c r="AA252" i="39" s="1"/>
  <c r="Y252" i="39"/>
  <c r="AD10" i="20"/>
  <c r="AA256" i="39" s="1"/>
  <c r="Y256" i="39"/>
  <c r="AD18" i="20"/>
  <c r="AA264" i="39" s="1"/>
  <c r="Y264" i="39"/>
  <c r="AD9" i="16"/>
  <c r="AA273" i="39" s="1"/>
  <c r="Y273" i="39"/>
  <c r="AM18" i="16"/>
  <c r="AJ282" i="39" s="1"/>
  <c r="AI282" i="39"/>
  <c r="AD20" i="16"/>
  <c r="AA284" i="39" s="1"/>
  <c r="Y284" i="39"/>
  <c r="AM28" i="16"/>
  <c r="AJ292" i="39" s="1"/>
  <c r="AI292" i="39"/>
  <c r="AD6" i="21"/>
  <c r="AA294" i="39" s="1"/>
  <c r="Y294" i="39"/>
  <c r="AD14" i="21"/>
  <c r="AA302" i="39" s="1"/>
  <c r="Y302" i="39"/>
  <c r="AM16" i="21"/>
  <c r="AJ304" i="39" s="1"/>
  <c r="AI304" i="39"/>
  <c r="AD18" i="21"/>
  <c r="AA306" i="39" s="1"/>
  <c r="Y306" i="39"/>
  <c r="AD32" i="21"/>
  <c r="AA320" i="39" s="1"/>
  <c r="Y320" i="39"/>
  <c r="AM14" i="32"/>
  <c r="AJ330" i="39" s="1"/>
  <c r="AI330" i="39"/>
  <c r="AM12" i="33"/>
  <c r="AJ342" i="39" s="1"/>
  <c r="AI342" i="39"/>
  <c r="AI350" i="39"/>
  <c r="AK341" i="39"/>
  <c r="AI291" i="39"/>
  <c r="AF19" i="32"/>
  <c r="AC335" i="39" s="1"/>
  <c r="AI24" i="17"/>
  <c r="K60" i="44"/>
  <c r="G60" i="44"/>
  <c r="C60" i="44"/>
  <c r="K59" i="44"/>
  <c r="G59" i="44"/>
  <c r="C59" i="44"/>
  <c r="K58" i="44"/>
  <c r="G58" i="44"/>
  <c r="C58" i="44"/>
  <c r="K57" i="44"/>
  <c r="G57" i="44"/>
  <c r="C57" i="44"/>
  <c r="K56" i="44"/>
  <c r="G56" i="44"/>
  <c r="C56" i="44"/>
  <c r="K55" i="44"/>
  <c r="G55" i="44"/>
  <c r="C55" i="44"/>
  <c r="K54" i="44"/>
  <c r="G54" i="44"/>
  <c r="C54" i="44"/>
  <c r="K53" i="44"/>
  <c r="G53" i="44"/>
  <c r="C53" i="44"/>
  <c r="K52" i="44"/>
  <c r="G52" i="44"/>
  <c r="C52" i="44"/>
  <c r="K51" i="44"/>
  <c r="G51" i="44"/>
  <c r="C51" i="44"/>
  <c r="K50" i="44"/>
  <c r="G50" i="44"/>
  <c r="C50" i="44"/>
  <c r="K49" i="44"/>
  <c r="G49" i="44"/>
  <c r="C49" i="44"/>
  <c r="K48" i="44"/>
  <c r="G48" i="44"/>
  <c r="C48" i="44"/>
  <c r="K47" i="44"/>
  <c r="G47" i="44"/>
  <c r="C47" i="44"/>
  <c r="K46" i="44"/>
  <c r="G46" i="44"/>
  <c r="F46" i="44"/>
  <c r="E46" i="44"/>
  <c r="D46" i="44"/>
  <c r="C46" i="44"/>
  <c r="D36" i="44"/>
  <c r="D32" i="44"/>
  <c r="D28" i="44"/>
  <c r="D39" i="44"/>
  <c r="D35" i="44"/>
  <c r="D31" i="44"/>
  <c r="D27" i="44"/>
  <c r="D38" i="44"/>
  <c r="D34" i="44"/>
  <c r="D30" i="44"/>
  <c r="D26" i="44"/>
  <c r="D37" i="44"/>
  <c r="D33" i="44"/>
  <c r="D29" i="44"/>
  <c r="D25" i="44"/>
  <c r="AF17" i="13"/>
  <c r="AC102" i="39" s="1"/>
  <c r="AI12" i="23"/>
  <c r="AF148" i="39" s="1"/>
  <c r="AI13" i="32"/>
  <c r="AF329" i="39" s="1"/>
  <c r="AI17" i="17"/>
  <c r="AF129" i="39" s="1"/>
  <c r="AF14" i="20"/>
  <c r="AC260" i="39" s="1"/>
  <c r="AF26" i="24"/>
  <c r="AC198" i="39" s="1"/>
  <c r="AF23" i="24"/>
  <c r="AC195" i="39" s="1"/>
  <c r="AF33" i="21"/>
  <c r="AC321" i="39" s="1"/>
  <c r="AF18" i="20"/>
  <c r="AC264" i="39" s="1"/>
  <c r="AI33" i="21"/>
  <c r="AF321" i="39" s="1"/>
  <c r="AI22" i="20"/>
  <c r="AF268" i="39" s="1"/>
  <c r="AI23" i="21"/>
  <c r="AF311" i="39" s="1"/>
  <c r="AF15" i="23"/>
  <c r="AC151" i="39" s="1"/>
  <c r="AI16" i="32"/>
  <c r="AF332" i="39" s="1"/>
  <c r="M12" i="22"/>
  <c r="AI27" i="22"/>
  <c r="AF82" i="39" s="1"/>
  <c r="T25" i="18"/>
  <c r="O247" i="39" s="1"/>
  <c r="AF15" i="22"/>
  <c r="AC70" i="39" s="1"/>
  <c r="M15" i="22"/>
  <c r="E70" i="39" s="1"/>
  <c r="AF22" i="20"/>
  <c r="AC268" i="39" s="1"/>
  <c r="AI21" i="21"/>
  <c r="AF309" i="39" s="1"/>
  <c r="AI32" i="21"/>
  <c r="AF320" i="39" s="1"/>
  <c r="AI12" i="32"/>
  <c r="AF328" i="39" s="1"/>
  <c r="AI30" i="21"/>
  <c r="AF318" i="39" s="1"/>
  <c r="AI23" i="22"/>
  <c r="AF78" i="39" s="1"/>
  <c r="AI26" i="22"/>
  <c r="AF81" i="39" s="1"/>
  <c r="AI34" i="22"/>
  <c r="AF89" i="39" s="1"/>
  <c r="AI14" i="23"/>
  <c r="AF150" i="39" s="1"/>
  <c r="AI17" i="23"/>
  <c r="AF153" i="39" s="1"/>
  <c r="AI16" i="20"/>
  <c r="AF262" i="39" s="1"/>
  <c r="M32" i="22"/>
  <c r="AI22" i="21"/>
  <c r="AF310" i="39" s="1"/>
  <c r="AI18" i="22"/>
  <c r="AF73" i="39" s="1"/>
  <c r="AI16" i="24"/>
  <c r="AF188" i="39" s="1"/>
  <c r="AF15" i="20"/>
  <c r="AC261" i="39" s="1"/>
  <c r="AI19" i="20"/>
  <c r="AF265" i="39" s="1"/>
  <c r="AF23" i="20"/>
  <c r="AC269" i="39" s="1"/>
  <c r="AI18" i="23"/>
  <c r="AF154" i="39" s="1"/>
  <c r="AF28" i="22"/>
  <c r="AC83" i="39" s="1"/>
  <c r="AI33" i="22"/>
  <c r="AF88" i="39" s="1"/>
  <c r="AI29" i="17"/>
  <c r="AF141" i="39" s="1"/>
  <c r="AI13" i="23"/>
  <c r="AF149" i="39" s="1"/>
  <c r="AF21" i="20"/>
  <c r="AC267" i="39" s="1"/>
  <c r="AF20" i="21"/>
  <c r="AC308" i="39" s="1"/>
  <c r="AF18" i="23"/>
  <c r="AC154" i="39" s="1"/>
  <c r="AI17" i="20"/>
  <c r="AF263" i="39" s="1"/>
  <c r="AF12" i="23"/>
  <c r="AC148" i="39" s="1"/>
  <c r="AF22" i="22"/>
  <c r="AC77" i="39" s="1"/>
  <c r="AI24" i="15"/>
  <c r="AF218" i="39" s="1"/>
  <c r="AF29" i="15"/>
  <c r="AC223" i="39" s="1"/>
  <c r="AF23" i="15"/>
  <c r="AC217" i="39" s="1"/>
  <c r="AF26" i="18"/>
  <c r="AC248" i="39" s="1"/>
  <c r="AF31" i="13"/>
  <c r="AC116" i="39" s="1"/>
  <c r="AI24" i="16"/>
  <c r="AF288" i="39" s="1"/>
  <c r="AI27" i="13"/>
  <c r="AF112" i="39" s="1"/>
  <c r="AI32" i="13"/>
  <c r="AF117" i="39" s="1"/>
  <c r="AI17" i="14"/>
  <c r="AF167" i="39" s="1"/>
  <c r="AF22" i="14"/>
  <c r="AC172" i="39" s="1"/>
  <c r="AI22" i="15"/>
  <c r="AF216" i="39" s="1"/>
  <c r="AI33" i="15"/>
  <c r="AF227" i="39" s="1"/>
  <c r="AF19" i="18"/>
  <c r="AC241" i="39" s="1"/>
  <c r="AF22" i="18"/>
  <c r="AC244" i="39" s="1"/>
  <c r="AI25" i="18"/>
  <c r="AF247" i="39" s="1"/>
  <c r="AI17" i="16"/>
  <c r="AF281" i="39" s="1"/>
  <c r="AI23" i="16"/>
  <c r="AF287" i="39" s="1"/>
  <c r="AI27" i="15"/>
  <c r="AF221" i="39" s="1"/>
  <c r="AI14" i="18"/>
  <c r="AF236" i="39" s="1"/>
  <c r="AI17" i="13"/>
  <c r="AF102" i="39" s="1"/>
  <c r="AI23" i="13"/>
  <c r="AF108" i="39" s="1"/>
  <c r="AI31" i="13"/>
  <c r="AF116" i="39" s="1"/>
  <c r="T7" i="23"/>
  <c r="O143" i="39" s="1"/>
  <c r="AF13" i="14"/>
  <c r="AC163" i="39" s="1"/>
  <c r="AI21" i="15"/>
  <c r="AF215" i="39" s="1"/>
  <c r="AF21" i="18"/>
  <c r="AC243" i="39" s="1"/>
  <c r="AF28" i="18"/>
  <c r="AC250" i="39" s="1"/>
  <c r="AI16" i="16"/>
  <c r="AF280" i="39" s="1"/>
  <c r="AI22" i="16"/>
  <c r="AF286" i="39" s="1"/>
  <c r="AI15" i="33"/>
  <c r="AF345" i="39" s="1"/>
  <c r="AI16" i="13"/>
  <c r="AF101" i="39" s="1"/>
  <c r="AF30" i="13"/>
  <c r="AC115" i="39" s="1"/>
  <c r="AF24" i="14"/>
  <c r="AC174" i="39" s="1"/>
  <c r="AI24" i="18"/>
  <c r="AF246" i="39" s="1"/>
  <c r="AF28" i="16"/>
  <c r="AC292" i="39" s="1"/>
  <c r="AI20" i="15"/>
  <c r="AF214" i="39" s="1"/>
  <c r="AI15" i="18"/>
  <c r="AF237" i="39" s="1"/>
  <c r="AI27" i="18"/>
  <c r="AF249" i="39" s="1"/>
  <c r="M16" i="22"/>
  <c r="AI15" i="14"/>
  <c r="AF165" i="39" s="1"/>
  <c r="AF17" i="22"/>
  <c r="AC72" i="39" s="1"/>
  <c r="AF21" i="22"/>
  <c r="AC76" i="39" s="1"/>
  <c r="AI29" i="22"/>
  <c r="AF84" i="39" s="1"/>
  <c r="T16" i="23"/>
  <c r="O152" i="39" s="1"/>
  <c r="AI14" i="20"/>
  <c r="AF260" i="39" s="1"/>
  <c r="AF32" i="22"/>
  <c r="AC87" i="39" s="1"/>
  <c r="AI17" i="24"/>
  <c r="AF189" i="39" s="1"/>
  <c r="AF17" i="20"/>
  <c r="AC263" i="39" s="1"/>
  <c r="AI24" i="21"/>
  <c r="AF312" i="39" s="1"/>
  <c r="AF35" i="22"/>
  <c r="AC90" i="39" s="1"/>
  <c r="AF16" i="22"/>
  <c r="AC71" i="39" s="1"/>
  <c r="AF20" i="22"/>
  <c r="AC75" i="39" s="1"/>
  <c r="AF25" i="22"/>
  <c r="AC80" i="39" s="1"/>
  <c r="T8" i="23"/>
  <c r="O144" i="39" s="1"/>
  <c r="AF13" i="24"/>
  <c r="AC185" i="39" s="1"/>
  <c r="AI13" i="20"/>
  <c r="AF259" i="39" s="1"/>
  <c r="AI28" i="22"/>
  <c r="AF83" i="39" s="1"/>
  <c r="AI31" i="22"/>
  <c r="AF86" i="39" s="1"/>
  <c r="AF12" i="20"/>
  <c r="AC258" i="39" s="1"/>
  <c r="AI17" i="21"/>
  <c r="AF305" i="39" s="1"/>
  <c r="AI26" i="21"/>
  <c r="AF314" i="39" s="1"/>
  <c r="AF19" i="22"/>
  <c r="AC74" i="39" s="1"/>
  <c r="AF24" i="22"/>
  <c r="AC79" i="39" s="1"/>
  <c r="AF21" i="24"/>
  <c r="AC193" i="39" s="1"/>
  <c r="AF20" i="20"/>
  <c r="AC266" i="39" s="1"/>
  <c r="AI15" i="22"/>
  <c r="AF70" i="39" s="1"/>
  <c r="AF23" i="22"/>
  <c r="AC78" i="39" s="1"/>
  <c r="AF30" i="22"/>
  <c r="AC85" i="39" s="1"/>
  <c r="AI15" i="24"/>
  <c r="AF187" i="39" s="1"/>
  <c r="AI21" i="18"/>
  <c r="AF243" i="39" s="1"/>
  <c r="AI23" i="20"/>
  <c r="AF269" i="39" s="1"/>
  <c r="M19" i="22"/>
  <c r="T17" i="23"/>
  <c r="O153" i="39" s="1"/>
  <c r="M9" i="22"/>
  <c r="T27" i="26"/>
  <c r="T20" i="25"/>
  <c r="O51" i="39" s="1"/>
  <c r="T22" i="25"/>
  <c r="O53" i="39" s="1"/>
  <c r="AI25" i="14"/>
  <c r="AF175" i="39" s="1"/>
  <c r="AF19" i="24"/>
  <c r="AC191" i="39" s="1"/>
  <c r="T29" i="18"/>
  <c r="O251" i="39" s="1"/>
  <c r="T19" i="25"/>
  <c r="O50" i="39" s="1"/>
  <c r="T27" i="14"/>
  <c r="O177" i="39" s="1"/>
  <c r="AF27" i="17"/>
  <c r="AC139" i="39" s="1"/>
  <c r="M8" i="22"/>
  <c r="T15" i="26"/>
  <c r="T23" i="15"/>
  <c r="O217" i="39" s="1"/>
  <c r="T18" i="25"/>
  <c r="O49" i="39" s="1"/>
  <c r="AI27" i="24"/>
  <c r="AF199" i="39" s="1"/>
  <c r="T6" i="18"/>
  <c r="O228" i="39" s="1"/>
  <c r="AI15" i="17"/>
  <c r="AF127" i="39" s="1"/>
  <c r="M33" i="22"/>
  <c r="AI21" i="13"/>
  <c r="AF106" i="39" s="1"/>
  <c r="AI25" i="13"/>
  <c r="AF110" i="39" s="1"/>
  <c r="AI26" i="17"/>
  <c r="AF138" i="39" s="1"/>
  <c r="T13" i="23"/>
  <c r="O149" i="39" s="1"/>
  <c r="T18" i="24"/>
  <c r="O190" i="39" s="1"/>
  <c r="AF25" i="24"/>
  <c r="AC197" i="39" s="1"/>
  <c r="AI15" i="15"/>
  <c r="AF209" i="39" s="1"/>
  <c r="AK23" i="18"/>
  <c r="AH245" i="39" s="1"/>
  <c r="AF27" i="18"/>
  <c r="AC249" i="39" s="1"/>
  <c r="AI15" i="21"/>
  <c r="AF303" i="39" s="1"/>
  <c r="AF23" i="17"/>
  <c r="AC135" i="39" s="1"/>
  <c r="AF21" i="21"/>
  <c r="AC309" i="39" s="1"/>
  <c r="AF22" i="17"/>
  <c r="AC134" i="39" s="1"/>
  <c r="AI16" i="18"/>
  <c r="AF238" i="39" s="1"/>
  <c r="AI23" i="18"/>
  <c r="AF245" i="39" s="1"/>
  <c r="T7" i="20"/>
  <c r="O253" i="39" s="1"/>
  <c r="AI26" i="16"/>
  <c r="AF290" i="39" s="1"/>
  <c r="T28" i="16"/>
  <c r="O292" i="39" s="1"/>
  <c r="AI14" i="33"/>
  <c r="AF344" i="39" s="1"/>
  <c r="AI18" i="17"/>
  <c r="AF130" i="39" s="1"/>
  <c r="AF21" i="17"/>
  <c r="AC133" i="39" s="1"/>
  <c r="AF29" i="17"/>
  <c r="AC141" i="39" s="1"/>
  <c r="AI19" i="18"/>
  <c r="AF241" i="39" s="1"/>
  <c r="AI17" i="33"/>
  <c r="AF347" i="39" s="1"/>
  <c r="M18" i="22"/>
  <c r="M27" i="22"/>
  <c r="AF17" i="17"/>
  <c r="AC129" i="39" s="1"/>
  <c r="AI22" i="17"/>
  <c r="AF134" i="39" s="1"/>
  <c r="M26" i="22"/>
  <c r="AI18" i="14"/>
  <c r="AF168" i="39" s="1"/>
  <c r="AI29" i="15"/>
  <c r="AF223" i="39" s="1"/>
  <c r="T14" i="21"/>
  <c r="O302" i="39" s="1"/>
  <c r="T16" i="32"/>
  <c r="O332" i="39" s="1"/>
  <c r="AI16" i="14"/>
  <c r="AF166" i="39" s="1"/>
  <c r="AF28" i="17"/>
  <c r="AC140" i="39" s="1"/>
  <c r="AF22" i="15"/>
  <c r="AC216" i="39" s="1"/>
  <c r="AI21" i="16"/>
  <c r="AF285" i="39" s="1"/>
  <c r="AF19" i="17"/>
  <c r="AC131" i="39" s="1"/>
  <c r="AI14" i="17"/>
  <c r="AF126" i="39" s="1"/>
  <c r="AI16" i="17"/>
  <c r="AF128" i="39" s="1"/>
  <c r="AI20" i="17"/>
  <c r="AF132" i="39" s="1"/>
  <c r="AF24" i="17"/>
  <c r="AC136" i="39" s="1"/>
  <c r="T26" i="17"/>
  <c r="O138" i="39" s="1"/>
  <c r="AI20" i="24"/>
  <c r="AF192" i="39" s="1"/>
  <c r="AF25" i="15"/>
  <c r="AC219" i="39" s="1"/>
  <c r="AF29" i="18"/>
  <c r="AC251" i="39" s="1"/>
  <c r="AI17" i="22"/>
  <c r="AF72" i="39" s="1"/>
  <c r="T20" i="17"/>
  <c r="O132" i="39" s="1"/>
  <c r="AI23" i="17"/>
  <c r="AF135" i="39" s="1"/>
  <c r="AI14" i="24"/>
  <c r="AF186" i="39" s="1"/>
  <c r="AF18" i="24"/>
  <c r="AC190" i="39" s="1"/>
  <c r="AI19" i="24"/>
  <c r="AF191" i="39" s="1"/>
  <c r="AI25" i="24"/>
  <c r="AF197" i="39" s="1"/>
  <c r="AI26" i="24"/>
  <c r="AF198" i="39" s="1"/>
  <c r="AF26" i="15"/>
  <c r="AC220" i="39" s="1"/>
  <c r="AI30" i="15"/>
  <c r="AF224" i="39" s="1"/>
  <c r="AF17" i="18"/>
  <c r="AC239" i="39" s="1"/>
  <c r="AI18" i="18"/>
  <c r="AF240" i="39" s="1"/>
  <c r="AI29" i="18"/>
  <c r="AF251" i="39" s="1"/>
  <c r="AI16" i="21"/>
  <c r="AF304" i="39" s="1"/>
  <c r="AI29" i="21"/>
  <c r="AF317" i="39" s="1"/>
  <c r="AI20" i="33"/>
  <c r="AF350" i="39" s="1"/>
  <c r="AI16" i="22"/>
  <c r="AF71" i="39" s="1"/>
  <c r="T35" i="22"/>
  <c r="O90" i="39" s="1"/>
  <c r="AI28" i="17"/>
  <c r="AF140" i="39" s="1"/>
  <c r="T19" i="23"/>
  <c r="O155" i="39" s="1"/>
  <c r="AF16" i="14"/>
  <c r="AC166" i="39" s="1"/>
  <c r="AI21" i="14"/>
  <c r="AF171" i="39" s="1"/>
  <c r="T23" i="14"/>
  <c r="O173" i="39" s="1"/>
  <c r="AI13" i="24"/>
  <c r="AF185" i="39" s="1"/>
  <c r="AI18" i="24"/>
  <c r="AF190" i="39" s="1"/>
  <c r="AF24" i="24"/>
  <c r="AC196" i="39" s="1"/>
  <c r="T10" i="15"/>
  <c r="O204" i="39" s="1"/>
  <c r="AF18" i="15"/>
  <c r="AC212" i="39" s="1"/>
  <c r="AI22" i="18"/>
  <c r="AF244" i="39" s="1"/>
  <c r="AI21" i="20"/>
  <c r="AF267" i="39" s="1"/>
  <c r="T10" i="16"/>
  <c r="O274" i="39" s="1"/>
  <c r="T24" i="16"/>
  <c r="O288" i="39" s="1"/>
  <c r="AI29" i="16"/>
  <c r="AF293" i="39" s="1"/>
  <c r="AF15" i="21"/>
  <c r="AC303" i="39" s="1"/>
  <c r="T18" i="21"/>
  <c r="O306" i="39" s="1"/>
  <c r="AF24" i="21"/>
  <c r="AC312" i="39" s="1"/>
  <c r="AF25" i="21"/>
  <c r="AC313" i="39" s="1"/>
  <c r="AF28" i="21"/>
  <c r="AC316" i="39" s="1"/>
  <c r="M10" i="25"/>
  <c r="M35" i="22"/>
  <c r="M14" i="22"/>
  <c r="T10" i="25"/>
  <c r="O41" i="39" s="1"/>
  <c r="AF31" i="22"/>
  <c r="AC86" i="39" s="1"/>
  <c r="AI32" i="22"/>
  <c r="AF87" i="39" s="1"/>
  <c r="AF15" i="17"/>
  <c r="AC127" i="39" s="1"/>
  <c r="AF26" i="17"/>
  <c r="AC138" i="39" s="1"/>
  <c r="AI16" i="23"/>
  <c r="AF152" i="39" s="1"/>
  <c r="T8" i="14"/>
  <c r="O158" i="39" s="1"/>
  <c r="AI20" i="14"/>
  <c r="AF170" i="39" s="1"/>
  <c r="AF27" i="14"/>
  <c r="AC177" i="39" s="1"/>
  <c r="AF16" i="24"/>
  <c r="AC188" i="39" s="1"/>
  <c r="T20" i="24"/>
  <c r="O192" i="39" s="1"/>
  <c r="AF22" i="24"/>
  <c r="AC194" i="39" s="1"/>
  <c r="AI23" i="24"/>
  <c r="AF195" i="39" s="1"/>
  <c r="T26" i="24"/>
  <c r="O198" i="39" s="1"/>
  <c r="T27" i="24"/>
  <c r="O199" i="39" s="1"/>
  <c r="AF28" i="15"/>
  <c r="AC222" i="39" s="1"/>
  <c r="AF15" i="18"/>
  <c r="AC237" i="39" s="1"/>
  <c r="T7" i="16"/>
  <c r="O271" i="39" s="1"/>
  <c r="AI19" i="21"/>
  <c r="AF307" i="39" s="1"/>
  <c r="AF31" i="21"/>
  <c r="AC319" i="39" s="1"/>
  <c r="AI15" i="32"/>
  <c r="AF331" i="39" s="1"/>
  <c r="M10" i="22"/>
  <c r="AF27" i="22"/>
  <c r="AC82" i="39" s="1"/>
  <c r="AF27" i="13"/>
  <c r="AC112" i="39" s="1"/>
  <c r="AK30" i="15"/>
  <c r="AH224" i="39" s="1"/>
  <c r="AF23" i="16"/>
  <c r="AC287" i="39" s="1"/>
  <c r="T15" i="13"/>
  <c r="O100" i="39" s="1"/>
  <c r="AF25" i="17"/>
  <c r="AC137" i="39" s="1"/>
  <c r="AF19" i="23"/>
  <c r="AC155" i="39" s="1"/>
  <c r="AI23" i="14"/>
  <c r="AF173" i="39" s="1"/>
  <c r="AI14" i="15"/>
  <c r="AF208" i="39" s="1"/>
  <c r="AF24" i="15"/>
  <c r="AC218" i="39" s="1"/>
  <c r="AI20" i="18"/>
  <c r="AF242" i="39" s="1"/>
  <c r="AF25" i="18"/>
  <c r="AC247" i="39" s="1"/>
  <c r="AI26" i="18"/>
  <c r="AF248" i="39" s="1"/>
  <c r="AI20" i="16"/>
  <c r="AF284" i="39" s="1"/>
  <c r="AI28" i="16"/>
  <c r="AF292" i="39" s="1"/>
  <c r="AF18" i="21"/>
  <c r="AC306" i="39" s="1"/>
  <c r="AF27" i="21"/>
  <c r="AC315" i="39" s="1"/>
  <c r="AI31" i="21"/>
  <c r="AF319" i="39" s="1"/>
  <c r="AF14" i="32"/>
  <c r="AC330" i="39" s="1"/>
  <c r="M29" i="22"/>
  <c r="AF32" i="13"/>
  <c r="AC117" i="39" s="1"/>
  <c r="T29" i="22"/>
  <c r="O84" i="39" s="1"/>
  <c r="T22" i="13"/>
  <c r="O107" i="39" s="1"/>
  <c r="T11" i="23"/>
  <c r="O147" i="39" s="1"/>
  <c r="AI21" i="24"/>
  <c r="AF193" i="39" s="1"/>
  <c r="AF17" i="21"/>
  <c r="AC305" i="39" s="1"/>
  <c r="AI18" i="21"/>
  <c r="AF306" i="39" s="1"/>
  <c r="AI18" i="33"/>
  <c r="AF348" i="39" s="1"/>
  <c r="T20" i="33"/>
  <c r="O350" i="39" s="1"/>
  <c r="T12" i="25"/>
  <c r="O43" i="39" s="1"/>
  <c r="T9" i="17"/>
  <c r="O121" i="39" s="1"/>
  <c r="T21" i="14"/>
  <c r="O171" i="39" s="1"/>
  <c r="T7" i="21"/>
  <c r="O295" i="39" s="1"/>
  <c r="T19" i="32"/>
  <c r="O335" i="39" s="1"/>
  <c r="M25" i="22"/>
  <c r="T20" i="14"/>
  <c r="O170" i="39" s="1"/>
  <c r="AI19" i="16"/>
  <c r="AF283" i="39" s="1"/>
  <c r="M34" i="22"/>
  <c r="AI18" i="15"/>
  <c r="AF212" i="39" s="1"/>
  <c r="AF33" i="15"/>
  <c r="AC227" i="39" s="1"/>
  <c r="T7" i="33"/>
  <c r="O337" i="39" s="1"/>
  <c r="M23" i="25"/>
  <c r="M24" i="22"/>
  <c r="M13" i="22"/>
  <c r="T9" i="25"/>
  <c r="O40" i="39" s="1"/>
  <c r="T22" i="22"/>
  <c r="O77" i="39" s="1"/>
  <c r="AI30" i="22"/>
  <c r="AF85" i="39" s="1"/>
  <c r="T21" i="13"/>
  <c r="O106" i="39" s="1"/>
  <c r="AF25" i="13"/>
  <c r="AC110" i="39" s="1"/>
  <c r="AI26" i="13"/>
  <c r="AF111" i="39" s="1"/>
  <c r="AI30" i="13"/>
  <c r="AF115" i="39" s="1"/>
  <c r="T13" i="15"/>
  <c r="O207" i="39" s="1"/>
  <c r="T16" i="15"/>
  <c r="O210" i="39" s="1"/>
  <c r="AF17" i="15"/>
  <c r="AC211" i="39" s="1"/>
  <c r="AF27" i="15"/>
  <c r="AC221" i="39" s="1"/>
  <c r="AI28" i="15"/>
  <c r="AF222" i="39" s="1"/>
  <c r="T12" i="20"/>
  <c r="O258" i="39" s="1"/>
  <c r="AI20" i="20"/>
  <c r="AF266" i="39" s="1"/>
  <c r="T17" i="16"/>
  <c r="O281" i="39" s="1"/>
  <c r="AF22" i="16"/>
  <c r="AC286" i="39" s="1"/>
  <c r="AI25" i="21"/>
  <c r="AF313" i="39" s="1"/>
  <c r="T28" i="21"/>
  <c r="O316" i="39" s="1"/>
  <c r="T29" i="21"/>
  <c r="O317" i="39" s="1"/>
  <c r="AF30" i="21"/>
  <c r="AC318" i="39" s="1"/>
  <c r="T7" i="32"/>
  <c r="O323" i="39" s="1"/>
  <c r="M17" i="22"/>
  <c r="M21" i="22"/>
  <c r="AI25" i="22"/>
  <c r="AF80" i="39" s="1"/>
  <c r="AF29" i="22"/>
  <c r="AC84" i="39" s="1"/>
  <c r="AF14" i="13"/>
  <c r="AC99" i="39" s="1"/>
  <c r="AI15" i="13"/>
  <c r="AF100" i="39" s="1"/>
  <c r="AF23" i="13"/>
  <c r="AC108" i="39" s="1"/>
  <c r="AF24" i="13"/>
  <c r="AC109" i="39" s="1"/>
  <c r="AF29" i="13"/>
  <c r="AC114" i="39" s="1"/>
  <c r="AO6" i="17"/>
  <c r="AL118" i="39" s="1"/>
  <c r="AF21" i="15"/>
  <c r="AC215" i="39" s="1"/>
  <c r="AF32" i="15"/>
  <c r="AC226" i="39" s="1"/>
  <c r="AF26" i="22"/>
  <c r="AC81" i="39" s="1"/>
  <c r="AF28" i="25"/>
  <c r="AC59" i="39" s="1"/>
  <c r="M31" i="22"/>
  <c r="M20" i="22"/>
  <c r="M11" i="22"/>
  <c r="T8" i="26"/>
  <c r="O7" i="39" s="1"/>
  <c r="T10" i="26"/>
  <c r="O9" i="39" s="1"/>
  <c r="T12" i="26"/>
  <c r="O11" i="39" s="1"/>
  <c r="T24" i="26"/>
  <c r="O23" i="39" s="1"/>
  <c r="AI24" i="22"/>
  <c r="AF79" i="39" s="1"/>
  <c r="T27" i="22"/>
  <c r="O82" i="39" s="1"/>
  <c r="AI35" i="22"/>
  <c r="AF90" i="39" s="1"/>
  <c r="AI14" i="13"/>
  <c r="AF99" i="39" s="1"/>
  <c r="AF22" i="13"/>
  <c r="AC107" i="39" s="1"/>
  <c r="AI29" i="13"/>
  <c r="AF114" i="39" s="1"/>
  <c r="T13" i="17"/>
  <c r="O125" i="39" s="1"/>
  <c r="T25" i="17"/>
  <c r="O137" i="39" s="1"/>
  <c r="AF20" i="15"/>
  <c r="AC214" i="39" s="1"/>
  <c r="T20" i="16"/>
  <c r="O284" i="39" s="1"/>
  <c r="T25" i="16"/>
  <c r="O289" i="39" s="1"/>
  <c r="AF22" i="21"/>
  <c r="AC310" i="39" s="1"/>
  <c r="AF29" i="21"/>
  <c r="AC317" i="39" s="1"/>
  <c r="AF16" i="13"/>
  <c r="AC101" i="39" s="1"/>
  <c r="M30" i="22"/>
  <c r="AF34" i="22"/>
  <c r="AC89" i="39" s="1"/>
  <c r="AF21" i="13"/>
  <c r="AC106" i="39" s="1"/>
  <c r="AF28" i="13"/>
  <c r="AC113" i="39" s="1"/>
  <c r="AI16" i="15"/>
  <c r="AF210" i="39" s="1"/>
  <c r="AI26" i="15"/>
  <c r="AF220" i="39" s="1"/>
  <c r="AI14" i="16"/>
  <c r="AF278" i="39" s="1"/>
  <c r="AF26" i="13"/>
  <c r="AC111" i="39" s="1"/>
  <c r="AF16" i="16"/>
  <c r="AC280" i="39" s="1"/>
  <c r="M13" i="25"/>
  <c r="AI21" i="22"/>
  <c r="AF76" i="39" s="1"/>
  <c r="AF33" i="22"/>
  <c r="AC88" i="39" s="1"/>
  <c r="AF19" i="13"/>
  <c r="AC104" i="39" s="1"/>
  <c r="AI28" i="13"/>
  <c r="AF113" i="39" s="1"/>
  <c r="T31" i="13"/>
  <c r="O116" i="39" s="1"/>
  <c r="AI25" i="15"/>
  <c r="AF219" i="39" s="1"/>
  <c r="AF31" i="15"/>
  <c r="AC225" i="39" s="1"/>
  <c r="T33" i="15"/>
  <c r="O227" i="39" s="1"/>
  <c r="T6" i="20"/>
  <c r="O252" i="39" s="1"/>
  <c r="T31" i="21"/>
  <c r="O319" i="39" s="1"/>
  <c r="AI14" i="32"/>
  <c r="AF330" i="39" s="1"/>
  <c r="T21" i="33"/>
  <c r="O351" i="39" s="1"/>
  <c r="T37" i="26"/>
  <c r="O36" i="39" s="1"/>
  <c r="T16" i="22"/>
  <c r="O71" i="39" s="1"/>
  <c r="T17" i="22"/>
  <c r="O72" i="39" s="1"/>
  <c r="AI20" i="22"/>
  <c r="AF75" i="39" s="1"/>
  <c r="AI19" i="13"/>
  <c r="AF104" i="39" s="1"/>
  <c r="AI20" i="13"/>
  <c r="AF105" i="39" s="1"/>
  <c r="T6" i="14"/>
  <c r="O156" i="39" s="1"/>
  <c r="T9" i="24"/>
  <c r="O181" i="39" s="1"/>
  <c r="AF14" i="15"/>
  <c r="AC208" i="39" s="1"/>
  <c r="AI19" i="15"/>
  <c r="AF213" i="39" s="1"/>
  <c r="T11" i="18"/>
  <c r="O233" i="39" s="1"/>
  <c r="T9" i="16"/>
  <c r="O273" i="39" s="1"/>
  <c r="AF26" i="21"/>
  <c r="AC314" i="39" s="1"/>
  <c r="AI27" i="21"/>
  <c r="AF315" i="39" s="1"/>
  <c r="T30" i="21"/>
  <c r="O318" i="39" s="1"/>
  <c r="M17" i="25"/>
  <c r="T14" i="25"/>
  <c r="O45" i="39" s="1"/>
  <c r="T25" i="25"/>
  <c r="O56" i="39" s="1"/>
  <c r="T27" i="25"/>
  <c r="O58" i="39" s="1"/>
  <c r="T32" i="13"/>
  <c r="O117" i="39" s="1"/>
  <c r="AT6" i="17"/>
  <c r="AS118" i="39" s="1"/>
  <c r="M18" i="25"/>
  <c r="T25" i="26"/>
  <c r="O24" i="39" s="1"/>
  <c r="T21" i="22"/>
  <c r="O76" i="39" s="1"/>
  <c r="M20" i="25"/>
  <c r="T8" i="25"/>
  <c r="O39" i="39" s="1"/>
  <c r="T24" i="25"/>
  <c r="O55" i="39" s="1"/>
  <c r="T29" i="25"/>
  <c r="O60" i="39" s="1"/>
  <c r="T10" i="17"/>
  <c r="O122" i="39" s="1"/>
  <c r="AI22" i="14"/>
  <c r="AF172" i="39" s="1"/>
  <c r="AI24" i="14"/>
  <c r="AF174" i="39" s="1"/>
  <c r="AF23" i="14"/>
  <c r="AC173" i="39" s="1"/>
  <c r="AI13" i="14"/>
  <c r="AF163" i="39" s="1"/>
  <c r="AI26" i="14"/>
  <c r="AF176" i="39" s="1"/>
  <c r="AF25" i="14"/>
  <c r="AC175" i="39" s="1"/>
  <c r="AF18" i="14"/>
  <c r="AC168" i="39" s="1"/>
  <c r="AF19" i="14"/>
  <c r="AC169" i="39" s="1"/>
  <c r="AI14" i="14"/>
  <c r="AF164" i="39" s="1"/>
  <c r="AF20" i="14"/>
  <c r="AC170" i="39" s="1"/>
  <c r="AI17" i="15"/>
  <c r="AF211" i="39" s="1"/>
  <c r="AI31" i="15"/>
  <c r="AF225" i="39" s="1"/>
  <c r="AF24" i="16"/>
  <c r="AC288" i="39" s="1"/>
  <c r="AI18" i="16"/>
  <c r="AF282" i="39" s="1"/>
  <c r="AF17" i="16"/>
  <c r="AC281" i="39" s="1"/>
  <c r="AF25" i="16"/>
  <c r="AC289" i="39" s="1"/>
  <c r="AF27" i="16"/>
  <c r="AC291" i="39" s="1"/>
  <c r="AF26" i="16"/>
  <c r="AC290" i="39" s="1"/>
  <c r="AI15" i="16"/>
  <c r="AF279" i="39" s="1"/>
  <c r="AF29" i="16"/>
  <c r="AC293" i="39" s="1"/>
  <c r="AF20" i="16"/>
  <c r="AC284" i="39" s="1"/>
  <c r="AF21" i="16"/>
  <c r="AC285" i="39" s="1"/>
  <c r="AI17" i="32"/>
  <c r="AF333" i="39" s="1"/>
  <c r="AI19" i="32"/>
  <c r="AF335" i="39" s="1"/>
  <c r="AI16" i="33"/>
  <c r="AF346" i="39" s="1"/>
  <c r="AI12" i="33"/>
  <c r="AF342" i="39" s="1"/>
  <c r="AF17" i="33"/>
  <c r="AC347" i="39" s="1"/>
  <c r="AF18" i="33"/>
  <c r="AC348" i="39" s="1"/>
  <c r="AF20" i="33"/>
  <c r="AC350" i="39" s="1"/>
  <c r="AF19" i="33"/>
  <c r="AC349" i="39" s="1"/>
  <c r="AF21" i="33"/>
  <c r="AC351" i="39" s="1"/>
  <c r="AF14" i="33"/>
  <c r="AC344" i="39" s="1"/>
  <c r="T24" i="13"/>
  <c r="O109" i="39" s="1"/>
  <c r="M6" i="25"/>
  <c r="M29" i="25"/>
  <c r="T6" i="26"/>
  <c r="O5" i="39" s="1"/>
  <c r="T6" i="25"/>
  <c r="O37" i="39" s="1"/>
  <c r="T13" i="25"/>
  <c r="O44" i="39" s="1"/>
  <c r="T28" i="25"/>
  <c r="O59" i="39" s="1"/>
  <c r="T13" i="13"/>
  <c r="O98" i="39" s="1"/>
  <c r="M21" i="25"/>
  <c r="M7" i="25"/>
  <c r="M11" i="25"/>
  <c r="T17" i="25"/>
  <c r="O48" i="39" s="1"/>
  <c r="T6" i="22"/>
  <c r="O61" i="39" s="1"/>
  <c r="T10" i="22"/>
  <c r="O65" i="39" s="1"/>
  <c r="T10" i="13"/>
  <c r="O95" i="39" s="1"/>
  <c r="T15" i="17"/>
  <c r="O127" i="39" s="1"/>
  <c r="T11" i="24"/>
  <c r="O183" i="39" s="1"/>
  <c r="T16" i="24"/>
  <c r="O188" i="39" s="1"/>
  <c r="T13" i="18"/>
  <c r="O235" i="39" s="1"/>
  <c r="T23" i="18"/>
  <c r="O245" i="39" s="1"/>
  <c r="T14" i="16"/>
  <c r="O278" i="39" s="1"/>
  <c r="T15" i="21"/>
  <c r="O303" i="39" s="1"/>
  <c r="T27" i="21"/>
  <c r="O315" i="39" s="1"/>
  <c r="T33" i="21"/>
  <c r="O321" i="39" s="1"/>
  <c r="AK26" i="14"/>
  <c r="AH176" i="39" s="1"/>
  <c r="T25" i="15"/>
  <c r="O219" i="39" s="1"/>
  <c r="T7" i="18"/>
  <c r="O229" i="39" s="1"/>
  <c r="T10" i="18"/>
  <c r="O232" i="39" s="1"/>
  <c r="T13" i="21"/>
  <c r="O301" i="39" s="1"/>
  <c r="T17" i="33"/>
  <c r="O347" i="39" s="1"/>
  <c r="T8" i="24"/>
  <c r="O180" i="39" s="1"/>
  <c r="T12" i="24"/>
  <c r="O184" i="39" s="1"/>
  <c r="T21" i="24"/>
  <c r="O193" i="39" s="1"/>
  <c r="T22" i="24"/>
  <c r="O194" i="39" s="1"/>
  <c r="T23" i="24"/>
  <c r="O195" i="39" s="1"/>
  <c r="T16" i="20"/>
  <c r="O262" i="39" s="1"/>
  <c r="T21" i="20"/>
  <c r="O267" i="39" s="1"/>
  <c r="T11" i="20"/>
  <c r="O257" i="39" s="1"/>
  <c r="T22" i="16"/>
  <c r="O286" i="39" s="1"/>
  <c r="T25" i="21"/>
  <c r="O313" i="39" s="1"/>
  <c r="AO6" i="33"/>
  <c r="AL336" i="39" s="1"/>
  <c r="T12" i="14"/>
  <c r="O162" i="39" s="1"/>
  <c r="T13" i="24"/>
  <c r="O185" i="39" s="1"/>
  <c r="T17" i="15"/>
  <c r="O211" i="39" s="1"/>
  <c r="T18" i="15"/>
  <c r="O212" i="39" s="1"/>
  <c r="T26" i="18"/>
  <c r="O248" i="39" s="1"/>
  <c r="T13" i="32"/>
  <c r="O329" i="39" s="1"/>
  <c r="T23" i="17"/>
  <c r="O135" i="39" s="1"/>
  <c r="T13" i="14"/>
  <c r="O163" i="39" s="1"/>
  <c r="T19" i="14"/>
  <c r="O169" i="39" s="1"/>
  <c r="T27" i="15"/>
  <c r="O221" i="39" s="1"/>
  <c r="T29" i="15"/>
  <c r="O223" i="39" s="1"/>
  <c r="T9" i="18"/>
  <c r="O231" i="39" s="1"/>
  <c r="T19" i="20"/>
  <c r="O265" i="39" s="1"/>
  <c r="T29" i="16"/>
  <c r="O293" i="39" s="1"/>
  <c r="T22" i="21"/>
  <c r="O310" i="39" s="1"/>
  <c r="M12" i="25"/>
  <c r="M16" i="25"/>
  <c r="M26" i="25"/>
  <c r="M28" i="25"/>
  <c r="M19" i="25"/>
  <c r="M27" i="25"/>
  <c r="T23" i="26"/>
  <c r="O22" i="39" s="1"/>
  <c r="T30" i="26"/>
  <c r="O29" i="39" s="1"/>
  <c r="T32" i="26"/>
  <c r="O31" i="39" s="1"/>
  <c r="T7" i="25"/>
  <c r="O38" i="39" s="1"/>
  <c r="T15" i="25"/>
  <c r="O46" i="39" s="1"/>
  <c r="AF18" i="25"/>
  <c r="AC49" i="39" s="1"/>
  <c r="AI23" i="25"/>
  <c r="AF54" i="39" s="1"/>
  <c r="T26" i="25"/>
  <c r="O57" i="39" s="1"/>
  <c r="AI28" i="25"/>
  <c r="AF59" i="39" s="1"/>
  <c r="T18" i="22"/>
  <c r="O73" i="39" s="1"/>
  <c r="T19" i="22"/>
  <c r="O74" i="39" s="1"/>
  <c r="T31" i="22"/>
  <c r="O86" i="39" s="1"/>
  <c r="T9" i="13"/>
  <c r="O94" i="39" s="1"/>
  <c r="T12" i="13"/>
  <c r="O97" i="39" s="1"/>
  <c r="T28" i="13"/>
  <c r="O113" i="39" s="1"/>
  <c r="T27" i="17"/>
  <c r="O139" i="39" s="1"/>
  <c r="T28" i="17"/>
  <c r="O140" i="39" s="1"/>
  <c r="T22" i="14"/>
  <c r="O172" i="39" s="1"/>
  <c r="T7" i="24"/>
  <c r="O179" i="39" s="1"/>
  <c r="T15" i="15"/>
  <c r="O209" i="39" s="1"/>
  <c r="T24" i="18"/>
  <c r="O246" i="39" s="1"/>
  <c r="T10" i="20"/>
  <c r="O256" i="39" s="1"/>
  <c r="T13" i="16"/>
  <c r="O277" i="39" s="1"/>
  <c r="T23" i="16"/>
  <c r="O287" i="39" s="1"/>
  <c r="T9" i="21"/>
  <c r="O297" i="39" s="1"/>
  <c r="T12" i="32"/>
  <c r="O328" i="39" s="1"/>
  <c r="AI18" i="25"/>
  <c r="AF49" i="39" s="1"/>
  <c r="AI19" i="25"/>
  <c r="AF50" i="39" s="1"/>
  <c r="AF24" i="25"/>
  <c r="AC55" i="39" s="1"/>
  <c r="M25" i="25"/>
  <c r="M9" i="25"/>
  <c r="T9" i="26"/>
  <c r="O8" i="39" s="1"/>
  <c r="T13" i="26"/>
  <c r="O12" i="39" s="1"/>
  <c r="T14" i="26"/>
  <c r="O13" i="39" s="1"/>
  <c r="T11" i="25"/>
  <c r="O42" i="39" s="1"/>
  <c r="T16" i="25"/>
  <c r="O47" i="39" s="1"/>
  <c r="AI20" i="25"/>
  <c r="AF51" i="39" s="1"/>
  <c r="AF21" i="25"/>
  <c r="AC52" i="39" s="1"/>
  <c r="AI24" i="25"/>
  <c r="AF55" i="39" s="1"/>
  <c r="AF29" i="25"/>
  <c r="AC60" i="39" s="1"/>
  <c r="T11" i="22"/>
  <c r="O66" i="39" s="1"/>
  <c r="T25" i="22"/>
  <c r="O80" i="39" s="1"/>
  <c r="T27" i="13"/>
  <c r="O112" i="39" s="1"/>
  <c r="T22" i="17"/>
  <c r="O134" i="39" s="1"/>
  <c r="T15" i="23"/>
  <c r="O151" i="39" s="1"/>
  <c r="T32" i="15"/>
  <c r="O226" i="39" s="1"/>
  <c r="AO6" i="18"/>
  <c r="AL228" i="39" s="1"/>
  <c r="T23" i="20"/>
  <c r="O269" i="39" s="1"/>
  <c r="T11" i="16"/>
  <c r="O275" i="39" s="1"/>
  <c r="T15" i="16"/>
  <c r="O279" i="39" s="1"/>
  <c r="T16" i="21"/>
  <c r="O304" i="39" s="1"/>
  <c r="T8" i="32"/>
  <c r="O324" i="39" s="1"/>
  <c r="M24" i="25"/>
  <c r="M8" i="25"/>
  <c r="AI21" i="25"/>
  <c r="AF52" i="39" s="1"/>
  <c r="T23" i="25"/>
  <c r="O54" i="39" s="1"/>
  <c r="AI29" i="25"/>
  <c r="AF60" i="39" s="1"/>
  <c r="T8" i="22"/>
  <c r="O63" i="39" s="1"/>
  <c r="T12" i="22"/>
  <c r="O67" i="39" s="1"/>
  <c r="T19" i="13"/>
  <c r="O104" i="39" s="1"/>
  <c r="T18" i="23"/>
  <c r="O154" i="39" s="1"/>
  <c r="T7" i="14"/>
  <c r="O157" i="39" s="1"/>
  <c r="AO6" i="21"/>
  <c r="AL294" i="39" s="1"/>
  <c r="AF14" i="25"/>
  <c r="AC45" i="39" s="1"/>
  <c r="AF25" i="25"/>
  <c r="AC56" i="39" s="1"/>
  <c r="AF26" i="25"/>
  <c r="AC57" i="39" s="1"/>
  <c r="T23" i="22"/>
  <c r="O78" i="39" s="1"/>
  <c r="T14" i="13"/>
  <c r="O99" i="39" s="1"/>
  <c r="T17" i="13"/>
  <c r="O102" i="39" s="1"/>
  <c r="T23" i="13"/>
  <c r="O108" i="39" s="1"/>
  <c r="T26" i="13"/>
  <c r="O111" i="39" s="1"/>
  <c r="T15" i="14"/>
  <c r="O165" i="39" s="1"/>
  <c r="T19" i="18"/>
  <c r="O241" i="39" s="1"/>
  <c r="T8" i="20"/>
  <c r="O254" i="39" s="1"/>
  <c r="AO6" i="16"/>
  <c r="T10" i="21"/>
  <c r="O298" i="39" s="1"/>
  <c r="T21" i="21"/>
  <c r="O309" i="39" s="1"/>
  <c r="T11" i="32"/>
  <c r="O327" i="39" s="1"/>
  <c r="M15" i="25"/>
  <c r="M22" i="25"/>
  <c r="M14" i="25"/>
  <c r="T29" i="26"/>
  <c r="O28" i="39" s="1"/>
  <c r="AO6" i="25"/>
  <c r="AL37" i="39" s="1"/>
  <c r="AI14" i="25"/>
  <c r="AF45" i="39" s="1"/>
  <c r="AI15" i="25"/>
  <c r="AF46" i="39" s="1"/>
  <c r="AF17" i="25"/>
  <c r="AC48" i="39" s="1"/>
  <c r="AI25" i="25"/>
  <c r="AF56" i="39" s="1"/>
  <c r="AI26" i="25"/>
  <c r="AF57" i="39" s="1"/>
  <c r="AF27" i="25"/>
  <c r="AC58" i="39" s="1"/>
  <c r="AO6" i="15"/>
  <c r="T19" i="33"/>
  <c r="O349" i="39" s="1"/>
  <c r="AF22" i="25"/>
  <c r="AC53" i="39" s="1"/>
  <c r="AI27" i="25"/>
  <c r="AF58" i="39" s="1"/>
  <c r="T33" i="22"/>
  <c r="O88" i="39" s="1"/>
  <c r="T12" i="17"/>
  <c r="O124" i="39" s="1"/>
  <c r="T29" i="17"/>
  <c r="O141" i="39" s="1"/>
  <c r="T11" i="14"/>
  <c r="O161" i="39" s="1"/>
  <c r="T25" i="14"/>
  <c r="O175" i="39" s="1"/>
  <c r="T26" i="14"/>
  <c r="O176" i="39" s="1"/>
  <c r="T19" i="24"/>
  <c r="O191" i="39" s="1"/>
  <c r="T15" i="18"/>
  <c r="O237" i="39" s="1"/>
  <c r="T17" i="18"/>
  <c r="O239" i="39" s="1"/>
  <c r="T18" i="18"/>
  <c r="O240" i="39" s="1"/>
  <c r="T13" i="20"/>
  <c r="O259" i="39" s="1"/>
  <c r="T18" i="16"/>
  <c r="O282" i="39" s="1"/>
  <c r="T27" i="16"/>
  <c r="O291" i="39" s="1"/>
  <c r="T19" i="21"/>
  <c r="O307" i="39" s="1"/>
  <c r="T32" i="21"/>
  <c r="O320" i="39" s="1"/>
  <c r="T9" i="32"/>
  <c r="O325" i="39" s="1"/>
  <c r="T15" i="32"/>
  <c r="O331" i="39" s="1"/>
  <c r="T9" i="33"/>
  <c r="O339" i="39" s="1"/>
  <c r="T18" i="33"/>
  <c r="O348" i="39" s="1"/>
  <c r="T21" i="25"/>
  <c r="O52" i="39" s="1"/>
  <c r="AF23" i="25"/>
  <c r="AC54" i="39" s="1"/>
  <c r="T15" i="22"/>
  <c r="O70" i="39" s="1"/>
  <c r="AO6" i="20"/>
  <c r="AK17" i="32"/>
  <c r="AH333" i="39" s="1"/>
  <c r="AT6" i="33"/>
  <c r="AS336" i="39" s="1"/>
  <c r="T11" i="33"/>
  <c r="O341" i="39" s="1"/>
  <c r="T10" i="33"/>
  <c r="O340" i="39" s="1"/>
  <c r="T13" i="33"/>
  <c r="O343" i="39" s="1"/>
  <c r="T14" i="33"/>
  <c r="O344" i="39" s="1"/>
  <c r="T15" i="33"/>
  <c r="O345" i="39" s="1"/>
  <c r="T16" i="33"/>
  <c r="O346" i="39" s="1"/>
  <c r="T8" i="33"/>
  <c r="O338" i="39" s="1"/>
  <c r="T12" i="33"/>
  <c r="O342" i="39" s="1"/>
  <c r="T6" i="33"/>
  <c r="O336" i="39" s="1"/>
  <c r="AO6" i="32"/>
  <c r="AL322" i="39" s="1"/>
  <c r="AK18" i="32"/>
  <c r="AH334" i="39" s="1"/>
  <c r="T14" i="32"/>
  <c r="O330" i="39" s="1"/>
  <c r="T10" i="32"/>
  <c r="O326" i="39" s="1"/>
  <c r="T17" i="32"/>
  <c r="O333" i="39" s="1"/>
  <c r="T6" i="32"/>
  <c r="O322" i="39" s="1"/>
  <c r="T18" i="32"/>
  <c r="O334" i="39" s="1"/>
  <c r="T6" i="21"/>
  <c r="O294" i="39" s="1"/>
  <c r="T17" i="21"/>
  <c r="O305" i="39" s="1"/>
  <c r="T23" i="21"/>
  <c r="O311" i="39" s="1"/>
  <c r="T24" i="21"/>
  <c r="O312" i="39" s="1"/>
  <c r="AT7" i="21"/>
  <c r="AS295" i="39" s="1"/>
  <c r="T11" i="21"/>
  <c r="O299" i="39" s="1"/>
  <c r="T8" i="21"/>
  <c r="O296" i="39" s="1"/>
  <c r="T26" i="21"/>
  <c r="O314" i="39" s="1"/>
  <c r="T12" i="21"/>
  <c r="O300" i="39" s="1"/>
  <c r="T20" i="21"/>
  <c r="O308" i="39" s="1"/>
  <c r="T12" i="16"/>
  <c r="O276" i="39" s="1"/>
  <c r="T6" i="16"/>
  <c r="O270" i="39" s="1"/>
  <c r="T19" i="16"/>
  <c r="O283" i="39" s="1"/>
  <c r="T21" i="16"/>
  <c r="O285" i="39" s="1"/>
  <c r="T26" i="16"/>
  <c r="O290" i="39" s="1"/>
  <c r="T8" i="16"/>
  <c r="O272" i="39" s="1"/>
  <c r="T16" i="16"/>
  <c r="O280" i="39" s="1"/>
  <c r="AT9" i="20"/>
  <c r="AS255" i="39" s="1"/>
  <c r="T17" i="20"/>
  <c r="O263" i="39" s="1"/>
  <c r="T18" i="20"/>
  <c r="O264" i="39" s="1"/>
  <c r="T20" i="20"/>
  <c r="O266" i="39" s="1"/>
  <c r="T22" i="20"/>
  <c r="O268" i="39" s="1"/>
  <c r="T15" i="20"/>
  <c r="O261" i="39" s="1"/>
  <c r="T9" i="20"/>
  <c r="O255" i="39" s="1"/>
  <c r="T14" i="20"/>
  <c r="O260" i="39" s="1"/>
  <c r="T20" i="18"/>
  <c r="O242" i="39" s="1"/>
  <c r="T27" i="18"/>
  <c r="O249" i="39" s="1"/>
  <c r="T21" i="18"/>
  <c r="O243" i="39" s="1"/>
  <c r="T28" i="18"/>
  <c r="O250" i="39" s="1"/>
  <c r="T22" i="18"/>
  <c r="O244" i="39" s="1"/>
  <c r="T8" i="18"/>
  <c r="O230" i="39" s="1"/>
  <c r="T12" i="18"/>
  <c r="O234" i="39" s="1"/>
  <c r="T14" i="18"/>
  <c r="O236" i="39" s="1"/>
  <c r="T16" i="18"/>
  <c r="O238" i="39" s="1"/>
  <c r="T14" i="15"/>
  <c r="O208" i="39" s="1"/>
  <c r="T26" i="15"/>
  <c r="O220" i="39" s="1"/>
  <c r="T28" i="15"/>
  <c r="O222" i="39" s="1"/>
  <c r="T7" i="15"/>
  <c r="O201" i="39" s="1"/>
  <c r="T9" i="15"/>
  <c r="O203" i="39" s="1"/>
  <c r="T11" i="15"/>
  <c r="O205" i="39" s="1"/>
  <c r="T19" i="15"/>
  <c r="O213" i="39" s="1"/>
  <c r="T20" i="15"/>
  <c r="O214" i="39" s="1"/>
  <c r="T21" i="15"/>
  <c r="O215" i="39" s="1"/>
  <c r="T30" i="15"/>
  <c r="O224" i="39" s="1"/>
  <c r="T31" i="15"/>
  <c r="O225" i="39" s="1"/>
  <c r="T6" i="15"/>
  <c r="O200" i="39" s="1"/>
  <c r="T8" i="15"/>
  <c r="O202" i="39" s="1"/>
  <c r="T22" i="15"/>
  <c r="O216" i="39" s="1"/>
  <c r="T24" i="15"/>
  <c r="O218" i="39" s="1"/>
  <c r="T12" i="15"/>
  <c r="O206" i="39" s="1"/>
  <c r="T14" i="24"/>
  <c r="O186" i="39" s="1"/>
  <c r="T15" i="24"/>
  <c r="O187" i="39" s="1"/>
  <c r="T24" i="24"/>
  <c r="O196" i="39" s="1"/>
  <c r="T25" i="24"/>
  <c r="O197" i="39" s="1"/>
  <c r="T6" i="24"/>
  <c r="O178" i="39" s="1"/>
  <c r="T17" i="24"/>
  <c r="O189" i="39" s="1"/>
  <c r="T10" i="24"/>
  <c r="O182" i="39" s="1"/>
  <c r="T24" i="14"/>
  <c r="O174" i="39" s="1"/>
  <c r="T10" i="14"/>
  <c r="O160" i="39" s="1"/>
  <c r="T14" i="14"/>
  <c r="O164" i="39" s="1"/>
  <c r="T16" i="14"/>
  <c r="O166" i="39" s="1"/>
  <c r="T17" i="14"/>
  <c r="O167" i="39" s="1"/>
  <c r="T9" i="14"/>
  <c r="O159" i="39" s="1"/>
  <c r="T18" i="14"/>
  <c r="O168" i="39" s="1"/>
  <c r="T10" i="23"/>
  <c r="O146" i="39" s="1"/>
  <c r="T9" i="23"/>
  <c r="O145" i="39" s="1"/>
  <c r="T12" i="23"/>
  <c r="O148" i="39" s="1"/>
  <c r="T14" i="23"/>
  <c r="O150" i="39" s="1"/>
  <c r="T6" i="23"/>
  <c r="O142" i="39" s="1"/>
  <c r="AO6" i="23"/>
  <c r="AL142" i="39" s="1"/>
  <c r="T8" i="17"/>
  <c r="O120" i="39" s="1"/>
  <c r="T7" i="17"/>
  <c r="O119" i="39" s="1"/>
  <c r="T14" i="17"/>
  <c r="O126" i="39" s="1"/>
  <c r="T16" i="17"/>
  <c r="O128" i="39" s="1"/>
  <c r="T17" i="17"/>
  <c r="O129" i="39" s="1"/>
  <c r="T24" i="17"/>
  <c r="O136" i="39" s="1"/>
  <c r="T11" i="17"/>
  <c r="O123" i="39" s="1"/>
  <c r="T6" i="17"/>
  <c r="O118" i="39" s="1"/>
  <c r="T18" i="17"/>
  <c r="O130" i="39" s="1"/>
  <c r="T19" i="17"/>
  <c r="O131" i="39" s="1"/>
  <c r="T21" i="17"/>
  <c r="O133" i="39" s="1"/>
  <c r="T8" i="13"/>
  <c r="O93" i="39" s="1"/>
  <c r="T20" i="13"/>
  <c r="O105" i="39" s="1"/>
  <c r="T6" i="13"/>
  <c r="O91" i="39" s="1"/>
  <c r="T16" i="13"/>
  <c r="O101" i="39" s="1"/>
  <c r="T25" i="13"/>
  <c r="O110" i="39" s="1"/>
  <c r="T11" i="13"/>
  <c r="O96" i="39" s="1"/>
  <c r="T7" i="13"/>
  <c r="O92" i="39" s="1"/>
  <c r="T18" i="13"/>
  <c r="O103" i="39" s="1"/>
  <c r="T29" i="13"/>
  <c r="O114" i="39" s="1"/>
  <c r="T30" i="13"/>
  <c r="O115" i="39" s="1"/>
  <c r="M23" i="22"/>
  <c r="M6" i="22"/>
  <c r="T7" i="22"/>
  <c r="O62" i="39" s="1"/>
  <c r="M22" i="22"/>
  <c r="T13" i="22"/>
  <c r="O68" i="39" s="1"/>
  <c r="T20" i="22"/>
  <c r="O75" i="39" s="1"/>
  <c r="M28" i="22"/>
  <c r="M7" i="22"/>
  <c r="T9" i="22"/>
  <c r="O64" i="39" s="1"/>
  <c r="T14" i="22"/>
  <c r="O69" i="39" s="1"/>
  <c r="T24" i="22"/>
  <c r="O79" i="39" s="1"/>
  <c r="T26" i="22"/>
  <c r="O81" i="39" s="1"/>
  <c r="T28" i="22"/>
  <c r="O83" i="39" s="1"/>
  <c r="T30" i="22"/>
  <c r="O85" i="39" s="1"/>
  <c r="T32" i="22"/>
  <c r="O87" i="39" s="1"/>
  <c r="T34" i="22"/>
  <c r="O89" i="39" s="1"/>
  <c r="AO6" i="24"/>
  <c r="AL178" i="39" s="1"/>
  <c r="AO6" i="14"/>
  <c r="AL156" i="39" s="1"/>
  <c r="AO6" i="13"/>
  <c r="AL91" i="39" s="1"/>
  <c r="AO6" i="22"/>
  <c r="AL61" i="39" s="1"/>
  <c r="T19" i="26"/>
  <c r="O18" i="39" s="1"/>
  <c r="T18" i="26"/>
  <c r="O17" i="39" s="1"/>
  <c r="T26" i="26"/>
  <c r="O25" i="39" s="1"/>
  <c r="T28" i="26"/>
  <c r="O27" i="39" s="1"/>
  <c r="AO6" i="26"/>
  <c r="AL5" i="39" s="1"/>
  <c r="T11" i="26"/>
  <c r="O10" i="39" s="1"/>
  <c r="T22" i="26"/>
  <c r="O21" i="39" s="1"/>
  <c r="T33" i="26"/>
  <c r="O32" i="39" s="1"/>
  <c r="T34" i="26"/>
  <c r="O33" i="39" s="1"/>
  <c r="T7" i="26"/>
  <c r="O6" i="39" s="1"/>
  <c r="T36" i="26"/>
  <c r="O35" i="39" s="1"/>
  <c r="T31" i="26"/>
  <c r="O30" i="39" s="1"/>
  <c r="AT6" i="26"/>
  <c r="AS5" i="39" s="1"/>
  <c r="T16" i="26"/>
  <c r="O15" i="39" s="1"/>
  <c r="T17" i="26"/>
  <c r="O16" i="39" s="1"/>
  <c r="T20" i="26"/>
  <c r="O19" i="39" s="1"/>
  <c r="T21" i="26"/>
  <c r="O20" i="39" s="1"/>
  <c r="T35" i="26"/>
  <c r="O34" i="39" s="1"/>
  <c r="AK13" i="33" l="1"/>
  <c r="AH343" i="39" s="1"/>
  <c r="AK14" i="22"/>
  <c r="AH69" i="39" s="1"/>
  <c r="AK18" i="13"/>
  <c r="AH103" i="39" s="1"/>
  <c r="BB92" i="15"/>
  <c r="L54" i="15" s="1"/>
  <c r="AL200" i="39"/>
  <c r="BB92" i="16"/>
  <c r="L54" i="16" s="1"/>
  <c r="AL270" i="39"/>
  <c r="AJ24" i="17"/>
  <c r="AG136" i="39" s="1"/>
  <c r="AF136" i="39"/>
  <c r="AK16" i="25"/>
  <c r="AH47" i="39" s="1"/>
  <c r="BB92" i="20"/>
  <c r="L54" i="20" s="1"/>
  <c r="AL252" i="39"/>
  <c r="U15" i="26"/>
  <c r="O14" i="39"/>
  <c r="U27" i="26"/>
  <c r="O26" i="39"/>
  <c r="BB92" i="33"/>
  <c r="L54" i="33" s="1"/>
  <c r="BB92" i="32"/>
  <c r="L54" i="32" s="1"/>
  <c r="BB92" i="21"/>
  <c r="L54" i="21" s="1"/>
  <c r="BB92" i="18"/>
  <c r="L54" i="18" s="1"/>
  <c r="BB92" i="24"/>
  <c r="L54" i="24" s="1"/>
  <c r="BB92" i="14"/>
  <c r="L54" i="14" s="1"/>
  <c r="BB92" i="23"/>
  <c r="L54" i="23" s="1"/>
  <c r="BB92" i="17"/>
  <c r="L54" i="17" s="1"/>
  <c r="BB92" i="13"/>
  <c r="L54" i="13" s="1"/>
  <c r="BB92" i="22"/>
  <c r="L54" i="22" s="1"/>
  <c r="BB92" i="25"/>
  <c r="L54" i="25" s="1"/>
  <c r="BB92" i="26"/>
  <c r="L54" i="26" s="1"/>
  <c r="AK19" i="33"/>
  <c r="AH349" i="39" s="1"/>
  <c r="AK21" i="33"/>
  <c r="AH351" i="39" s="1"/>
  <c r="AK18" i="33"/>
  <c r="AH348" i="39" s="1"/>
  <c r="AJ15" i="33"/>
  <c r="AG345" i="39" s="1"/>
  <c r="AK20" i="33"/>
  <c r="AH350" i="39" s="1"/>
  <c r="AK17" i="33"/>
  <c r="AH347" i="39" s="1"/>
  <c r="AJ12" i="33"/>
  <c r="AG342" i="39" s="1"/>
  <c r="AK14" i="33"/>
  <c r="AH344" i="39" s="1"/>
  <c r="AJ16" i="33"/>
  <c r="AG346" i="39" s="1"/>
  <c r="AK23" i="16"/>
  <c r="AH287" i="39" s="1"/>
  <c r="AJ15" i="16"/>
  <c r="AG279" i="39" s="1"/>
  <c r="AK26" i="16"/>
  <c r="AH290" i="39" s="1"/>
  <c r="AK27" i="16"/>
  <c r="AH291" i="39" s="1"/>
  <c r="AK29" i="16"/>
  <c r="AH293" i="39" s="1"/>
  <c r="AK17" i="16"/>
  <c r="AH281" i="39" s="1"/>
  <c r="AK21" i="16"/>
  <c r="AH285" i="39" s="1"/>
  <c r="AJ18" i="16"/>
  <c r="AG282" i="39" s="1"/>
  <c r="AK16" i="16"/>
  <c r="AH280" i="39" s="1"/>
  <c r="AJ19" i="16"/>
  <c r="AG283" i="39" s="1"/>
  <c r="AJ28" i="16"/>
  <c r="AG292" i="39" s="1"/>
  <c r="AJ14" i="16"/>
  <c r="AG278" i="39" s="1"/>
  <c r="AK25" i="16"/>
  <c r="AH289" i="39" s="1"/>
  <c r="AK20" i="16"/>
  <c r="AH284" i="39" s="1"/>
  <c r="AK24" i="16"/>
  <c r="AH288" i="39" s="1"/>
  <c r="AK22" i="16"/>
  <c r="AH286" i="39" s="1"/>
  <c r="AJ16" i="32"/>
  <c r="AG332" i="39" s="1"/>
  <c r="AN17" i="32"/>
  <c r="AK333" i="39" s="1"/>
  <c r="AJ12" i="32"/>
  <c r="AG328" i="39" s="1"/>
  <c r="AN18" i="32"/>
  <c r="AK334" i="39" s="1"/>
  <c r="AK14" i="32"/>
  <c r="AH330" i="39" s="1"/>
  <c r="AJ13" i="32"/>
  <c r="AG329" i="39" s="1"/>
  <c r="AJ19" i="32"/>
  <c r="AG335" i="39" s="1"/>
  <c r="AJ15" i="32"/>
  <c r="AG331" i="39" s="1"/>
  <c r="AK26" i="21"/>
  <c r="AH314" i="39" s="1"/>
  <c r="AJ33" i="21"/>
  <c r="AG321" i="39" s="1"/>
  <c r="AK30" i="21"/>
  <c r="AH318" i="39" s="1"/>
  <c r="AJ31" i="21"/>
  <c r="AG319" i="39" s="1"/>
  <c r="AJ25" i="21"/>
  <c r="AG313" i="39" s="1"/>
  <c r="AK28" i="21"/>
  <c r="AH316" i="39" s="1"/>
  <c r="AJ29" i="21"/>
  <c r="AG317" i="39" s="1"/>
  <c r="AJ16" i="21"/>
  <c r="AG304" i="39" s="1"/>
  <c r="AK21" i="21"/>
  <c r="AH309" i="39" s="1"/>
  <c r="AJ19" i="21"/>
  <c r="AG307" i="39" s="1"/>
  <c r="AK24" i="21"/>
  <c r="AH312" i="39" s="1"/>
  <c r="AJ32" i="21"/>
  <c r="AG320" i="39" s="1"/>
  <c r="AJ27" i="21"/>
  <c r="AG315" i="39" s="1"/>
  <c r="AK22" i="21"/>
  <c r="AH310" i="39" s="1"/>
  <c r="AJ18" i="21"/>
  <c r="AG306" i="39" s="1"/>
  <c r="AJ15" i="21"/>
  <c r="AG303" i="39" s="1"/>
  <c r="AK17" i="21"/>
  <c r="AH305" i="39" s="1"/>
  <c r="AK20" i="21"/>
  <c r="AH308" i="39" s="1"/>
  <c r="AJ23" i="21"/>
  <c r="AG311" i="39" s="1"/>
  <c r="AJ17" i="20"/>
  <c r="AG263" i="39" s="1"/>
  <c r="AJ16" i="20"/>
  <c r="AG262" i="39" s="1"/>
  <c r="AJ20" i="20"/>
  <c r="AG266" i="39" s="1"/>
  <c r="AJ14" i="20"/>
  <c r="AG260" i="39" s="1"/>
  <c r="AK23" i="20"/>
  <c r="AH269" i="39" s="1"/>
  <c r="AJ19" i="20"/>
  <c r="AG265" i="39" s="1"/>
  <c r="AK12" i="20"/>
  <c r="AH258" i="39" s="1"/>
  <c r="AK15" i="20"/>
  <c r="AH261" i="39" s="1"/>
  <c r="AJ22" i="20"/>
  <c r="AG268" i="39" s="1"/>
  <c r="AJ21" i="20"/>
  <c r="AG267" i="39" s="1"/>
  <c r="AJ13" i="20"/>
  <c r="AG259" i="39" s="1"/>
  <c r="AK18" i="20"/>
  <c r="AH264" i="39" s="1"/>
  <c r="AN23" i="18"/>
  <c r="AK245" i="39" s="1"/>
  <c r="AK28" i="18"/>
  <c r="AH250" i="39" s="1"/>
  <c r="AJ14" i="18"/>
  <c r="AG236" i="39" s="1"/>
  <c r="AJ19" i="18"/>
  <c r="AG241" i="39" s="1"/>
  <c r="AJ24" i="18"/>
  <c r="AG246" i="39" s="1"/>
  <c r="AK21" i="18"/>
  <c r="AH243" i="39" s="1"/>
  <c r="AJ16" i="18"/>
  <c r="AG238" i="39" s="1"/>
  <c r="AJ22" i="18"/>
  <c r="AG244" i="39" s="1"/>
  <c r="AJ29" i="18"/>
  <c r="AG251" i="39" s="1"/>
  <c r="AK25" i="18"/>
  <c r="AH247" i="39" s="1"/>
  <c r="AJ18" i="18"/>
  <c r="AG240" i="39" s="1"/>
  <c r="AJ15" i="18"/>
  <c r="AG237" i="39" s="1"/>
  <c r="AJ20" i="18"/>
  <c r="AG242" i="39" s="1"/>
  <c r="AK17" i="18"/>
  <c r="AH239" i="39" s="1"/>
  <c r="AK27" i="18"/>
  <c r="AH249" i="39" s="1"/>
  <c r="AK26" i="18"/>
  <c r="AH248" i="39" s="1"/>
  <c r="AJ16" i="15"/>
  <c r="AG210" i="39" s="1"/>
  <c r="AK33" i="15"/>
  <c r="AH227" i="39" s="1"/>
  <c r="AK28" i="15"/>
  <c r="AH222" i="39" s="1"/>
  <c r="AJ22" i="15"/>
  <c r="AG216" i="39" s="1"/>
  <c r="AK23" i="15"/>
  <c r="AH217" i="39" s="1"/>
  <c r="AN30" i="15"/>
  <c r="AK224" i="39" s="1"/>
  <c r="AJ14" i="15"/>
  <c r="AG208" i="39" s="1"/>
  <c r="AK17" i="15"/>
  <c r="AH211" i="39" s="1"/>
  <c r="AJ24" i="15"/>
  <c r="AG218" i="39" s="1"/>
  <c r="AK32" i="15"/>
  <c r="AH226" i="39" s="1"/>
  <c r="AK25" i="15"/>
  <c r="AH219" i="39" s="1"/>
  <c r="AK27" i="15"/>
  <c r="AH221" i="39" s="1"/>
  <c r="AK29" i="15"/>
  <c r="AH223" i="39" s="1"/>
  <c r="AJ19" i="15"/>
  <c r="AG213" i="39" s="1"/>
  <c r="AK21" i="15"/>
  <c r="AH215" i="39" s="1"/>
  <c r="AJ18" i="15"/>
  <c r="AG212" i="39" s="1"/>
  <c r="AJ15" i="15"/>
  <c r="AG209" i="39" s="1"/>
  <c r="AJ31" i="15"/>
  <c r="AG225" i="39" s="1"/>
  <c r="AK20" i="15"/>
  <c r="AH214" i="39" s="1"/>
  <c r="AJ26" i="15"/>
  <c r="AG220" i="39" s="1"/>
  <c r="AK24" i="24"/>
  <c r="AH196" i="39" s="1"/>
  <c r="AJ13" i="24"/>
  <c r="AG185" i="39" s="1"/>
  <c r="AK25" i="24"/>
  <c r="AH197" i="39" s="1"/>
  <c r="AJ27" i="24"/>
  <c r="AG199" i="39" s="1"/>
  <c r="AK21" i="24"/>
  <c r="AH193" i="39" s="1"/>
  <c r="AK22" i="24"/>
  <c r="AH194" i="39" s="1"/>
  <c r="AJ20" i="24"/>
  <c r="AG192" i="39" s="1"/>
  <c r="AK19" i="24"/>
  <c r="AH191" i="39" s="1"/>
  <c r="AJ17" i="24"/>
  <c r="AG189" i="39" s="1"/>
  <c r="AK23" i="24"/>
  <c r="AH195" i="39" s="1"/>
  <c r="AK18" i="24"/>
  <c r="AH190" i="39" s="1"/>
  <c r="AK26" i="24"/>
  <c r="AH198" i="39" s="1"/>
  <c r="AK16" i="24"/>
  <c r="AH188" i="39" s="1"/>
  <c r="AJ14" i="24"/>
  <c r="AG186" i="39" s="1"/>
  <c r="AJ15" i="24"/>
  <c r="AG187" i="39" s="1"/>
  <c r="AK25" i="14"/>
  <c r="AH175" i="39" s="1"/>
  <c r="AJ21" i="14"/>
  <c r="AG171" i="39" s="1"/>
  <c r="AJ15" i="14"/>
  <c r="AG165" i="39" s="1"/>
  <c r="AK16" i="14"/>
  <c r="AH166" i="39" s="1"/>
  <c r="AK23" i="14"/>
  <c r="AH173" i="39" s="1"/>
  <c r="AK27" i="14"/>
  <c r="AH177" i="39" s="1"/>
  <c r="AN26" i="14"/>
  <c r="AK176" i="39" s="1"/>
  <c r="AJ14" i="14"/>
  <c r="AG164" i="39" s="1"/>
  <c r="AJ24" i="14"/>
  <c r="AG174" i="39" s="1"/>
  <c r="AK19" i="14"/>
  <c r="AH169" i="39" s="1"/>
  <c r="AK22" i="14"/>
  <c r="AH172" i="39" s="1"/>
  <c r="AJ13" i="14"/>
  <c r="AG163" i="39" s="1"/>
  <c r="AK20" i="14"/>
  <c r="AH170" i="39" s="1"/>
  <c r="AK18" i="14"/>
  <c r="AH168" i="39" s="1"/>
  <c r="AJ17" i="14"/>
  <c r="AG167" i="39" s="1"/>
  <c r="AJ18" i="23"/>
  <c r="AG154" i="39" s="1"/>
  <c r="AJ17" i="23"/>
  <c r="AG153" i="39" s="1"/>
  <c r="AK15" i="23"/>
  <c r="AH151" i="39" s="1"/>
  <c r="AJ14" i="23"/>
  <c r="AG150" i="39" s="1"/>
  <c r="AJ13" i="23"/>
  <c r="AG149" i="39" s="1"/>
  <c r="AJ12" i="23"/>
  <c r="AG148" i="39" s="1"/>
  <c r="AJ16" i="23"/>
  <c r="AG152" i="39" s="1"/>
  <c r="AK19" i="23"/>
  <c r="AH155" i="39" s="1"/>
  <c r="AJ20" i="17"/>
  <c r="AG132" i="39" s="1"/>
  <c r="AJ16" i="17"/>
  <c r="AG128" i="39" s="1"/>
  <c r="AK27" i="17"/>
  <c r="AH139" i="39" s="1"/>
  <c r="AJ14" i="17"/>
  <c r="AG126" i="39" s="1"/>
  <c r="AJ15" i="17"/>
  <c r="AG127" i="39" s="1"/>
  <c r="AK19" i="17"/>
  <c r="AH131" i="39" s="1"/>
  <c r="AJ29" i="17"/>
  <c r="AG141" i="39" s="1"/>
  <c r="AK26" i="17"/>
  <c r="AH138" i="39" s="1"/>
  <c r="AK21" i="17"/>
  <c r="AH133" i="39" s="1"/>
  <c r="AK25" i="17"/>
  <c r="AH137" i="39" s="1"/>
  <c r="AJ22" i="17"/>
  <c r="AG134" i="39" s="1"/>
  <c r="AJ18" i="17"/>
  <c r="AG130" i="39" s="1"/>
  <c r="AK28" i="17"/>
  <c r="AH140" i="39" s="1"/>
  <c r="AK17" i="17"/>
  <c r="AH129" i="39" s="1"/>
  <c r="AK23" i="17"/>
  <c r="AH135" i="39" s="1"/>
  <c r="AK22" i="13"/>
  <c r="AH107" i="39" s="1"/>
  <c r="AJ28" i="13"/>
  <c r="AG113" i="39" s="1"/>
  <c r="AJ14" i="13"/>
  <c r="AG99" i="39" s="1"/>
  <c r="AJ26" i="13"/>
  <c r="AG111" i="39" s="1"/>
  <c r="AK31" i="13"/>
  <c r="AH116" i="39" s="1"/>
  <c r="AK24" i="13"/>
  <c r="AH109" i="39" s="1"/>
  <c r="AK25" i="13"/>
  <c r="AH110" i="39" s="1"/>
  <c r="AJ20" i="13"/>
  <c r="AG105" i="39" s="1"/>
  <c r="AK23" i="13"/>
  <c r="AH108" i="39" s="1"/>
  <c r="AJ19" i="13"/>
  <c r="AG104" i="39" s="1"/>
  <c r="AK21" i="13"/>
  <c r="AH106" i="39" s="1"/>
  <c r="AJ15" i="13"/>
  <c r="AG100" i="39" s="1"/>
  <c r="AK17" i="13"/>
  <c r="AH102" i="39" s="1"/>
  <c r="AK30" i="13"/>
  <c r="AH115" i="39" s="1"/>
  <c r="AJ32" i="13"/>
  <c r="AG117" i="39" s="1"/>
  <c r="AK16" i="13"/>
  <c r="AH101" i="39" s="1"/>
  <c r="AJ29" i="13"/>
  <c r="AG114" i="39" s="1"/>
  <c r="AJ27" i="13"/>
  <c r="AG112" i="39" s="1"/>
  <c r="AK32" i="22"/>
  <c r="AH87" i="39" s="1"/>
  <c r="AK30" i="22"/>
  <c r="AH85" i="39" s="1"/>
  <c r="AK20" i="22"/>
  <c r="AH75" i="39" s="1"/>
  <c r="AK31" i="22"/>
  <c r="AH86" i="39" s="1"/>
  <c r="AK33" i="22"/>
  <c r="AH88" i="39" s="1"/>
  <c r="AK23" i="22"/>
  <c r="AH78" i="39" s="1"/>
  <c r="AK16" i="22"/>
  <c r="AH71" i="39" s="1"/>
  <c r="AJ29" i="22"/>
  <c r="AG84" i="39" s="1"/>
  <c r="AJ34" i="22"/>
  <c r="AG89" i="39" s="1"/>
  <c r="AK25" i="22"/>
  <c r="AH80" i="39" s="1"/>
  <c r="AJ15" i="22"/>
  <c r="AG70" i="39" s="1"/>
  <c r="AK21" i="22"/>
  <c r="AH76" i="39" s="1"/>
  <c r="AJ26" i="22"/>
  <c r="AG81" i="39" s="1"/>
  <c r="AK19" i="22"/>
  <c r="AH74" i="39" s="1"/>
  <c r="AJ28" i="22"/>
  <c r="AG83" i="39" s="1"/>
  <c r="AK17" i="22"/>
  <c r="AH72" i="39" s="1"/>
  <c r="AJ18" i="22"/>
  <c r="AG73" i="39" s="1"/>
  <c r="AJ35" i="22"/>
  <c r="AG90" i="39" s="1"/>
  <c r="AK22" i="22"/>
  <c r="AH77" i="39" s="1"/>
  <c r="AJ27" i="22"/>
  <c r="AG82" i="39" s="1"/>
  <c r="AK24" i="22"/>
  <c r="AH79" i="39" s="1"/>
  <c r="AK24" i="25"/>
  <c r="AH55" i="39" s="1"/>
  <c r="AJ27" i="25"/>
  <c r="AG58" i="39" s="1"/>
  <c r="AK22" i="25"/>
  <c r="AH53" i="39" s="1"/>
  <c r="AJ15" i="25"/>
  <c r="AG46" i="39" s="1"/>
  <c r="AK21" i="25"/>
  <c r="AH52" i="39" s="1"/>
  <c r="AJ23" i="25"/>
  <c r="AG54" i="39" s="1"/>
  <c r="AJ19" i="25"/>
  <c r="AG50" i="39" s="1"/>
  <c r="AK26" i="25"/>
  <c r="AH57" i="39" s="1"/>
  <c r="AJ18" i="25"/>
  <c r="AG49" i="39" s="1"/>
  <c r="AJ14" i="25"/>
  <c r="AG45" i="39" s="1"/>
  <c r="AJ29" i="25"/>
  <c r="AG60" i="39" s="1"/>
  <c r="AJ25" i="25"/>
  <c r="AG56" i="39" s="1"/>
  <c r="AK28" i="25"/>
  <c r="AH59" i="39" s="1"/>
  <c r="AJ20" i="25"/>
  <c r="AG51" i="39" s="1"/>
  <c r="AK17" i="25"/>
  <c r="AH48" i="39" s="1"/>
  <c r="AR32" i="22"/>
  <c r="AQ87" i="39" s="1"/>
  <c r="E61" i="39"/>
  <c r="AR20" i="25"/>
  <c r="AQ51" i="39" s="1"/>
  <c r="AR21" i="22"/>
  <c r="AQ76" i="39" s="1"/>
  <c r="AR24" i="22"/>
  <c r="AQ79" i="39" s="1"/>
  <c r="AR25" i="22"/>
  <c r="AQ80" i="39" s="1"/>
  <c r="AR30" i="22"/>
  <c r="AQ85" i="39" s="1"/>
  <c r="AR19" i="22"/>
  <c r="AQ74" i="39" s="1"/>
  <c r="AR13" i="22"/>
  <c r="AQ68" i="39" s="1"/>
  <c r="AR12" i="22"/>
  <c r="AQ67" i="39" s="1"/>
  <c r="AR11" i="25"/>
  <c r="AQ42" i="39" s="1"/>
  <c r="E60" i="39"/>
  <c r="E48" i="39"/>
  <c r="AR11" i="22"/>
  <c r="AQ66" i="39" s="1"/>
  <c r="AR17" i="22"/>
  <c r="AQ72" i="39" s="1"/>
  <c r="AR23" i="25"/>
  <c r="AQ54" i="39" s="1"/>
  <c r="AR29" i="22"/>
  <c r="AQ84" i="39" s="1"/>
  <c r="AR27" i="22"/>
  <c r="AQ82" i="39" s="1"/>
  <c r="E38" i="39"/>
  <c r="AR6" i="25"/>
  <c r="AQ37" i="39" s="1"/>
  <c r="AR20" i="22"/>
  <c r="AQ75" i="39" s="1"/>
  <c r="AR18" i="22"/>
  <c r="AQ73" i="39" s="1"/>
  <c r="AR8" i="22"/>
  <c r="AQ63" i="39" s="1"/>
  <c r="AR26" i="22"/>
  <c r="AQ81" i="39" s="1"/>
  <c r="AR16" i="22"/>
  <c r="AQ71" i="39" s="1"/>
  <c r="AR21" i="25"/>
  <c r="AQ52" i="39" s="1"/>
  <c r="AR18" i="25"/>
  <c r="AQ49" i="39" s="1"/>
  <c r="AR31" i="22"/>
  <c r="AQ86" i="39" s="1"/>
  <c r="AR14" i="22"/>
  <c r="AQ69" i="39" s="1"/>
  <c r="AR33" i="22"/>
  <c r="AQ88" i="39" s="1"/>
  <c r="AR15" i="22"/>
  <c r="AQ70" i="39" s="1"/>
  <c r="E77" i="39"/>
  <c r="AR35" i="22"/>
  <c r="AQ90" i="39" s="1"/>
  <c r="AR9" i="22"/>
  <c r="AQ64" i="39" s="1"/>
  <c r="E44" i="39"/>
  <c r="AR34" i="22"/>
  <c r="AQ89" i="39" s="1"/>
  <c r="AR10" i="22"/>
  <c r="AQ65" i="39" s="1"/>
  <c r="E41" i="39"/>
  <c r="E90" i="39"/>
  <c r="U8" i="21"/>
  <c r="P296" i="39" s="1"/>
  <c r="U18" i="21"/>
  <c r="P306" i="39" s="1"/>
  <c r="U6" i="21"/>
  <c r="P294" i="39" s="1"/>
  <c r="U28" i="21"/>
  <c r="P316" i="39" s="1"/>
  <c r="U26" i="21"/>
  <c r="P314" i="39" s="1"/>
  <c r="U13" i="21"/>
  <c r="P301" i="39" s="1"/>
  <c r="U16" i="21"/>
  <c r="P304" i="39" s="1"/>
  <c r="U24" i="21"/>
  <c r="P312" i="39" s="1"/>
  <c r="U30" i="21"/>
  <c r="P318" i="39" s="1"/>
  <c r="U12" i="21"/>
  <c r="P300" i="39" s="1"/>
  <c r="U19" i="21"/>
  <c r="P307" i="39" s="1"/>
  <c r="U10" i="21"/>
  <c r="P298" i="39" s="1"/>
  <c r="U15" i="21"/>
  <c r="P303" i="39" s="1"/>
  <c r="U11" i="21"/>
  <c r="P299" i="39" s="1"/>
  <c r="U23" i="21"/>
  <c r="P311" i="39" s="1"/>
  <c r="U32" i="21"/>
  <c r="P320" i="39" s="1"/>
  <c r="U9" i="21"/>
  <c r="P297" i="39" s="1"/>
  <c r="U22" i="21"/>
  <c r="P310" i="39" s="1"/>
  <c r="U25" i="21"/>
  <c r="P313" i="39" s="1"/>
  <c r="U33" i="21"/>
  <c r="P321" i="39" s="1"/>
  <c r="U31" i="21"/>
  <c r="P319" i="39" s="1"/>
  <c r="U7" i="21"/>
  <c r="P295" i="39" s="1"/>
  <c r="U14" i="21"/>
  <c r="P302" i="39" s="1"/>
  <c r="U20" i="21"/>
  <c r="P308" i="39" s="1"/>
  <c r="U17" i="21"/>
  <c r="P305" i="39" s="1"/>
  <c r="U21" i="21"/>
  <c r="P309" i="39" s="1"/>
  <c r="U27" i="21"/>
  <c r="P315" i="39" s="1"/>
  <c r="U29" i="21"/>
  <c r="P317" i="39" s="1"/>
  <c r="U18" i="20"/>
  <c r="P264" i="39" s="1"/>
  <c r="U13" i="20"/>
  <c r="P259" i="39" s="1"/>
  <c r="U19" i="20"/>
  <c r="P265" i="39" s="1"/>
  <c r="U7" i="20"/>
  <c r="P253" i="39" s="1"/>
  <c r="U16" i="20"/>
  <c r="P262" i="39" s="1"/>
  <c r="U17" i="20"/>
  <c r="P263" i="39" s="1"/>
  <c r="U14" i="20"/>
  <c r="P260" i="39" s="1"/>
  <c r="U8" i="20"/>
  <c r="P254" i="39" s="1"/>
  <c r="U9" i="20"/>
  <c r="P255" i="39" s="1"/>
  <c r="U23" i="20"/>
  <c r="P269" i="39" s="1"/>
  <c r="U11" i="20"/>
  <c r="P257" i="39" s="1"/>
  <c r="U15" i="20"/>
  <c r="P261" i="39" s="1"/>
  <c r="U6" i="20"/>
  <c r="P252" i="39" s="1"/>
  <c r="U12" i="20"/>
  <c r="P258" i="39" s="1"/>
  <c r="U20" i="20"/>
  <c r="P266" i="39" s="1"/>
  <c r="U22" i="20"/>
  <c r="P268" i="39" s="1"/>
  <c r="U10" i="20"/>
  <c r="P256" i="39" s="1"/>
  <c r="U21" i="20"/>
  <c r="P267" i="39" s="1"/>
  <c r="U14" i="18"/>
  <c r="P236" i="39" s="1"/>
  <c r="U12" i="18"/>
  <c r="P234" i="39" s="1"/>
  <c r="U17" i="18"/>
  <c r="P239" i="39" s="1"/>
  <c r="U29" i="18"/>
  <c r="P251" i="39" s="1"/>
  <c r="U6" i="18"/>
  <c r="P228" i="39" s="1"/>
  <c r="U8" i="18"/>
  <c r="P230" i="39" s="1"/>
  <c r="U15" i="18"/>
  <c r="P237" i="39" s="1"/>
  <c r="U22" i="18"/>
  <c r="P244" i="39" s="1"/>
  <c r="U9" i="18"/>
  <c r="P231" i="39" s="1"/>
  <c r="U28" i="18"/>
  <c r="P250" i="39" s="1"/>
  <c r="U26" i="18"/>
  <c r="P248" i="39" s="1"/>
  <c r="U10" i="18"/>
  <c r="P232" i="39" s="1"/>
  <c r="U23" i="18"/>
  <c r="P245" i="39" s="1"/>
  <c r="U20" i="18"/>
  <c r="P242" i="39" s="1"/>
  <c r="U21" i="18"/>
  <c r="P243" i="39" s="1"/>
  <c r="U24" i="18"/>
  <c r="P246" i="39" s="1"/>
  <c r="U7" i="18"/>
  <c r="P229" i="39" s="1"/>
  <c r="U13" i="18"/>
  <c r="P235" i="39" s="1"/>
  <c r="U11" i="18"/>
  <c r="P233" i="39" s="1"/>
  <c r="U18" i="18"/>
  <c r="P240" i="39" s="1"/>
  <c r="U16" i="18"/>
  <c r="P238" i="39" s="1"/>
  <c r="U27" i="18"/>
  <c r="P249" i="39" s="1"/>
  <c r="U19" i="18"/>
  <c r="P241" i="39" s="1"/>
  <c r="U25" i="18"/>
  <c r="P247" i="39" s="1"/>
  <c r="U16" i="15"/>
  <c r="P210" i="39" s="1"/>
  <c r="U31" i="15"/>
  <c r="P225" i="39" s="1"/>
  <c r="U28" i="15"/>
  <c r="P222" i="39" s="1"/>
  <c r="U15" i="15"/>
  <c r="P209" i="39" s="1"/>
  <c r="E87" i="39"/>
  <c r="U13" i="15"/>
  <c r="P207" i="39" s="1"/>
  <c r="U23" i="15"/>
  <c r="P217" i="39" s="1"/>
  <c r="U6" i="15"/>
  <c r="P200" i="39" s="1"/>
  <c r="U30" i="15"/>
  <c r="P224" i="39" s="1"/>
  <c r="U26" i="15"/>
  <c r="P220" i="39" s="1"/>
  <c r="U29" i="15"/>
  <c r="P223" i="39" s="1"/>
  <c r="U7" i="15"/>
  <c r="P201" i="39" s="1"/>
  <c r="U14" i="15"/>
  <c r="P208" i="39" s="1"/>
  <c r="U18" i="15"/>
  <c r="P212" i="39" s="1"/>
  <c r="U12" i="15"/>
  <c r="P206" i="39" s="1"/>
  <c r="U20" i="15"/>
  <c r="P214" i="39" s="1"/>
  <c r="U17" i="15"/>
  <c r="P211" i="39" s="1"/>
  <c r="U10" i="15"/>
  <c r="P204" i="39" s="1"/>
  <c r="U24" i="15"/>
  <c r="P218" i="39" s="1"/>
  <c r="U19" i="15"/>
  <c r="P213" i="39" s="1"/>
  <c r="U21" i="15"/>
  <c r="P215" i="39" s="1"/>
  <c r="U22" i="15"/>
  <c r="P216" i="39" s="1"/>
  <c r="U11" i="15"/>
  <c r="P205" i="39" s="1"/>
  <c r="U32" i="15"/>
  <c r="P226" i="39" s="1"/>
  <c r="U33" i="15"/>
  <c r="P227" i="39" s="1"/>
  <c r="U27" i="15"/>
  <c r="P221" i="39" s="1"/>
  <c r="U8" i="15"/>
  <c r="P202" i="39" s="1"/>
  <c r="U9" i="15"/>
  <c r="P203" i="39" s="1"/>
  <c r="U25" i="15"/>
  <c r="P219" i="39" s="1"/>
  <c r="U19" i="24"/>
  <c r="P191" i="39" s="1"/>
  <c r="U21" i="24"/>
  <c r="P193" i="39" s="1"/>
  <c r="U14" i="24"/>
  <c r="P186" i="39" s="1"/>
  <c r="U22" i="24"/>
  <c r="P194" i="39" s="1"/>
  <c r="U17" i="24"/>
  <c r="P189" i="39" s="1"/>
  <c r="U12" i="24"/>
  <c r="P184" i="39" s="1"/>
  <c r="U16" i="24"/>
  <c r="P188" i="39" s="1"/>
  <c r="U9" i="24"/>
  <c r="P181" i="39" s="1"/>
  <c r="U27" i="24"/>
  <c r="P199" i="39" s="1"/>
  <c r="U23" i="24"/>
  <c r="P195" i="39" s="1"/>
  <c r="U6" i="24"/>
  <c r="P178" i="39" s="1"/>
  <c r="U13" i="24"/>
  <c r="P185" i="39" s="1"/>
  <c r="U8" i="24"/>
  <c r="P180" i="39" s="1"/>
  <c r="U11" i="24"/>
  <c r="P183" i="39" s="1"/>
  <c r="U26" i="24"/>
  <c r="P198" i="39" s="1"/>
  <c r="U18" i="24"/>
  <c r="P190" i="39" s="1"/>
  <c r="U10" i="24"/>
  <c r="P182" i="39" s="1"/>
  <c r="U24" i="24"/>
  <c r="P196" i="39" s="1"/>
  <c r="U25" i="24"/>
  <c r="P197" i="39" s="1"/>
  <c r="U15" i="24"/>
  <c r="P187" i="39" s="1"/>
  <c r="U7" i="24"/>
  <c r="P179" i="39" s="1"/>
  <c r="U20" i="24"/>
  <c r="P192" i="39" s="1"/>
  <c r="U18" i="14"/>
  <c r="P168" i="39" s="1"/>
  <c r="U15" i="14"/>
  <c r="P165" i="39" s="1"/>
  <c r="U17" i="14"/>
  <c r="P167" i="39" s="1"/>
  <c r="U8" i="14"/>
  <c r="P158" i="39" s="1"/>
  <c r="U23" i="14"/>
  <c r="P173" i="39" s="1"/>
  <c r="U9" i="14"/>
  <c r="P159" i="39" s="1"/>
  <c r="U16" i="14"/>
  <c r="P166" i="39" s="1"/>
  <c r="U6" i="14"/>
  <c r="P156" i="39" s="1"/>
  <c r="U22" i="14"/>
  <c r="P172" i="39" s="1"/>
  <c r="U14" i="14"/>
  <c r="P164" i="39" s="1"/>
  <c r="U10" i="14"/>
  <c r="P160" i="39" s="1"/>
  <c r="U25" i="14"/>
  <c r="P175" i="39" s="1"/>
  <c r="U13" i="14"/>
  <c r="P163" i="39" s="1"/>
  <c r="U20" i="14"/>
  <c r="P170" i="39" s="1"/>
  <c r="U21" i="14"/>
  <c r="P171" i="39" s="1"/>
  <c r="U27" i="14"/>
  <c r="P177" i="39" s="1"/>
  <c r="U26" i="14"/>
  <c r="P176" i="39" s="1"/>
  <c r="U7" i="14"/>
  <c r="P157" i="39" s="1"/>
  <c r="U19" i="14"/>
  <c r="P169" i="39" s="1"/>
  <c r="U24" i="14"/>
  <c r="P174" i="39" s="1"/>
  <c r="U11" i="14"/>
  <c r="P161" i="39" s="1"/>
  <c r="U12" i="14"/>
  <c r="P162" i="39" s="1"/>
  <c r="U12" i="23"/>
  <c r="P148" i="39" s="1"/>
  <c r="E64" i="39"/>
  <c r="U13" i="23"/>
  <c r="P149" i="39" s="1"/>
  <c r="U10" i="23"/>
  <c r="P146" i="39" s="1"/>
  <c r="U11" i="23"/>
  <c r="P147" i="39" s="1"/>
  <c r="U16" i="23"/>
  <c r="P152" i="39" s="1"/>
  <c r="U17" i="23"/>
  <c r="P153" i="39" s="1"/>
  <c r="U6" i="23"/>
  <c r="P142" i="39" s="1"/>
  <c r="U19" i="23"/>
  <c r="P155" i="39" s="1"/>
  <c r="U14" i="23"/>
  <c r="P150" i="39" s="1"/>
  <c r="U18" i="23"/>
  <c r="P154" i="39" s="1"/>
  <c r="U15" i="23"/>
  <c r="P151" i="39" s="1"/>
  <c r="U7" i="23"/>
  <c r="P143" i="39" s="1"/>
  <c r="U9" i="23"/>
  <c r="P145" i="39" s="1"/>
  <c r="U8" i="23"/>
  <c r="P144" i="39" s="1"/>
  <c r="U24" i="17"/>
  <c r="P136" i="39" s="1"/>
  <c r="U26" i="17"/>
  <c r="P138" i="39" s="1"/>
  <c r="U17" i="17"/>
  <c r="P129" i="39" s="1"/>
  <c r="U12" i="17"/>
  <c r="P124" i="39" s="1"/>
  <c r="U22" i="17"/>
  <c r="P134" i="39" s="1"/>
  <c r="U13" i="17"/>
  <c r="P125" i="39" s="1"/>
  <c r="U25" i="17"/>
  <c r="P137" i="39" s="1"/>
  <c r="U20" i="17"/>
  <c r="P132" i="39" s="1"/>
  <c r="U19" i="17"/>
  <c r="P131" i="39" s="1"/>
  <c r="U7" i="17"/>
  <c r="P119" i="39" s="1"/>
  <c r="U23" i="17"/>
  <c r="P135" i="39" s="1"/>
  <c r="U10" i="17"/>
  <c r="P122" i="39" s="1"/>
  <c r="U16" i="17"/>
  <c r="P128" i="39" s="1"/>
  <c r="U14" i="17"/>
  <c r="P126" i="39" s="1"/>
  <c r="U18" i="17"/>
  <c r="P130" i="39" s="1"/>
  <c r="U28" i="17"/>
  <c r="P140" i="39" s="1"/>
  <c r="U6" i="17"/>
  <c r="P118" i="39" s="1"/>
  <c r="E84" i="39"/>
  <c r="U27" i="17"/>
  <c r="P139" i="39" s="1"/>
  <c r="U29" i="17"/>
  <c r="P141" i="39" s="1"/>
  <c r="U21" i="17"/>
  <c r="P133" i="39" s="1"/>
  <c r="U11" i="17"/>
  <c r="P123" i="39" s="1"/>
  <c r="U8" i="17"/>
  <c r="P120" i="39" s="1"/>
  <c r="U15" i="17"/>
  <c r="P127" i="39" s="1"/>
  <c r="U9" i="17"/>
  <c r="P121" i="39" s="1"/>
  <c r="U22" i="13"/>
  <c r="P107" i="39" s="1"/>
  <c r="AR7" i="25"/>
  <c r="AQ38" i="39" s="1"/>
  <c r="U24" i="13"/>
  <c r="P109" i="39" s="1"/>
  <c r="U6" i="13"/>
  <c r="P91" i="39" s="1"/>
  <c r="U30" i="13"/>
  <c r="P115" i="39" s="1"/>
  <c r="U20" i="13"/>
  <c r="P105" i="39" s="1"/>
  <c r="U14" i="13"/>
  <c r="P99" i="39" s="1"/>
  <c r="U28" i="13"/>
  <c r="P113" i="39" s="1"/>
  <c r="U10" i="13"/>
  <c r="P95" i="39" s="1"/>
  <c r="U21" i="13"/>
  <c r="P106" i="39" s="1"/>
  <c r="U23" i="13"/>
  <c r="P108" i="39" s="1"/>
  <c r="U17" i="13"/>
  <c r="P102" i="39" s="1"/>
  <c r="U13" i="13"/>
  <c r="P98" i="39" s="1"/>
  <c r="U29" i="13"/>
  <c r="P114" i="39" s="1"/>
  <c r="U8" i="13"/>
  <c r="P93" i="39" s="1"/>
  <c r="U16" i="13"/>
  <c r="P101" i="39" s="1"/>
  <c r="U18" i="13"/>
  <c r="P103" i="39" s="1"/>
  <c r="U19" i="13"/>
  <c r="P104" i="39" s="1"/>
  <c r="U12" i="13"/>
  <c r="P97" i="39" s="1"/>
  <c r="U15" i="13"/>
  <c r="P100" i="39" s="1"/>
  <c r="U25" i="13"/>
  <c r="P110" i="39" s="1"/>
  <c r="U26" i="13"/>
  <c r="P111" i="39" s="1"/>
  <c r="U31" i="13"/>
  <c r="P116" i="39" s="1"/>
  <c r="U7" i="13"/>
  <c r="P92" i="39" s="1"/>
  <c r="U27" i="13"/>
  <c r="P112" i="39" s="1"/>
  <c r="U9" i="13"/>
  <c r="P94" i="39" s="1"/>
  <c r="U32" i="13"/>
  <c r="P117" i="39" s="1"/>
  <c r="U11" i="13"/>
  <c r="P96" i="39" s="1"/>
  <c r="U11" i="16"/>
  <c r="P275" i="39" s="1"/>
  <c r="U20" i="16"/>
  <c r="P284" i="39" s="1"/>
  <c r="U21" i="16"/>
  <c r="P285" i="39" s="1"/>
  <c r="U17" i="16"/>
  <c r="P281" i="39" s="1"/>
  <c r="U26" i="16"/>
  <c r="P290" i="39" s="1"/>
  <c r="U10" i="16"/>
  <c r="P274" i="39" s="1"/>
  <c r="U19" i="16"/>
  <c r="P283" i="39" s="1"/>
  <c r="U27" i="16"/>
  <c r="P291" i="39" s="1"/>
  <c r="U23" i="16"/>
  <c r="P287" i="39" s="1"/>
  <c r="U29" i="16"/>
  <c r="P293" i="39" s="1"/>
  <c r="U9" i="16"/>
  <c r="P273" i="39" s="1"/>
  <c r="U28" i="16"/>
  <c r="P292" i="39" s="1"/>
  <c r="U15" i="16"/>
  <c r="P279" i="39" s="1"/>
  <c r="U24" i="16"/>
  <c r="P288" i="39" s="1"/>
  <c r="U6" i="16"/>
  <c r="P270" i="39" s="1"/>
  <c r="U25" i="16"/>
  <c r="P289" i="39" s="1"/>
  <c r="U18" i="16"/>
  <c r="P282" i="39" s="1"/>
  <c r="U13" i="16"/>
  <c r="P277" i="39" s="1"/>
  <c r="U16" i="16"/>
  <c r="P280" i="39" s="1"/>
  <c r="U12" i="16"/>
  <c r="P276" i="39" s="1"/>
  <c r="U14" i="16"/>
  <c r="P278" i="39" s="1"/>
  <c r="U7" i="16"/>
  <c r="P271" i="39" s="1"/>
  <c r="U8" i="16"/>
  <c r="P272" i="39" s="1"/>
  <c r="U22" i="16"/>
  <c r="P286" i="39" s="1"/>
  <c r="E86" i="39"/>
  <c r="U22" i="25"/>
  <c r="P53" i="39" s="1"/>
  <c r="U28" i="25"/>
  <c r="P59" i="39" s="1"/>
  <c r="U21" i="25"/>
  <c r="P52" i="39" s="1"/>
  <c r="E73" i="39"/>
  <c r="U26" i="25"/>
  <c r="P57" i="39" s="1"/>
  <c r="U13" i="25"/>
  <c r="P44" i="39" s="1"/>
  <c r="U9" i="25"/>
  <c r="P40" i="39" s="1"/>
  <c r="U12" i="25"/>
  <c r="P43" i="39" s="1"/>
  <c r="U16" i="25"/>
  <c r="P47" i="39" s="1"/>
  <c r="E69" i="39"/>
  <c r="U17" i="25"/>
  <c r="P48" i="39" s="1"/>
  <c r="U6" i="25"/>
  <c r="P37" i="39" s="1"/>
  <c r="U29" i="25"/>
  <c r="P60" i="39" s="1"/>
  <c r="U20" i="25"/>
  <c r="P51" i="39" s="1"/>
  <c r="U10" i="25"/>
  <c r="P41" i="39" s="1"/>
  <c r="U19" i="25"/>
  <c r="P50" i="39" s="1"/>
  <c r="U15" i="25"/>
  <c r="P46" i="39" s="1"/>
  <c r="E67" i="39"/>
  <c r="U8" i="25"/>
  <c r="P39" i="39" s="1"/>
  <c r="U27" i="25"/>
  <c r="P58" i="39" s="1"/>
  <c r="U23" i="25"/>
  <c r="P54" i="39" s="1"/>
  <c r="U7" i="25"/>
  <c r="P38" i="39" s="1"/>
  <c r="U25" i="25"/>
  <c r="P56" i="39" s="1"/>
  <c r="U18" i="25"/>
  <c r="P49" i="39" s="1"/>
  <c r="E74" i="39"/>
  <c r="U11" i="25"/>
  <c r="P42" i="39" s="1"/>
  <c r="U24" i="25"/>
  <c r="P55" i="39" s="1"/>
  <c r="U14" i="25"/>
  <c r="P45" i="39" s="1"/>
  <c r="E89" i="39"/>
  <c r="E88" i="39"/>
  <c r="E63" i="39"/>
  <c r="E75" i="39"/>
  <c r="E51" i="39"/>
  <c r="E37" i="39"/>
  <c r="E81" i="39"/>
  <c r="AR10" i="25"/>
  <c r="AQ41" i="39" s="1"/>
  <c r="U18" i="32"/>
  <c r="P334" i="39" s="1"/>
  <c r="U7" i="32"/>
  <c r="P323" i="39" s="1"/>
  <c r="U16" i="32"/>
  <c r="P332" i="39" s="1"/>
  <c r="U6" i="32"/>
  <c r="P322" i="39" s="1"/>
  <c r="U15" i="32"/>
  <c r="P331" i="39" s="1"/>
  <c r="U12" i="32"/>
  <c r="P328" i="39" s="1"/>
  <c r="U17" i="32"/>
  <c r="P333" i="39" s="1"/>
  <c r="U9" i="32"/>
  <c r="P325" i="39" s="1"/>
  <c r="E85" i="39"/>
  <c r="U19" i="32"/>
  <c r="P335" i="39" s="1"/>
  <c r="E72" i="39"/>
  <c r="U10" i="32"/>
  <c r="P326" i="39" s="1"/>
  <c r="U11" i="32"/>
  <c r="P327" i="39" s="1"/>
  <c r="U13" i="32"/>
  <c r="P329" i="39" s="1"/>
  <c r="U14" i="32"/>
  <c r="P330" i="39" s="1"/>
  <c r="U8" i="32"/>
  <c r="P324" i="39" s="1"/>
  <c r="E52" i="39"/>
  <c r="E54" i="39"/>
  <c r="E80" i="39"/>
  <c r="E71" i="39"/>
  <c r="AR17" i="25"/>
  <c r="AQ48" i="39" s="1"/>
  <c r="U11" i="22"/>
  <c r="P66" i="39" s="1"/>
  <c r="U19" i="22"/>
  <c r="P74" i="39" s="1"/>
  <c r="U33" i="22"/>
  <c r="P88" i="39" s="1"/>
  <c r="U8" i="22"/>
  <c r="P63" i="39" s="1"/>
  <c r="E65" i="39"/>
  <c r="U18" i="22"/>
  <c r="P73" i="39" s="1"/>
  <c r="U16" i="22"/>
  <c r="P71" i="39" s="1"/>
  <c r="U14" i="22"/>
  <c r="P69" i="39" s="1"/>
  <c r="U20" i="22"/>
  <c r="P75" i="39" s="1"/>
  <c r="U23" i="22"/>
  <c r="P78" i="39" s="1"/>
  <c r="E79" i="39"/>
  <c r="U35" i="22"/>
  <c r="P90" i="39" s="1"/>
  <c r="U34" i="22"/>
  <c r="P89" i="39" s="1"/>
  <c r="U9" i="22"/>
  <c r="P64" i="39" s="1"/>
  <c r="U13" i="22"/>
  <c r="P68" i="39" s="1"/>
  <c r="U29" i="22"/>
  <c r="P84" i="39" s="1"/>
  <c r="U24" i="22"/>
  <c r="P79" i="39" s="1"/>
  <c r="U15" i="22"/>
  <c r="P70" i="39" s="1"/>
  <c r="U12" i="22"/>
  <c r="P67" i="39" s="1"/>
  <c r="U32" i="22"/>
  <c r="P87" i="39" s="1"/>
  <c r="U10" i="22"/>
  <c r="P65" i="39" s="1"/>
  <c r="U17" i="22"/>
  <c r="P72" i="39" s="1"/>
  <c r="U30" i="22"/>
  <c r="P85" i="39" s="1"/>
  <c r="U6" i="22"/>
  <c r="P61" i="39" s="1"/>
  <c r="U22" i="22"/>
  <c r="P77" i="39" s="1"/>
  <c r="U28" i="22"/>
  <c r="P83" i="39" s="1"/>
  <c r="U7" i="22"/>
  <c r="P62" i="39" s="1"/>
  <c r="U25" i="22"/>
  <c r="P80" i="39" s="1"/>
  <c r="E49" i="39"/>
  <c r="U21" i="22"/>
  <c r="P76" i="39" s="1"/>
  <c r="U27" i="22"/>
  <c r="P82" i="39" s="1"/>
  <c r="U26" i="22"/>
  <c r="P81" i="39" s="1"/>
  <c r="U31" i="22"/>
  <c r="P86" i="39" s="1"/>
  <c r="AR13" i="25"/>
  <c r="AQ44" i="39" s="1"/>
  <c r="U16" i="33"/>
  <c r="P346" i="39" s="1"/>
  <c r="U15" i="33"/>
  <c r="P345" i="39" s="1"/>
  <c r="U18" i="33"/>
  <c r="P348" i="39" s="1"/>
  <c r="U20" i="33"/>
  <c r="P350" i="39" s="1"/>
  <c r="U8" i="33"/>
  <c r="P338" i="39" s="1"/>
  <c r="U14" i="33"/>
  <c r="P344" i="39" s="1"/>
  <c r="E82" i="39"/>
  <c r="U17" i="33"/>
  <c r="P347" i="39" s="1"/>
  <c r="U21" i="33"/>
  <c r="P351" i="39" s="1"/>
  <c r="U7" i="33"/>
  <c r="P337" i="39" s="1"/>
  <c r="U13" i="33"/>
  <c r="P343" i="39" s="1"/>
  <c r="U9" i="33"/>
  <c r="P339" i="39" s="1"/>
  <c r="U19" i="33"/>
  <c r="P349" i="39" s="1"/>
  <c r="U6" i="33"/>
  <c r="P336" i="39" s="1"/>
  <c r="U10" i="33"/>
  <c r="P340" i="39" s="1"/>
  <c r="U12" i="33"/>
  <c r="P342" i="39" s="1"/>
  <c r="U11" i="33"/>
  <c r="P341" i="39" s="1"/>
  <c r="U20" i="26"/>
  <c r="P19" i="39" s="1"/>
  <c r="U33" i="26"/>
  <c r="P32" i="39" s="1"/>
  <c r="U37" i="26"/>
  <c r="P36" i="39" s="1"/>
  <c r="U19" i="26"/>
  <c r="P18" i="39" s="1"/>
  <c r="U17" i="26"/>
  <c r="P16" i="39" s="1"/>
  <c r="U22" i="26"/>
  <c r="P21" i="39" s="1"/>
  <c r="U29" i="26"/>
  <c r="P28" i="39" s="1"/>
  <c r="U32" i="26"/>
  <c r="P31" i="39" s="1"/>
  <c r="U16" i="26"/>
  <c r="P15" i="39" s="1"/>
  <c r="U11" i="26"/>
  <c r="P10" i="39" s="1"/>
  <c r="AR29" i="25"/>
  <c r="AQ60" i="39" s="1"/>
  <c r="U30" i="26"/>
  <c r="P29" i="39" s="1"/>
  <c r="U34" i="26"/>
  <c r="P33" i="39" s="1"/>
  <c r="U23" i="26"/>
  <c r="P22" i="39" s="1"/>
  <c r="E68" i="39"/>
  <c r="U24" i="26"/>
  <c r="P23" i="39" s="1"/>
  <c r="U21" i="26"/>
  <c r="P20" i="39" s="1"/>
  <c r="U31" i="26"/>
  <c r="P30" i="39" s="1"/>
  <c r="U28" i="26"/>
  <c r="P27" i="39" s="1"/>
  <c r="U12" i="26"/>
  <c r="P11" i="39" s="1"/>
  <c r="U36" i="26"/>
  <c r="P35" i="39" s="1"/>
  <c r="U26" i="26"/>
  <c r="P25" i="39" s="1"/>
  <c r="U14" i="26"/>
  <c r="P13" i="39" s="1"/>
  <c r="U25" i="26"/>
  <c r="P24" i="39" s="1"/>
  <c r="U10" i="26"/>
  <c r="U9" i="26"/>
  <c r="U35" i="26"/>
  <c r="P34" i="39" s="1"/>
  <c r="U7" i="26"/>
  <c r="U18" i="26"/>
  <c r="P17" i="39" s="1"/>
  <c r="U13" i="26"/>
  <c r="P12" i="39" s="1"/>
  <c r="U6" i="26"/>
  <c r="U8" i="26"/>
  <c r="E76" i="39"/>
  <c r="N14" i="22"/>
  <c r="E66" i="39"/>
  <c r="E42" i="39"/>
  <c r="AR19" i="25"/>
  <c r="AQ50" i="39" s="1"/>
  <c r="E50" i="39"/>
  <c r="E59" i="39"/>
  <c r="AR28" i="25"/>
  <c r="AQ59" i="39" s="1"/>
  <c r="E47" i="39"/>
  <c r="AR16" i="25"/>
  <c r="AQ47" i="39" s="1"/>
  <c r="AR28" i="22"/>
  <c r="AQ83" i="39" s="1"/>
  <c r="E83" i="39"/>
  <c r="E57" i="39"/>
  <c r="AR26" i="25"/>
  <c r="AQ57" i="39" s="1"/>
  <c r="AR23" i="22"/>
  <c r="AQ78" i="39" s="1"/>
  <c r="E78" i="39"/>
  <c r="AR14" i="25"/>
  <c r="AQ45" i="39" s="1"/>
  <c r="N14" i="25"/>
  <c r="E45" i="39"/>
  <c r="E39" i="39"/>
  <c r="AR8" i="25"/>
  <c r="AQ39" i="39" s="1"/>
  <c r="AR22" i="25"/>
  <c r="AQ53" i="39" s="1"/>
  <c r="E53" i="39"/>
  <c r="N22" i="25"/>
  <c r="AR24" i="25"/>
  <c r="AQ55" i="39" s="1"/>
  <c r="E55" i="39"/>
  <c r="E43" i="39"/>
  <c r="AR12" i="25"/>
  <c r="AQ43" i="39" s="1"/>
  <c r="E46" i="39"/>
  <c r="AR15" i="25"/>
  <c r="AQ46" i="39" s="1"/>
  <c r="E40" i="39"/>
  <c r="AR9" i="25"/>
  <c r="AQ40" i="39" s="1"/>
  <c r="N6" i="25"/>
  <c r="AR7" i="22"/>
  <c r="AQ62" i="39" s="1"/>
  <c r="E62" i="39"/>
  <c r="E56" i="39"/>
  <c r="AR25" i="25"/>
  <c r="AQ56" i="39" s="1"/>
  <c r="E58" i="39"/>
  <c r="AR27" i="25"/>
  <c r="AQ58" i="39" s="1"/>
  <c r="AR6" i="22"/>
  <c r="AQ61" i="39" s="1"/>
  <c r="N6" i="22"/>
  <c r="AR22" i="22"/>
  <c r="AQ77" i="39" s="1"/>
  <c r="N22" i="22"/>
  <c r="L48" i="44" a="1"/>
  <c r="L57" i="44" a="1"/>
  <c r="L59" i="44" a="1"/>
  <c r="L50" i="44" a="1"/>
  <c r="L55" i="44" a="1"/>
  <c r="L49" i="44" a="1"/>
  <c r="L60" i="44" a="1"/>
  <c r="L52" i="44" a="1"/>
  <c r="L58" i="44" a="1"/>
  <c r="L47" i="44" a="1"/>
  <c r="L53" i="44" a="1"/>
  <c r="L51" i="44" a="1"/>
  <c r="L46" i="44" a="1"/>
  <c r="L56" i="44" a="1"/>
  <c r="L54" i="44" a="1"/>
  <c r="P9" i="39" l="1"/>
  <c r="V10" i="26"/>
  <c r="P8" i="39"/>
  <c r="V9" i="26"/>
  <c r="Q8" i="39" s="1"/>
  <c r="P7" i="39"/>
  <c r="V8" i="26"/>
  <c r="Q7" i="39" s="1"/>
  <c r="P6" i="39"/>
  <c r="V7" i="26"/>
  <c r="Q6" i="39" s="1"/>
  <c r="P5" i="39"/>
  <c r="V6" i="26"/>
  <c r="AN13" i="33"/>
  <c r="AK343" i="39" s="1"/>
  <c r="AN14" i="22"/>
  <c r="AK69" i="39" s="1"/>
  <c r="AN18" i="13"/>
  <c r="AK103" i="39" s="1"/>
  <c r="AN16" i="25"/>
  <c r="AK47" i="39" s="1"/>
  <c r="AK24" i="17"/>
  <c r="AH136" i="39" s="1"/>
  <c r="L56" i="44"/>
  <c r="L57" i="44"/>
  <c r="L54" i="44"/>
  <c r="V27" i="26"/>
  <c r="P26" i="39"/>
  <c r="V15" i="26"/>
  <c r="P14" i="39"/>
  <c r="L59" i="44"/>
  <c r="L50" i="44"/>
  <c r="L55" i="44"/>
  <c r="L60" i="44"/>
  <c r="L49" i="44"/>
  <c r="L47" i="44"/>
  <c r="L51" i="44"/>
  <c r="L53" i="44"/>
  <c r="L48" i="44"/>
  <c r="L52" i="44"/>
  <c r="L58" i="44"/>
  <c r="L46" i="44"/>
  <c r="AK28" i="16"/>
  <c r="AH292" i="39" s="1"/>
  <c r="AK18" i="21"/>
  <c r="AK29" i="21"/>
  <c r="AK19" i="18"/>
  <c r="AK14" i="20"/>
  <c r="AT18" i="32"/>
  <c r="AS334" i="39" s="1"/>
  <c r="AK15" i="21"/>
  <c r="AK19" i="13"/>
  <c r="AK29" i="13"/>
  <c r="AK33" i="21"/>
  <c r="AK26" i="13"/>
  <c r="AK29" i="22"/>
  <c r="AH84" i="39" s="1"/>
  <c r="AK14" i="25"/>
  <c r="AK22" i="17"/>
  <c r="AK23" i="25"/>
  <c r="AK27" i="22"/>
  <c r="AN14" i="33"/>
  <c r="AK344" i="39" s="1"/>
  <c r="AK15" i="33"/>
  <c r="AH345" i="39" s="1"/>
  <c r="AK13" i="14"/>
  <c r="AK12" i="33"/>
  <c r="AH342" i="39" s="1"/>
  <c r="AN18" i="33"/>
  <c r="AK348" i="39" s="1"/>
  <c r="AK20" i="20"/>
  <c r="AH266" i="39" s="1"/>
  <c r="AK16" i="33"/>
  <c r="AH346" i="39" s="1"/>
  <c r="AN17" i="33"/>
  <c r="AK347" i="39" s="1"/>
  <c r="AN21" i="33"/>
  <c r="AK351" i="39" s="1"/>
  <c r="AK14" i="15"/>
  <c r="AK18" i="23"/>
  <c r="AH154" i="39" s="1"/>
  <c r="AK27" i="21"/>
  <c r="AN20" i="33"/>
  <c r="AK350" i="39" s="1"/>
  <c r="AN19" i="33"/>
  <c r="AK349" i="39" s="1"/>
  <c r="AN22" i="16"/>
  <c r="AK286" i="39" s="1"/>
  <c r="AK14" i="16"/>
  <c r="AH278" i="39" s="1"/>
  <c r="AK18" i="16"/>
  <c r="AH282" i="39" s="1"/>
  <c r="AN27" i="16"/>
  <c r="AK291" i="39" s="1"/>
  <c r="AK21" i="20"/>
  <c r="AH267" i="39" s="1"/>
  <c r="AK25" i="21"/>
  <c r="AN24" i="16"/>
  <c r="AK288" i="39" s="1"/>
  <c r="AN21" i="16"/>
  <c r="AK285" i="39" s="1"/>
  <c r="AN26" i="16"/>
  <c r="AK290" i="39" s="1"/>
  <c r="AK31" i="15"/>
  <c r="AH225" i="39" s="1"/>
  <c r="AK13" i="24"/>
  <c r="AN20" i="16"/>
  <c r="AK284" i="39" s="1"/>
  <c r="AK19" i="16"/>
  <c r="AH283" i="39" s="1"/>
  <c r="AN17" i="16"/>
  <c r="AK281" i="39" s="1"/>
  <c r="AK15" i="16"/>
  <c r="AH279" i="39" s="1"/>
  <c r="AN25" i="16"/>
  <c r="AK289" i="39" s="1"/>
  <c r="AN16" i="16"/>
  <c r="AK280" i="39" s="1"/>
  <c r="AN29" i="16"/>
  <c r="AK293" i="39" s="1"/>
  <c r="AN23" i="16"/>
  <c r="AK287" i="39" s="1"/>
  <c r="AK15" i="32"/>
  <c r="AH331" i="39" s="1"/>
  <c r="AK32" i="13"/>
  <c r="AH117" i="39" s="1"/>
  <c r="AK19" i="32"/>
  <c r="AH335" i="39" s="1"/>
  <c r="AK12" i="32"/>
  <c r="AH328" i="39" s="1"/>
  <c r="AK14" i="13"/>
  <c r="AK13" i="32"/>
  <c r="AH329" i="39" s="1"/>
  <c r="AT17" i="32"/>
  <c r="AS333" i="39" s="1"/>
  <c r="AN14" i="32"/>
  <c r="AK330" i="39" s="1"/>
  <c r="AK16" i="32"/>
  <c r="AH332" i="39" s="1"/>
  <c r="AK31" i="21"/>
  <c r="AH319" i="39" s="1"/>
  <c r="AK16" i="21"/>
  <c r="AH304" i="39" s="1"/>
  <c r="AK35" i="22"/>
  <c r="AK23" i="21"/>
  <c r="AH311" i="39" s="1"/>
  <c r="AN24" i="21"/>
  <c r="AK312" i="39" s="1"/>
  <c r="AN30" i="21"/>
  <c r="AK318" i="39" s="1"/>
  <c r="AK32" i="21"/>
  <c r="AH320" i="39" s="1"/>
  <c r="AK25" i="25"/>
  <c r="AK24" i="15"/>
  <c r="AH218" i="39" s="1"/>
  <c r="AK28" i="13"/>
  <c r="AK17" i="20"/>
  <c r="AN20" i="21"/>
  <c r="AK308" i="39" s="1"/>
  <c r="AN22" i="21"/>
  <c r="AK310" i="39" s="1"/>
  <c r="AK19" i="21"/>
  <c r="AH307" i="39" s="1"/>
  <c r="AN28" i="21"/>
  <c r="AK316" i="39" s="1"/>
  <c r="AK29" i="18"/>
  <c r="AK22" i="20"/>
  <c r="AK29" i="17"/>
  <c r="AN17" i="21"/>
  <c r="AK305" i="39" s="1"/>
  <c r="AN21" i="21"/>
  <c r="AK309" i="39" s="1"/>
  <c r="AN26" i="21"/>
  <c r="AK314" i="39" s="1"/>
  <c r="AN18" i="20"/>
  <c r="AK264" i="39" s="1"/>
  <c r="AN15" i="20"/>
  <c r="AK261" i="39" s="1"/>
  <c r="AK13" i="20"/>
  <c r="AH259" i="39" s="1"/>
  <c r="AN12" i="20"/>
  <c r="AK258" i="39" s="1"/>
  <c r="AK19" i="20"/>
  <c r="AH265" i="39" s="1"/>
  <c r="AK16" i="20"/>
  <c r="AH262" i="39" s="1"/>
  <c r="AN23" i="20"/>
  <c r="AK269" i="39" s="1"/>
  <c r="AN27" i="18"/>
  <c r="AK249" i="39" s="1"/>
  <c r="AK18" i="18"/>
  <c r="AH240" i="39" s="1"/>
  <c r="AK16" i="18"/>
  <c r="AH238" i="39" s="1"/>
  <c r="AK14" i="18"/>
  <c r="AH236" i="39" s="1"/>
  <c r="AN17" i="18"/>
  <c r="AK239" i="39" s="1"/>
  <c r="AN25" i="18"/>
  <c r="AK247" i="39" s="1"/>
  <c r="AN21" i="18"/>
  <c r="AK243" i="39" s="1"/>
  <c r="AN28" i="18"/>
  <c r="AK250" i="39" s="1"/>
  <c r="AN26" i="18"/>
  <c r="AK248" i="39" s="1"/>
  <c r="AK15" i="18"/>
  <c r="AH237" i="39" s="1"/>
  <c r="AK22" i="18"/>
  <c r="AH244" i="39" s="1"/>
  <c r="AK28" i="22"/>
  <c r="AH83" i="39" s="1"/>
  <c r="AK20" i="18"/>
  <c r="AH242" i="39" s="1"/>
  <c r="AK24" i="18"/>
  <c r="AH246" i="39" s="1"/>
  <c r="AT23" i="18"/>
  <c r="AS245" i="39" s="1"/>
  <c r="AK34" i="22"/>
  <c r="AN27" i="15"/>
  <c r="AK221" i="39" s="1"/>
  <c r="AN20" i="15"/>
  <c r="AK214" i="39" s="1"/>
  <c r="AN21" i="15"/>
  <c r="AK215" i="39" s="1"/>
  <c r="AN25" i="15"/>
  <c r="AK219" i="39" s="1"/>
  <c r="AN28" i="15"/>
  <c r="AK222" i="39" s="1"/>
  <c r="AK22" i="15"/>
  <c r="AH216" i="39" s="1"/>
  <c r="AK18" i="15"/>
  <c r="AH212" i="39" s="1"/>
  <c r="AK19" i="15"/>
  <c r="AH213" i="39" s="1"/>
  <c r="AN32" i="15"/>
  <c r="AK226" i="39" s="1"/>
  <c r="AT30" i="15"/>
  <c r="AS224" i="39" s="1"/>
  <c r="AN33" i="15"/>
  <c r="AK227" i="39" s="1"/>
  <c r="AN17" i="15"/>
  <c r="AK211" i="39" s="1"/>
  <c r="AK26" i="15"/>
  <c r="AH220" i="39" s="1"/>
  <c r="AK15" i="15"/>
  <c r="AH209" i="39" s="1"/>
  <c r="AN29" i="15"/>
  <c r="AK223" i="39" s="1"/>
  <c r="AN23" i="15"/>
  <c r="AK217" i="39" s="1"/>
  <c r="AK16" i="15"/>
  <c r="AH210" i="39" s="1"/>
  <c r="AK27" i="24"/>
  <c r="AH199" i="39" s="1"/>
  <c r="AK15" i="24"/>
  <c r="AH187" i="39" s="1"/>
  <c r="AN18" i="24"/>
  <c r="AK190" i="39" s="1"/>
  <c r="AK20" i="24"/>
  <c r="AH192" i="39" s="1"/>
  <c r="AN25" i="24"/>
  <c r="AK197" i="39" s="1"/>
  <c r="AN26" i="24"/>
  <c r="AK198" i="39" s="1"/>
  <c r="AN19" i="24"/>
  <c r="AK191" i="39" s="1"/>
  <c r="AK14" i="24"/>
  <c r="AH186" i="39" s="1"/>
  <c r="AN23" i="24"/>
  <c r="AK195" i="39" s="1"/>
  <c r="AN22" i="24"/>
  <c r="AK194" i="39" s="1"/>
  <c r="AK26" i="22"/>
  <c r="AK29" i="25"/>
  <c r="AK15" i="17"/>
  <c r="AK12" i="23"/>
  <c r="AK24" i="14"/>
  <c r="AN16" i="24"/>
  <c r="AK188" i="39" s="1"/>
  <c r="AK17" i="24"/>
  <c r="AH189" i="39" s="1"/>
  <c r="AN21" i="24"/>
  <c r="AK193" i="39" s="1"/>
  <c r="AN24" i="24"/>
  <c r="AK196" i="39" s="1"/>
  <c r="AK14" i="14"/>
  <c r="AH164" i="39" s="1"/>
  <c r="AN16" i="14"/>
  <c r="AK166" i="39" s="1"/>
  <c r="AK17" i="14"/>
  <c r="AH167" i="39" s="1"/>
  <c r="AN22" i="14"/>
  <c r="AK172" i="39" s="1"/>
  <c r="AT26" i="14"/>
  <c r="AS176" i="39" s="1"/>
  <c r="AK15" i="14"/>
  <c r="AH165" i="39" s="1"/>
  <c r="AN18" i="14"/>
  <c r="AK168" i="39" s="1"/>
  <c r="AN19" i="14"/>
  <c r="AK169" i="39" s="1"/>
  <c r="AN27" i="14"/>
  <c r="AK177" i="39" s="1"/>
  <c r="AK21" i="14"/>
  <c r="AH171" i="39" s="1"/>
  <c r="AN20" i="14"/>
  <c r="AK170" i="39" s="1"/>
  <c r="AN23" i="14"/>
  <c r="AK173" i="39" s="1"/>
  <c r="AN25" i="14"/>
  <c r="AK175" i="39" s="1"/>
  <c r="AN19" i="23"/>
  <c r="AK155" i="39" s="1"/>
  <c r="AK14" i="23"/>
  <c r="AH150" i="39" s="1"/>
  <c r="AK16" i="23"/>
  <c r="AH152" i="39" s="1"/>
  <c r="AN15" i="23"/>
  <c r="AK151" i="39" s="1"/>
  <c r="AK17" i="23"/>
  <c r="AH153" i="39" s="1"/>
  <c r="AK13" i="23"/>
  <c r="AH149" i="39" s="1"/>
  <c r="AN27" i="17"/>
  <c r="AK139" i="39" s="1"/>
  <c r="AN28" i="17"/>
  <c r="AK140" i="39" s="1"/>
  <c r="AN21" i="17"/>
  <c r="AK133" i="39" s="1"/>
  <c r="AN19" i="17"/>
  <c r="AK131" i="39" s="1"/>
  <c r="AK16" i="17"/>
  <c r="AH128" i="39" s="1"/>
  <c r="AN25" i="17"/>
  <c r="AK137" i="39" s="1"/>
  <c r="AK18" i="25"/>
  <c r="AK15" i="22"/>
  <c r="AK18" i="17"/>
  <c r="AH130" i="39" s="1"/>
  <c r="AN26" i="17"/>
  <c r="AK138" i="39" s="1"/>
  <c r="AK20" i="17"/>
  <c r="AH132" i="39" s="1"/>
  <c r="AN17" i="17"/>
  <c r="AK129" i="39" s="1"/>
  <c r="AK27" i="13"/>
  <c r="AK27" i="25"/>
  <c r="AH58" i="39" s="1"/>
  <c r="AN23" i="17"/>
  <c r="AK135" i="39" s="1"/>
  <c r="AK14" i="17"/>
  <c r="AH126" i="39" s="1"/>
  <c r="AK15" i="13"/>
  <c r="AH100" i="39" s="1"/>
  <c r="AK20" i="13"/>
  <c r="AH105" i="39" s="1"/>
  <c r="AN21" i="13"/>
  <c r="AK106" i="39" s="1"/>
  <c r="AN25" i="13"/>
  <c r="AK110" i="39" s="1"/>
  <c r="AN30" i="13"/>
  <c r="AK115" i="39" s="1"/>
  <c r="AN24" i="13"/>
  <c r="AK109" i="39" s="1"/>
  <c r="AN16" i="13"/>
  <c r="AK101" i="39" s="1"/>
  <c r="AN17" i="13"/>
  <c r="AK102" i="39" s="1"/>
  <c r="AN23" i="13"/>
  <c r="AK108" i="39" s="1"/>
  <c r="AN31" i="13"/>
  <c r="AK116" i="39" s="1"/>
  <c r="AN22" i="13"/>
  <c r="AK107" i="39" s="1"/>
  <c r="AN22" i="22"/>
  <c r="AK77" i="39" s="1"/>
  <c r="AN16" i="22"/>
  <c r="AK71" i="39" s="1"/>
  <c r="AN31" i="22"/>
  <c r="AK86" i="39" s="1"/>
  <c r="AN19" i="22"/>
  <c r="AK74" i="39" s="1"/>
  <c r="AN25" i="22"/>
  <c r="AK80" i="39" s="1"/>
  <c r="AN23" i="22"/>
  <c r="AK78" i="39" s="1"/>
  <c r="AN20" i="22"/>
  <c r="AK75" i="39" s="1"/>
  <c r="AN24" i="22"/>
  <c r="AK79" i="39" s="1"/>
  <c r="AK18" i="22"/>
  <c r="AH73" i="39" s="1"/>
  <c r="AN33" i="22"/>
  <c r="AK88" i="39" s="1"/>
  <c r="AN30" i="22"/>
  <c r="AK85" i="39" s="1"/>
  <c r="AN17" i="22"/>
  <c r="AK72" i="39" s="1"/>
  <c r="AN21" i="22"/>
  <c r="AK76" i="39" s="1"/>
  <c r="AN32" i="22"/>
  <c r="AK87" i="39" s="1"/>
  <c r="AN17" i="25"/>
  <c r="AK48" i="39" s="1"/>
  <c r="AK19" i="25"/>
  <c r="AH50" i="39" s="1"/>
  <c r="AN22" i="25"/>
  <c r="AK53" i="39" s="1"/>
  <c r="AK20" i="25"/>
  <c r="AH51" i="39" s="1"/>
  <c r="AN28" i="25"/>
  <c r="AK59" i="39" s="1"/>
  <c r="AN21" i="25"/>
  <c r="AK52" i="39" s="1"/>
  <c r="AN26" i="25"/>
  <c r="AK57" i="39" s="1"/>
  <c r="AK15" i="25"/>
  <c r="AH46" i="39" s="1"/>
  <c r="AN24" i="25"/>
  <c r="AK55" i="39" s="1"/>
  <c r="V29" i="21"/>
  <c r="Q317" i="39" s="1"/>
  <c r="V32" i="21"/>
  <c r="Q320" i="39" s="1"/>
  <c r="V27" i="21"/>
  <c r="Q315" i="39" s="1"/>
  <c r="V14" i="21"/>
  <c r="Q302" i="39" s="1"/>
  <c r="V25" i="21"/>
  <c r="Q313" i="39" s="1"/>
  <c r="V23" i="21"/>
  <c r="Q311" i="39" s="1"/>
  <c r="V19" i="21"/>
  <c r="Q307" i="39" s="1"/>
  <c r="V16" i="21"/>
  <c r="Q304" i="39" s="1"/>
  <c r="V6" i="21"/>
  <c r="Q294" i="39" s="1"/>
  <c r="V24" i="21"/>
  <c r="Q312" i="39" s="1"/>
  <c r="V33" i="21"/>
  <c r="Q321" i="39" s="1"/>
  <c r="V21" i="21"/>
  <c r="Q309" i="39" s="1"/>
  <c r="V7" i="21"/>
  <c r="Q295" i="39" s="1"/>
  <c r="V22" i="21"/>
  <c r="Q310" i="39" s="1"/>
  <c r="V11" i="21"/>
  <c r="Q299" i="39" s="1"/>
  <c r="V12" i="21"/>
  <c r="Q300" i="39" s="1"/>
  <c r="V13" i="21"/>
  <c r="Q301" i="39" s="1"/>
  <c r="V18" i="21"/>
  <c r="Q306" i="39" s="1"/>
  <c r="V20" i="21"/>
  <c r="Q308" i="39" s="1"/>
  <c r="V10" i="21"/>
  <c r="Q298" i="39" s="1"/>
  <c r="V28" i="21"/>
  <c r="Q316" i="39" s="1"/>
  <c r="V17" i="21"/>
  <c r="Q305" i="39" s="1"/>
  <c r="V31" i="21"/>
  <c r="Q319" i="39" s="1"/>
  <c r="V9" i="21"/>
  <c r="Q297" i="39" s="1"/>
  <c r="V15" i="21"/>
  <c r="Q303" i="39" s="1"/>
  <c r="V30" i="21"/>
  <c r="Q318" i="39" s="1"/>
  <c r="V26" i="21"/>
  <c r="Q314" i="39" s="1"/>
  <c r="V8" i="21"/>
  <c r="Q296" i="39" s="1"/>
  <c r="V22" i="20"/>
  <c r="Q268" i="39" s="1"/>
  <c r="V15" i="20"/>
  <c r="Q261" i="39" s="1"/>
  <c r="V8" i="20"/>
  <c r="Q254" i="39" s="1"/>
  <c r="V7" i="20"/>
  <c r="Q253" i="39" s="1"/>
  <c r="V20" i="20"/>
  <c r="Q266" i="39" s="1"/>
  <c r="V11" i="20"/>
  <c r="Q257" i="39" s="1"/>
  <c r="V14" i="20"/>
  <c r="Q260" i="39" s="1"/>
  <c r="V19" i="20"/>
  <c r="Q265" i="39" s="1"/>
  <c r="V21" i="20"/>
  <c r="Q267" i="39" s="1"/>
  <c r="V12" i="20"/>
  <c r="Q258" i="39" s="1"/>
  <c r="V23" i="20"/>
  <c r="Q269" i="39" s="1"/>
  <c r="V17" i="20"/>
  <c r="Q263" i="39" s="1"/>
  <c r="V13" i="20"/>
  <c r="Q259" i="39" s="1"/>
  <c r="V10" i="20"/>
  <c r="Q256" i="39" s="1"/>
  <c r="V6" i="20"/>
  <c r="Q252" i="39" s="1"/>
  <c r="V9" i="20"/>
  <c r="Q255" i="39" s="1"/>
  <c r="V16" i="20"/>
  <c r="Q262" i="39" s="1"/>
  <c r="V18" i="20"/>
  <c r="Q264" i="39" s="1"/>
  <c r="V25" i="18"/>
  <c r="Q247" i="39" s="1"/>
  <c r="V18" i="18"/>
  <c r="Q240" i="39" s="1"/>
  <c r="V24" i="18"/>
  <c r="Q246" i="39" s="1"/>
  <c r="V10" i="18"/>
  <c r="Q232" i="39" s="1"/>
  <c r="V22" i="18"/>
  <c r="Q244" i="39" s="1"/>
  <c r="V29" i="18"/>
  <c r="Q251" i="39" s="1"/>
  <c r="V19" i="18"/>
  <c r="Q241" i="39" s="1"/>
  <c r="V11" i="18"/>
  <c r="Q233" i="39" s="1"/>
  <c r="V21" i="18"/>
  <c r="Q243" i="39" s="1"/>
  <c r="V26" i="18"/>
  <c r="Q248" i="39" s="1"/>
  <c r="V15" i="18"/>
  <c r="Q237" i="39" s="1"/>
  <c r="V17" i="18"/>
  <c r="Q239" i="39" s="1"/>
  <c r="V27" i="18"/>
  <c r="Q249" i="39" s="1"/>
  <c r="V13" i="18"/>
  <c r="Q235" i="39" s="1"/>
  <c r="V20" i="18"/>
  <c r="Q242" i="39" s="1"/>
  <c r="V28" i="18"/>
  <c r="Q250" i="39" s="1"/>
  <c r="V8" i="18"/>
  <c r="Q230" i="39" s="1"/>
  <c r="V12" i="18"/>
  <c r="Q234" i="39" s="1"/>
  <c r="V16" i="18"/>
  <c r="Q238" i="39" s="1"/>
  <c r="V7" i="18"/>
  <c r="Q229" i="39" s="1"/>
  <c r="V23" i="18"/>
  <c r="Q245" i="39" s="1"/>
  <c r="V9" i="18"/>
  <c r="Q231" i="39" s="1"/>
  <c r="V6" i="18"/>
  <c r="Q228" i="39" s="1"/>
  <c r="V14" i="18"/>
  <c r="Q236" i="39" s="1"/>
  <c r="V30" i="15"/>
  <c r="Q224" i="39" s="1"/>
  <c r="V9" i="15"/>
  <c r="Q203" i="39" s="1"/>
  <c r="V32" i="15"/>
  <c r="Q226" i="39" s="1"/>
  <c r="V19" i="15"/>
  <c r="Q213" i="39" s="1"/>
  <c r="V15" i="15"/>
  <c r="Q209" i="39" s="1"/>
  <c r="V20" i="15"/>
  <c r="Q214" i="39" s="1"/>
  <c r="V7" i="15"/>
  <c r="Q201" i="39" s="1"/>
  <c r="V6" i="15"/>
  <c r="Q200" i="39" s="1"/>
  <c r="V8" i="15"/>
  <c r="Q202" i="39" s="1"/>
  <c r="V11" i="15"/>
  <c r="Q205" i="39" s="1"/>
  <c r="V24" i="15"/>
  <c r="Q218" i="39" s="1"/>
  <c r="V28" i="15"/>
  <c r="Q222" i="39" s="1"/>
  <c r="V17" i="15"/>
  <c r="Q211" i="39" s="1"/>
  <c r="V12" i="15"/>
  <c r="Q206" i="39" s="1"/>
  <c r="V29" i="15"/>
  <c r="Q223" i="39" s="1"/>
  <c r="V23" i="15"/>
  <c r="Q217" i="39" s="1"/>
  <c r="V27" i="15"/>
  <c r="Q221" i="39" s="1"/>
  <c r="V22" i="15"/>
  <c r="Q216" i="39" s="1"/>
  <c r="V10" i="15"/>
  <c r="Q204" i="39" s="1"/>
  <c r="V31" i="15"/>
  <c r="Q225" i="39" s="1"/>
  <c r="V14" i="15"/>
  <c r="Q208" i="39" s="1"/>
  <c r="V18" i="15"/>
  <c r="Q212" i="39" s="1"/>
  <c r="V26" i="15"/>
  <c r="Q220" i="39" s="1"/>
  <c r="V13" i="15"/>
  <c r="Q207" i="39" s="1"/>
  <c r="V25" i="15"/>
  <c r="Q219" i="39" s="1"/>
  <c r="V33" i="15"/>
  <c r="Q227" i="39" s="1"/>
  <c r="V21" i="15"/>
  <c r="Q215" i="39" s="1"/>
  <c r="V16" i="15"/>
  <c r="Q210" i="39" s="1"/>
  <c r="V25" i="24"/>
  <c r="Q197" i="39" s="1"/>
  <c r="V26" i="24"/>
  <c r="Q198" i="39" s="1"/>
  <c r="V6" i="24"/>
  <c r="V16" i="24"/>
  <c r="Q188" i="39" s="1"/>
  <c r="V14" i="24"/>
  <c r="Q186" i="39" s="1"/>
  <c r="V20" i="24"/>
  <c r="Q192" i="39" s="1"/>
  <c r="V24" i="24"/>
  <c r="Q196" i="39" s="1"/>
  <c r="V11" i="24"/>
  <c r="Q183" i="39" s="1"/>
  <c r="V23" i="24"/>
  <c r="Q195" i="39" s="1"/>
  <c r="V12" i="24"/>
  <c r="Q184" i="39" s="1"/>
  <c r="V7" i="24"/>
  <c r="Q179" i="39" s="1"/>
  <c r="V10" i="24"/>
  <c r="Q182" i="39" s="1"/>
  <c r="V8" i="24"/>
  <c r="Q180" i="39" s="1"/>
  <c r="V27" i="24"/>
  <c r="Q199" i="39" s="1"/>
  <c r="V17" i="24"/>
  <c r="Q189" i="39" s="1"/>
  <c r="V21" i="24"/>
  <c r="Q193" i="39" s="1"/>
  <c r="V15" i="24"/>
  <c r="Q187" i="39" s="1"/>
  <c r="V18" i="24"/>
  <c r="Q190" i="39" s="1"/>
  <c r="V13" i="24"/>
  <c r="V9" i="24"/>
  <c r="Q181" i="39" s="1"/>
  <c r="V22" i="24"/>
  <c r="Q194" i="39" s="1"/>
  <c r="V19" i="24"/>
  <c r="Q191" i="39" s="1"/>
  <c r="V6" i="14"/>
  <c r="V8" i="14"/>
  <c r="Q158" i="39" s="1"/>
  <c r="V19" i="14"/>
  <c r="Q169" i="39" s="1"/>
  <c r="V21" i="14"/>
  <c r="Q171" i="39" s="1"/>
  <c r="V10" i="14"/>
  <c r="Q160" i="39" s="1"/>
  <c r="V16" i="14"/>
  <c r="Q166" i="39" s="1"/>
  <c r="V12" i="14"/>
  <c r="Q162" i="39" s="1"/>
  <c r="V7" i="14"/>
  <c r="Q157" i="39" s="1"/>
  <c r="V20" i="14"/>
  <c r="Q170" i="39" s="1"/>
  <c r="V14" i="14"/>
  <c r="Q164" i="39" s="1"/>
  <c r="V9" i="14"/>
  <c r="Q159" i="39" s="1"/>
  <c r="V17" i="14"/>
  <c r="Q167" i="39" s="1"/>
  <c r="V11" i="14"/>
  <c r="Q161" i="39" s="1"/>
  <c r="V26" i="14"/>
  <c r="Q176" i="39" s="1"/>
  <c r="V13" i="14"/>
  <c r="V22" i="14"/>
  <c r="Q172" i="39" s="1"/>
  <c r="V15" i="14"/>
  <c r="Q165" i="39" s="1"/>
  <c r="V23" i="14"/>
  <c r="Q173" i="39" s="1"/>
  <c r="V24" i="14"/>
  <c r="Q174" i="39" s="1"/>
  <c r="V27" i="14"/>
  <c r="Q177" i="39" s="1"/>
  <c r="V25" i="14"/>
  <c r="Q175" i="39" s="1"/>
  <c r="V18" i="14"/>
  <c r="Q168" i="39" s="1"/>
  <c r="V8" i="23"/>
  <c r="Q144" i="39" s="1"/>
  <c r="V18" i="23"/>
  <c r="V17" i="23"/>
  <c r="Q153" i="39" s="1"/>
  <c r="V10" i="23"/>
  <c r="Q146" i="39" s="1"/>
  <c r="V14" i="23"/>
  <c r="Q150" i="39" s="1"/>
  <c r="V13" i="23"/>
  <c r="Q149" i="39" s="1"/>
  <c r="V7" i="23"/>
  <c r="Q143" i="39" s="1"/>
  <c r="V16" i="23"/>
  <c r="Q152" i="39" s="1"/>
  <c r="V9" i="23"/>
  <c r="Q145" i="39" s="1"/>
  <c r="V19" i="23"/>
  <c r="Q155" i="39" s="1"/>
  <c r="V11" i="23"/>
  <c r="Q147" i="39" s="1"/>
  <c r="V15" i="23"/>
  <c r="Q151" i="39" s="1"/>
  <c r="V6" i="23"/>
  <c r="V12" i="23"/>
  <c r="V15" i="17"/>
  <c r="Q127" i="39" s="1"/>
  <c r="V29" i="17"/>
  <c r="Q141" i="39" s="1"/>
  <c r="V28" i="17"/>
  <c r="Q140" i="39" s="1"/>
  <c r="V10" i="17"/>
  <c r="Q122" i="39" s="1"/>
  <c r="V20" i="17"/>
  <c r="Q132" i="39" s="1"/>
  <c r="V12" i="17"/>
  <c r="Q124" i="39" s="1"/>
  <c r="V8" i="17"/>
  <c r="Q120" i="39" s="1"/>
  <c r="V27" i="17"/>
  <c r="Q139" i="39" s="1"/>
  <c r="V18" i="17"/>
  <c r="Q130" i="39" s="1"/>
  <c r="V23" i="17"/>
  <c r="Q135" i="39" s="1"/>
  <c r="V25" i="17"/>
  <c r="Q137" i="39" s="1"/>
  <c r="V17" i="17"/>
  <c r="Q129" i="39" s="1"/>
  <c r="V11" i="17"/>
  <c r="Q123" i="39" s="1"/>
  <c r="V14" i="17"/>
  <c r="Q126" i="39" s="1"/>
  <c r="V7" i="17"/>
  <c r="Q119" i="39" s="1"/>
  <c r="V13" i="17"/>
  <c r="Q125" i="39" s="1"/>
  <c r="V26" i="17"/>
  <c r="Q138" i="39" s="1"/>
  <c r="V9" i="17"/>
  <c r="Q121" i="39" s="1"/>
  <c r="V6" i="17"/>
  <c r="Q118" i="39" s="1"/>
  <c r="V21" i="17"/>
  <c r="Q133" i="39" s="1"/>
  <c r="V16" i="17"/>
  <c r="Q128" i="39" s="1"/>
  <c r="V19" i="17"/>
  <c r="Q131" i="39" s="1"/>
  <c r="V22" i="17"/>
  <c r="Q134" i="39" s="1"/>
  <c r="V24" i="17"/>
  <c r="Q136" i="39" s="1"/>
  <c r="V18" i="13"/>
  <c r="Q103" i="39" s="1"/>
  <c r="V13" i="13"/>
  <c r="Q98" i="39" s="1"/>
  <c r="V10" i="13"/>
  <c r="Q95" i="39" s="1"/>
  <c r="V30" i="13"/>
  <c r="Q115" i="39" s="1"/>
  <c r="V11" i="13"/>
  <c r="Q96" i="39" s="1"/>
  <c r="V7" i="13"/>
  <c r="Q92" i="39" s="1"/>
  <c r="V6" i="13"/>
  <c r="Q91" i="39" s="1"/>
  <c r="V32" i="13"/>
  <c r="Q117" i="39" s="1"/>
  <c r="V31" i="13"/>
  <c r="Q116" i="39" s="1"/>
  <c r="V28" i="13"/>
  <c r="Q113" i="39" s="1"/>
  <c r="V12" i="13"/>
  <c r="Q97" i="39" s="1"/>
  <c r="V8" i="13"/>
  <c r="Q93" i="39" s="1"/>
  <c r="V23" i="13"/>
  <c r="Q108" i="39" s="1"/>
  <c r="V14" i="13"/>
  <c r="Q99" i="39" s="1"/>
  <c r="V24" i="13"/>
  <c r="Q109" i="39" s="1"/>
  <c r="V15" i="13"/>
  <c r="Q100" i="39" s="1"/>
  <c r="V9" i="13"/>
  <c r="Q94" i="39" s="1"/>
  <c r="V26" i="13"/>
  <c r="Q111" i="39" s="1"/>
  <c r="V17" i="13"/>
  <c r="Q102" i="39" s="1"/>
  <c r="V19" i="13"/>
  <c r="Q104" i="39" s="1"/>
  <c r="V29" i="13"/>
  <c r="Q114" i="39" s="1"/>
  <c r="V21" i="13"/>
  <c r="Q106" i="39" s="1"/>
  <c r="V20" i="13"/>
  <c r="Q105" i="39" s="1"/>
  <c r="V16" i="13"/>
  <c r="Q101" i="39" s="1"/>
  <c r="V27" i="13"/>
  <c r="Q112" i="39" s="1"/>
  <c r="V25" i="13"/>
  <c r="Q110" i="39" s="1"/>
  <c r="V22" i="13"/>
  <c r="Q107" i="39" s="1"/>
  <c r="V22" i="16"/>
  <c r="Q286" i="39" s="1"/>
  <c r="V8" i="16"/>
  <c r="Q272" i="39" s="1"/>
  <c r="V25" i="16"/>
  <c r="Q289" i="39" s="1"/>
  <c r="V16" i="16"/>
  <c r="Q280" i="39" s="1"/>
  <c r="V6" i="16"/>
  <c r="Q270" i="39" s="1"/>
  <c r="V9" i="16"/>
  <c r="Q273" i="39" s="1"/>
  <c r="V19" i="16"/>
  <c r="Q283" i="39" s="1"/>
  <c r="V21" i="16"/>
  <c r="Q285" i="39" s="1"/>
  <c r="V28" i="16"/>
  <c r="Q292" i="39" s="1"/>
  <c r="V7" i="16"/>
  <c r="Q271" i="39" s="1"/>
  <c r="V12" i="16"/>
  <c r="Q276" i="39" s="1"/>
  <c r="V13" i="16"/>
  <c r="Q277" i="39" s="1"/>
  <c r="V24" i="16"/>
  <c r="Q288" i="39" s="1"/>
  <c r="V29" i="16"/>
  <c r="Q293" i="39" s="1"/>
  <c r="V10" i="16"/>
  <c r="Q274" i="39" s="1"/>
  <c r="V20" i="16"/>
  <c r="Q284" i="39" s="1"/>
  <c r="V17" i="16"/>
  <c r="Q281" i="39" s="1"/>
  <c r="V27" i="16"/>
  <c r="Q291" i="39" s="1"/>
  <c r="V14" i="16"/>
  <c r="Q278" i="39" s="1"/>
  <c r="V18" i="16"/>
  <c r="Q282" i="39" s="1"/>
  <c r="V15" i="16"/>
  <c r="Q279" i="39" s="1"/>
  <c r="V23" i="16"/>
  <c r="Q287" i="39" s="1"/>
  <c r="V26" i="16"/>
  <c r="Q290" i="39" s="1"/>
  <c r="V11" i="16"/>
  <c r="Q275" i="39" s="1"/>
  <c r="V14" i="25"/>
  <c r="Q45" i="39" s="1"/>
  <c r="V19" i="25"/>
  <c r="Q50" i="39" s="1"/>
  <c r="V12" i="25"/>
  <c r="Q43" i="39" s="1"/>
  <c r="V18" i="25"/>
  <c r="Q49" i="39" s="1"/>
  <c r="V27" i="25"/>
  <c r="Q58" i="39" s="1"/>
  <c r="V6" i="25"/>
  <c r="Q37" i="39" s="1"/>
  <c r="V21" i="25"/>
  <c r="Q52" i="39" s="1"/>
  <c r="V24" i="25"/>
  <c r="Q55" i="39" s="1"/>
  <c r="V10" i="25"/>
  <c r="Q41" i="39" s="1"/>
  <c r="V9" i="25"/>
  <c r="Q40" i="39" s="1"/>
  <c r="V26" i="25"/>
  <c r="Q57" i="39" s="1"/>
  <c r="V29" i="25"/>
  <c r="Q60" i="39" s="1"/>
  <c r="V25" i="25"/>
  <c r="Q56" i="39" s="1"/>
  <c r="V8" i="25"/>
  <c r="Q39" i="39" s="1"/>
  <c r="V17" i="25"/>
  <c r="Q48" i="39" s="1"/>
  <c r="V28" i="25"/>
  <c r="Q59" i="39" s="1"/>
  <c r="V15" i="25"/>
  <c r="Q46" i="39" s="1"/>
  <c r="V11" i="25"/>
  <c r="Q42" i="39" s="1"/>
  <c r="V20" i="25"/>
  <c r="Q51" i="39" s="1"/>
  <c r="V13" i="25"/>
  <c r="Q44" i="39" s="1"/>
  <c r="V16" i="25"/>
  <c r="Q47" i="39" s="1"/>
  <c r="V23" i="25"/>
  <c r="Q54" i="39" s="1"/>
  <c r="V7" i="25"/>
  <c r="Q38" i="39" s="1"/>
  <c r="V22" i="25"/>
  <c r="Q53" i="39" s="1"/>
  <c r="V17" i="32"/>
  <c r="Q333" i="39" s="1"/>
  <c r="V14" i="32"/>
  <c r="Q330" i="39" s="1"/>
  <c r="V10" i="32"/>
  <c r="Q326" i="39" s="1"/>
  <c r="V16" i="32"/>
  <c r="Q332" i="39" s="1"/>
  <c r="V12" i="32"/>
  <c r="Q328" i="39" s="1"/>
  <c r="V19" i="32"/>
  <c r="Q335" i="39" s="1"/>
  <c r="V13" i="32"/>
  <c r="Q329" i="39" s="1"/>
  <c r="V15" i="32"/>
  <c r="Q331" i="39" s="1"/>
  <c r="V7" i="32"/>
  <c r="Q323" i="39" s="1"/>
  <c r="V11" i="32"/>
  <c r="Q327" i="39" s="1"/>
  <c r="V9" i="32"/>
  <c r="Q325" i="39" s="1"/>
  <c r="V6" i="32"/>
  <c r="Q322" i="39" s="1"/>
  <c r="V18" i="32"/>
  <c r="Q334" i="39" s="1"/>
  <c r="V8" i="32"/>
  <c r="Q324" i="39" s="1"/>
  <c r="F69" i="39"/>
  <c r="V27" i="22"/>
  <c r="Q82" i="39" s="1"/>
  <c r="V12" i="22"/>
  <c r="Q67" i="39" s="1"/>
  <c r="V25" i="22"/>
  <c r="Q80" i="39" s="1"/>
  <c r="V14" i="22"/>
  <c r="Q69" i="39" s="1"/>
  <c r="V8" i="22"/>
  <c r="Q63" i="39" s="1"/>
  <c r="V13" i="22"/>
  <c r="Q68" i="39" s="1"/>
  <c r="V26" i="22"/>
  <c r="Q81" i="39" s="1"/>
  <c r="V6" i="22"/>
  <c r="Q61" i="39" s="1"/>
  <c r="V32" i="22"/>
  <c r="Q87" i="39" s="1"/>
  <c r="V29" i="22"/>
  <c r="Q84" i="39" s="1"/>
  <c r="V35" i="22"/>
  <c r="Q90" i="39" s="1"/>
  <c r="V7" i="22"/>
  <c r="Q62" i="39" s="1"/>
  <c r="V23" i="22"/>
  <c r="Q78" i="39" s="1"/>
  <c r="V19" i="22"/>
  <c r="Q74" i="39" s="1"/>
  <c r="V33" i="22"/>
  <c r="Q88" i="39" s="1"/>
  <c r="V16" i="22"/>
  <c r="Q71" i="39" s="1"/>
  <c r="V21" i="22"/>
  <c r="Q76" i="39" s="1"/>
  <c r="V28" i="22"/>
  <c r="Q83" i="39" s="1"/>
  <c r="V17" i="22"/>
  <c r="Q72" i="39" s="1"/>
  <c r="V15" i="22"/>
  <c r="Q70" i="39" s="1"/>
  <c r="V9" i="22"/>
  <c r="Q64" i="39" s="1"/>
  <c r="V18" i="22"/>
  <c r="Q73" i="39" s="1"/>
  <c r="V20" i="22"/>
  <c r="Q75" i="39" s="1"/>
  <c r="V11" i="22"/>
  <c r="Q66" i="39" s="1"/>
  <c r="V30" i="22"/>
  <c r="Q85" i="39" s="1"/>
  <c r="V31" i="22"/>
  <c r="Q86" i="39" s="1"/>
  <c r="V22" i="22"/>
  <c r="Q77" i="39" s="1"/>
  <c r="V10" i="22"/>
  <c r="Q65" i="39" s="1"/>
  <c r="V24" i="22"/>
  <c r="Q79" i="39" s="1"/>
  <c r="V34" i="22"/>
  <c r="Q89" i="39" s="1"/>
  <c r="F61" i="39"/>
  <c r="V18" i="33"/>
  <c r="Q348" i="39" s="1"/>
  <c r="V19" i="33"/>
  <c r="Q349" i="39" s="1"/>
  <c r="V7" i="33"/>
  <c r="Q337" i="39" s="1"/>
  <c r="V14" i="33"/>
  <c r="Q344" i="39" s="1"/>
  <c r="V15" i="33"/>
  <c r="Q345" i="39" s="1"/>
  <c r="V11" i="33"/>
  <c r="Q341" i="39" s="1"/>
  <c r="V10" i="33"/>
  <c r="Q340" i="39" s="1"/>
  <c r="V21" i="33"/>
  <c r="Q351" i="39" s="1"/>
  <c r="V8" i="33"/>
  <c r="Q338" i="39" s="1"/>
  <c r="F77" i="39"/>
  <c r="V9" i="33"/>
  <c r="Q339" i="39" s="1"/>
  <c r="V12" i="33"/>
  <c r="Q342" i="39" s="1"/>
  <c r="V6" i="33"/>
  <c r="Q336" i="39" s="1"/>
  <c r="V17" i="33"/>
  <c r="Q347" i="39" s="1"/>
  <c r="V20" i="33"/>
  <c r="Q350" i="39" s="1"/>
  <c r="V16" i="33"/>
  <c r="Q346" i="39" s="1"/>
  <c r="V13" i="33"/>
  <c r="Q343" i="39" s="1"/>
  <c r="Q5" i="39"/>
  <c r="V14" i="26"/>
  <c r="Q13" i="39" s="1"/>
  <c r="V31" i="26"/>
  <c r="Q30" i="39" s="1"/>
  <c r="V30" i="26"/>
  <c r="Q29" i="39" s="1"/>
  <c r="V22" i="26"/>
  <c r="Q21" i="39" s="1"/>
  <c r="V35" i="26"/>
  <c r="Q34" i="39" s="1"/>
  <c r="V12" i="26"/>
  <c r="Q11" i="39" s="1"/>
  <c r="V37" i="26"/>
  <c r="Q36" i="39" s="1"/>
  <c r="V13" i="26"/>
  <c r="Q12" i="39" s="1"/>
  <c r="V28" i="26"/>
  <c r="Q27" i="39" s="1"/>
  <c r="V16" i="26"/>
  <c r="Q15" i="39" s="1"/>
  <c r="V21" i="26"/>
  <c r="Q20" i="39" s="1"/>
  <c r="V23" i="26"/>
  <c r="Q22" i="39" s="1"/>
  <c r="V17" i="26"/>
  <c r="Q16" i="39" s="1"/>
  <c r="V29" i="26"/>
  <c r="Q28" i="39" s="1"/>
  <c r="V18" i="26"/>
  <c r="Q17" i="39" s="1"/>
  <c r="Q9" i="39"/>
  <c r="V26" i="26"/>
  <c r="Q25" i="39" s="1"/>
  <c r="V33" i="26"/>
  <c r="Q32" i="39" s="1"/>
  <c r="V24" i="26"/>
  <c r="Q23" i="39" s="1"/>
  <c r="V32" i="26"/>
  <c r="Q31" i="39" s="1"/>
  <c r="V19" i="26"/>
  <c r="Q18" i="39" s="1"/>
  <c r="V25" i="26"/>
  <c r="Q24" i="39" s="1"/>
  <c r="V36" i="26"/>
  <c r="Q35" i="39" s="1"/>
  <c r="V34" i="26"/>
  <c r="Q33" i="39" s="1"/>
  <c r="V11" i="26"/>
  <c r="Q10" i="39" s="1"/>
  <c r="V20" i="26"/>
  <c r="Q19" i="39" s="1"/>
  <c r="F45" i="39"/>
  <c r="F37" i="39"/>
  <c r="F53" i="39"/>
  <c r="Q185" i="39" l="1"/>
  <c r="W13" i="24"/>
  <c r="R185" i="39" s="1"/>
  <c r="Q178" i="39"/>
  <c r="W6" i="24"/>
  <c r="R178" i="39" s="1"/>
  <c r="Q163" i="39"/>
  <c r="W13" i="14"/>
  <c r="R163" i="39" s="1"/>
  <c r="Q148" i="39"/>
  <c r="W12" i="23"/>
  <c r="R148" i="39" s="1"/>
  <c r="Q142" i="39"/>
  <c r="W6" i="23"/>
  <c r="Q156" i="39"/>
  <c r="W6" i="14"/>
  <c r="Q154" i="39"/>
  <c r="W18" i="23"/>
  <c r="R154" i="39" s="1"/>
  <c r="AT13" i="33"/>
  <c r="AS343" i="39" s="1"/>
  <c r="AT18" i="13"/>
  <c r="AS103" i="39" s="1"/>
  <c r="AT14" i="22"/>
  <c r="AS69" i="39" s="1"/>
  <c r="AN24" i="17"/>
  <c r="AK136" i="39" s="1"/>
  <c r="AT16" i="25"/>
  <c r="AS47" i="39" s="1"/>
  <c r="AN15" i="22"/>
  <c r="AK70" i="39" s="1"/>
  <c r="AH70" i="39"/>
  <c r="AN17" i="20"/>
  <c r="AK263" i="39" s="1"/>
  <c r="AH263" i="39"/>
  <c r="AN35" i="22"/>
  <c r="AK90" i="39" s="1"/>
  <c r="AH90" i="39"/>
  <c r="AN15" i="21"/>
  <c r="AK303" i="39" s="1"/>
  <c r="AH303" i="39"/>
  <c r="AN18" i="25"/>
  <c r="AK49" i="39" s="1"/>
  <c r="AH49" i="39"/>
  <c r="AN15" i="17"/>
  <c r="AK127" i="39" s="1"/>
  <c r="AH127" i="39"/>
  <c r="AN29" i="17"/>
  <c r="AK141" i="39" s="1"/>
  <c r="AH141" i="39"/>
  <c r="AN28" i="13"/>
  <c r="AK113" i="39" s="1"/>
  <c r="AH113" i="39"/>
  <c r="AN25" i="21"/>
  <c r="AK313" i="39" s="1"/>
  <c r="AH313" i="39"/>
  <c r="AN14" i="25"/>
  <c r="AK45" i="39" s="1"/>
  <c r="AH45" i="39"/>
  <c r="AN12" i="23"/>
  <c r="AK148" i="39" s="1"/>
  <c r="AH148" i="39"/>
  <c r="AN22" i="17"/>
  <c r="AH134" i="39"/>
  <c r="AN29" i="25"/>
  <c r="AK60" i="39" s="1"/>
  <c r="AH60" i="39"/>
  <c r="AN22" i="20"/>
  <c r="AK268" i="39" s="1"/>
  <c r="AH268" i="39"/>
  <c r="AN27" i="21"/>
  <c r="AK315" i="39" s="1"/>
  <c r="AH315" i="39"/>
  <c r="AN14" i="20"/>
  <c r="AK260" i="39" s="1"/>
  <c r="AH260" i="39"/>
  <c r="AN27" i="13"/>
  <c r="AK112" i="39" s="1"/>
  <c r="AH112" i="39"/>
  <c r="AN26" i="22"/>
  <c r="AK81" i="39" s="1"/>
  <c r="AH81" i="39"/>
  <c r="AN29" i="18"/>
  <c r="AK251" i="39" s="1"/>
  <c r="AH251" i="39"/>
  <c r="AN25" i="25"/>
  <c r="AK56" i="39" s="1"/>
  <c r="AH56" i="39"/>
  <c r="AN13" i="14"/>
  <c r="AK163" i="39" s="1"/>
  <c r="AH163" i="39"/>
  <c r="AN19" i="18"/>
  <c r="AK241" i="39" s="1"/>
  <c r="AH241" i="39"/>
  <c r="AN13" i="24"/>
  <c r="AK185" i="39" s="1"/>
  <c r="AH185" i="39"/>
  <c r="AN14" i="15"/>
  <c r="AH208" i="39"/>
  <c r="AN26" i="13"/>
  <c r="AK111" i="39" s="1"/>
  <c r="AH111" i="39"/>
  <c r="AN29" i="21"/>
  <c r="AK317" i="39" s="1"/>
  <c r="AH317" i="39"/>
  <c r="AN33" i="21"/>
  <c r="AK321" i="39" s="1"/>
  <c r="AH321" i="39"/>
  <c r="AN18" i="21"/>
  <c r="AK306" i="39" s="1"/>
  <c r="AH306" i="39"/>
  <c r="AN27" i="22"/>
  <c r="AK82" i="39" s="1"/>
  <c r="AH82" i="39"/>
  <c r="AN29" i="13"/>
  <c r="AK114" i="39" s="1"/>
  <c r="AH114" i="39"/>
  <c r="AN24" i="14"/>
  <c r="AK174" i="39" s="1"/>
  <c r="AH174" i="39"/>
  <c r="AN34" i="22"/>
  <c r="AK89" i="39" s="1"/>
  <c r="AH89" i="39"/>
  <c r="AN14" i="13"/>
  <c r="AK99" i="39" s="1"/>
  <c r="AH99" i="39"/>
  <c r="AN23" i="25"/>
  <c r="AK54" i="39" s="1"/>
  <c r="AH54" i="39"/>
  <c r="AN19" i="13"/>
  <c r="AK104" i="39" s="1"/>
  <c r="AH104" i="39"/>
  <c r="AS15" i="26"/>
  <c r="AR14" i="39" s="1"/>
  <c r="Q14" i="39"/>
  <c r="AS27" i="26"/>
  <c r="AR26" i="39" s="1"/>
  <c r="Q26" i="39"/>
  <c r="AN28" i="16"/>
  <c r="AN29" i="22"/>
  <c r="AN32" i="13"/>
  <c r="AK117" i="39" s="1"/>
  <c r="AN21" i="20"/>
  <c r="AK267" i="39" s="1"/>
  <c r="AN20" i="20"/>
  <c r="AN31" i="15"/>
  <c r="AK225" i="39" s="1"/>
  <c r="AN18" i="23"/>
  <c r="AT21" i="33"/>
  <c r="AS351" i="39" s="1"/>
  <c r="AT20" i="33"/>
  <c r="AS350" i="39" s="1"/>
  <c r="AN12" i="33"/>
  <c r="AK342" i="39" s="1"/>
  <c r="AT19" i="33"/>
  <c r="AS349" i="39" s="1"/>
  <c r="AT17" i="33"/>
  <c r="AS347" i="39" s="1"/>
  <c r="AT18" i="33"/>
  <c r="AS348" i="39" s="1"/>
  <c r="AO18" i="33"/>
  <c r="AL348" i="39" s="1"/>
  <c r="AN16" i="33"/>
  <c r="AK346" i="39" s="1"/>
  <c r="AN15" i="33"/>
  <c r="AK345" i="39" s="1"/>
  <c r="AT14" i="33"/>
  <c r="AS344" i="39" s="1"/>
  <c r="AT16" i="16"/>
  <c r="AS280" i="39" s="1"/>
  <c r="AN19" i="16"/>
  <c r="AK283" i="39" s="1"/>
  <c r="AT26" i="16"/>
  <c r="AS290" i="39" s="1"/>
  <c r="AT27" i="16"/>
  <c r="AS291" i="39" s="1"/>
  <c r="AT25" i="16"/>
  <c r="AS289" i="39" s="1"/>
  <c r="AT20" i="16"/>
  <c r="AS284" i="39" s="1"/>
  <c r="AT21" i="16"/>
  <c r="AS285" i="39" s="1"/>
  <c r="AN18" i="16"/>
  <c r="AK282" i="39" s="1"/>
  <c r="AT23" i="16"/>
  <c r="AS287" i="39" s="1"/>
  <c r="AN15" i="16"/>
  <c r="AK279" i="39" s="1"/>
  <c r="AT24" i="16"/>
  <c r="AS288" i="39" s="1"/>
  <c r="AN14" i="16"/>
  <c r="AK278" i="39" s="1"/>
  <c r="AT29" i="16"/>
  <c r="AS293" i="39" s="1"/>
  <c r="AT17" i="16"/>
  <c r="AS281" i="39" s="1"/>
  <c r="AT22" i="16"/>
  <c r="AS286" i="39" s="1"/>
  <c r="AN28" i="22"/>
  <c r="AN12" i="32"/>
  <c r="AK328" i="39" s="1"/>
  <c r="AN16" i="32"/>
  <c r="AK332" i="39" s="1"/>
  <c r="AT14" i="32"/>
  <c r="AS330" i="39" s="1"/>
  <c r="AN19" i="32"/>
  <c r="AK335" i="39" s="1"/>
  <c r="AN24" i="15"/>
  <c r="AN13" i="32"/>
  <c r="AK329" i="39" s="1"/>
  <c r="AN15" i="32"/>
  <c r="AK331" i="39" s="1"/>
  <c r="AN32" i="21"/>
  <c r="AK320" i="39" s="1"/>
  <c r="AN16" i="21"/>
  <c r="AK304" i="39" s="1"/>
  <c r="AT28" i="21"/>
  <c r="AS316" i="39" s="1"/>
  <c r="AT30" i="21"/>
  <c r="AS318" i="39" s="1"/>
  <c r="AT26" i="21"/>
  <c r="AS314" i="39" s="1"/>
  <c r="AT17" i="21"/>
  <c r="AS305" i="39" s="1"/>
  <c r="AN19" i="21"/>
  <c r="AK307" i="39" s="1"/>
  <c r="AT24" i="21"/>
  <c r="AS312" i="39" s="1"/>
  <c r="AT21" i="21"/>
  <c r="AS309" i="39" s="1"/>
  <c r="AT20" i="21"/>
  <c r="AS308" i="39" s="1"/>
  <c r="AT22" i="21"/>
  <c r="AS310" i="39" s="1"/>
  <c r="AN23" i="21"/>
  <c r="AK311" i="39" s="1"/>
  <c r="AN31" i="21"/>
  <c r="AK319" i="39" s="1"/>
  <c r="AT23" i="20"/>
  <c r="AS269" i="39" s="1"/>
  <c r="AN19" i="20"/>
  <c r="AK265" i="39" s="1"/>
  <c r="AN27" i="25"/>
  <c r="AT12" i="20"/>
  <c r="AS258" i="39" s="1"/>
  <c r="AT15" i="20"/>
  <c r="AS261" i="39" s="1"/>
  <c r="AN16" i="20"/>
  <c r="AK262" i="39" s="1"/>
  <c r="AN13" i="20"/>
  <c r="AK259" i="39" s="1"/>
  <c r="AT18" i="20"/>
  <c r="AS264" i="39" s="1"/>
  <c r="AN15" i="18"/>
  <c r="AK237" i="39" s="1"/>
  <c r="AN22" i="18"/>
  <c r="AK244" i="39" s="1"/>
  <c r="AT28" i="18"/>
  <c r="AS250" i="39" s="1"/>
  <c r="AN14" i="18"/>
  <c r="AK236" i="39" s="1"/>
  <c r="AN24" i="18"/>
  <c r="AK246" i="39" s="1"/>
  <c r="AT26" i="18"/>
  <c r="AS248" i="39" s="1"/>
  <c r="AT25" i="18"/>
  <c r="AS247" i="39" s="1"/>
  <c r="AN18" i="18"/>
  <c r="AK240" i="39" s="1"/>
  <c r="AT21" i="18"/>
  <c r="AS243" i="39" s="1"/>
  <c r="AN20" i="18"/>
  <c r="AK242" i="39" s="1"/>
  <c r="AN16" i="18"/>
  <c r="AK238" i="39" s="1"/>
  <c r="AT17" i="18"/>
  <c r="AS239" i="39" s="1"/>
  <c r="AT27" i="18"/>
  <c r="AS249" i="39" s="1"/>
  <c r="AN26" i="15"/>
  <c r="AK220" i="39" s="1"/>
  <c r="AT32" i="15"/>
  <c r="AS226" i="39" s="1"/>
  <c r="AN22" i="15"/>
  <c r="AK216" i="39" s="1"/>
  <c r="AT21" i="15"/>
  <c r="AS215" i="39" s="1"/>
  <c r="AN15" i="15"/>
  <c r="AK209" i="39" s="1"/>
  <c r="AN16" i="15"/>
  <c r="AK210" i="39" s="1"/>
  <c r="AT17" i="15"/>
  <c r="AS211" i="39" s="1"/>
  <c r="AN19" i="15"/>
  <c r="AK213" i="39" s="1"/>
  <c r="AT23" i="15"/>
  <c r="AS217" i="39" s="1"/>
  <c r="AT25" i="15"/>
  <c r="AS219" i="39" s="1"/>
  <c r="AT20" i="15"/>
  <c r="AS214" i="39" s="1"/>
  <c r="AT33" i="15"/>
  <c r="AS227" i="39" s="1"/>
  <c r="AT28" i="15"/>
  <c r="AS222" i="39" s="1"/>
  <c r="AT27" i="15"/>
  <c r="AS221" i="39" s="1"/>
  <c r="AT29" i="15"/>
  <c r="AS223" i="39" s="1"/>
  <c r="AN18" i="15"/>
  <c r="AK212" i="39" s="1"/>
  <c r="AT21" i="24"/>
  <c r="AS193" i="39" s="1"/>
  <c r="AN20" i="24"/>
  <c r="AK192" i="39" s="1"/>
  <c r="AN17" i="24"/>
  <c r="AK189" i="39" s="1"/>
  <c r="AT22" i="24"/>
  <c r="AS194" i="39" s="1"/>
  <c r="AT19" i="24"/>
  <c r="AS191" i="39" s="1"/>
  <c r="AT18" i="24"/>
  <c r="AS190" i="39" s="1"/>
  <c r="AT16" i="24"/>
  <c r="AS188" i="39" s="1"/>
  <c r="AT23" i="24"/>
  <c r="AS195" i="39" s="1"/>
  <c r="AT26" i="24"/>
  <c r="AS198" i="39" s="1"/>
  <c r="AN15" i="24"/>
  <c r="AK187" i="39" s="1"/>
  <c r="AT24" i="24"/>
  <c r="AS196" i="39" s="1"/>
  <c r="AN14" i="24"/>
  <c r="AK186" i="39" s="1"/>
  <c r="AT25" i="24"/>
  <c r="AS197" i="39" s="1"/>
  <c r="AN27" i="24"/>
  <c r="AK199" i="39" s="1"/>
  <c r="AN21" i="14"/>
  <c r="AT22" i="14"/>
  <c r="AS172" i="39" s="1"/>
  <c r="AT25" i="14"/>
  <c r="AS175" i="39" s="1"/>
  <c r="AT27" i="14"/>
  <c r="AS177" i="39" s="1"/>
  <c r="AN17" i="14"/>
  <c r="AK167" i="39" s="1"/>
  <c r="AT23" i="14"/>
  <c r="AS173" i="39" s="1"/>
  <c r="AT19" i="14"/>
  <c r="AS169" i="39" s="1"/>
  <c r="AN15" i="14"/>
  <c r="AK165" i="39" s="1"/>
  <c r="AT16" i="14"/>
  <c r="AS166" i="39" s="1"/>
  <c r="AT20" i="14"/>
  <c r="AS170" i="39" s="1"/>
  <c r="AT18" i="14"/>
  <c r="AS168" i="39" s="1"/>
  <c r="AN14" i="14"/>
  <c r="AK164" i="39" s="1"/>
  <c r="AN13" i="23"/>
  <c r="AK149" i="39" s="1"/>
  <c r="AN16" i="23"/>
  <c r="AK152" i="39" s="1"/>
  <c r="AN17" i="23"/>
  <c r="AK153" i="39" s="1"/>
  <c r="AN14" i="23"/>
  <c r="AK150" i="39" s="1"/>
  <c r="AT15" i="23"/>
  <c r="AS151" i="39" s="1"/>
  <c r="AT19" i="23"/>
  <c r="AS155" i="39" s="1"/>
  <c r="AN16" i="17"/>
  <c r="AK128" i="39" s="1"/>
  <c r="AN18" i="17"/>
  <c r="AK130" i="39" s="1"/>
  <c r="AT19" i="17"/>
  <c r="AS131" i="39" s="1"/>
  <c r="AT26" i="17"/>
  <c r="AS138" i="39" s="1"/>
  <c r="AT23" i="17"/>
  <c r="AS135" i="39" s="1"/>
  <c r="AT17" i="17"/>
  <c r="AS129" i="39" s="1"/>
  <c r="AT21" i="17"/>
  <c r="AS133" i="39" s="1"/>
  <c r="AN14" i="17"/>
  <c r="AK126" i="39" s="1"/>
  <c r="AN20" i="17"/>
  <c r="AK132" i="39" s="1"/>
  <c r="AT25" i="17"/>
  <c r="AS137" i="39" s="1"/>
  <c r="AT28" i="17"/>
  <c r="AS140" i="39" s="1"/>
  <c r="AT27" i="17"/>
  <c r="AS139" i="39" s="1"/>
  <c r="AT17" i="13"/>
  <c r="AS102" i="39" s="1"/>
  <c r="AT30" i="13"/>
  <c r="AS115" i="39" s="1"/>
  <c r="AT22" i="13"/>
  <c r="AS107" i="39" s="1"/>
  <c r="AT16" i="13"/>
  <c r="AS101" i="39" s="1"/>
  <c r="AT31" i="13"/>
  <c r="AS116" i="39" s="1"/>
  <c r="AT25" i="13"/>
  <c r="AS110" i="39" s="1"/>
  <c r="AN20" i="13"/>
  <c r="AK105" i="39" s="1"/>
  <c r="AT23" i="13"/>
  <c r="AS108" i="39" s="1"/>
  <c r="AT24" i="13"/>
  <c r="AS109" i="39" s="1"/>
  <c r="AT21" i="13"/>
  <c r="AS106" i="39" s="1"/>
  <c r="AN15" i="13"/>
  <c r="AK100" i="39" s="1"/>
  <c r="AT21" i="22"/>
  <c r="AS76" i="39" s="1"/>
  <c r="AT33" i="22"/>
  <c r="AS88" i="39" s="1"/>
  <c r="AT19" i="22"/>
  <c r="AS74" i="39" s="1"/>
  <c r="AT31" i="22"/>
  <c r="AS86" i="39" s="1"/>
  <c r="AT17" i="22"/>
  <c r="AS72" i="39" s="1"/>
  <c r="AN18" i="22"/>
  <c r="AK73" i="39" s="1"/>
  <c r="AT20" i="22"/>
  <c r="AS75" i="39" s="1"/>
  <c r="AT16" i="22"/>
  <c r="AS71" i="39" s="1"/>
  <c r="AT24" i="22"/>
  <c r="AS79" i="39" s="1"/>
  <c r="AT23" i="22"/>
  <c r="AS78" i="39" s="1"/>
  <c r="AT22" i="22"/>
  <c r="AS77" i="39" s="1"/>
  <c r="AT32" i="22"/>
  <c r="AS87" i="39" s="1"/>
  <c r="AT30" i="22"/>
  <c r="AS85" i="39" s="1"/>
  <c r="AT25" i="22"/>
  <c r="AS80" i="39" s="1"/>
  <c r="AT24" i="25"/>
  <c r="AS55" i="39" s="1"/>
  <c r="AT21" i="25"/>
  <c r="AS52" i="39" s="1"/>
  <c r="AT22" i="25"/>
  <c r="AS53" i="39" s="1"/>
  <c r="AN15" i="25"/>
  <c r="AK46" i="39" s="1"/>
  <c r="AT28" i="25"/>
  <c r="AS59" i="39" s="1"/>
  <c r="AN19" i="25"/>
  <c r="AK50" i="39" s="1"/>
  <c r="AT26" i="25"/>
  <c r="AS57" i="39" s="1"/>
  <c r="AN20" i="25"/>
  <c r="AK51" i="39" s="1"/>
  <c r="AT17" i="25"/>
  <c r="AS48" i="39" s="1"/>
  <c r="AS8" i="21"/>
  <c r="AR296" i="39" s="1"/>
  <c r="AS10" i="21"/>
  <c r="AR298" i="39" s="1"/>
  <c r="AS12" i="21"/>
  <c r="AR300" i="39" s="1"/>
  <c r="AS21" i="21"/>
  <c r="AR309" i="39" s="1"/>
  <c r="AS16" i="21"/>
  <c r="AR304" i="39" s="1"/>
  <c r="AS14" i="21"/>
  <c r="AR302" i="39" s="1"/>
  <c r="AS26" i="21"/>
  <c r="AR314" i="39" s="1"/>
  <c r="AS31" i="21"/>
  <c r="AR319" i="39" s="1"/>
  <c r="AS20" i="21"/>
  <c r="AR308" i="39" s="1"/>
  <c r="AS11" i="21"/>
  <c r="AR299" i="39" s="1"/>
  <c r="AS33" i="21"/>
  <c r="AR321" i="39" s="1"/>
  <c r="AS19" i="21"/>
  <c r="AR307" i="39" s="1"/>
  <c r="AS27" i="21"/>
  <c r="AR315" i="39" s="1"/>
  <c r="AS30" i="21"/>
  <c r="AR318" i="39" s="1"/>
  <c r="AS17" i="21"/>
  <c r="AR305" i="39" s="1"/>
  <c r="AS18" i="21"/>
  <c r="AR306" i="39" s="1"/>
  <c r="AS22" i="21"/>
  <c r="AR310" i="39" s="1"/>
  <c r="AS24" i="21"/>
  <c r="AR312" i="39" s="1"/>
  <c r="W24" i="21"/>
  <c r="R312" i="39" s="1"/>
  <c r="AS23" i="21"/>
  <c r="AR311" i="39" s="1"/>
  <c r="AS32" i="21"/>
  <c r="AR320" i="39" s="1"/>
  <c r="AS9" i="21"/>
  <c r="AR297" i="39" s="1"/>
  <c r="AS15" i="21"/>
  <c r="AR303" i="39" s="1"/>
  <c r="W15" i="21"/>
  <c r="R303" i="39" s="1"/>
  <c r="AS28" i="21"/>
  <c r="AR316" i="39" s="1"/>
  <c r="AS13" i="21"/>
  <c r="AR301" i="39" s="1"/>
  <c r="AS7" i="21"/>
  <c r="AR295" i="39" s="1"/>
  <c r="AS6" i="21"/>
  <c r="AR294" i="39" s="1"/>
  <c r="W6" i="21"/>
  <c r="R294" i="39" s="1"/>
  <c r="AS25" i="21"/>
  <c r="AR313" i="39" s="1"/>
  <c r="AS29" i="21"/>
  <c r="AR317" i="39" s="1"/>
  <c r="AS9" i="20"/>
  <c r="AR255" i="39" s="1"/>
  <c r="AS17" i="20"/>
  <c r="AR263" i="39" s="1"/>
  <c r="AS19" i="20"/>
  <c r="AR265" i="39" s="1"/>
  <c r="AS7" i="20"/>
  <c r="AR253" i="39" s="1"/>
  <c r="AS6" i="20"/>
  <c r="AR252" i="39" s="1"/>
  <c r="W6" i="20"/>
  <c r="AS23" i="20"/>
  <c r="AR269" i="39" s="1"/>
  <c r="AS14" i="20"/>
  <c r="AR260" i="39" s="1"/>
  <c r="AS8" i="20"/>
  <c r="AR254" i="39" s="1"/>
  <c r="W18" i="20"/>
  <c r="R264" i="39" s="1"/>
  <c r="AS18" i="20"/>
  <c r="AR264" i="39" s="1"/>
  <c r="AS10" i="20"/>
  <c r="AR256" i="39" s="1"/>
  <c r="AS12" i="20"/>
  <c r="AR258" i="39" s="1"/>
  <c r="W12" i="20"/>
  <c r="R258" i="39" s="1"/>
  <c r="AS11" i="20"/>
  <c r="AR257" i="39" s="1"/>
  <c r="AS15" i="20"/>
  <c r="AR261" i="39" s="1"/>
  <c r="AS16" i="20"/>
  <c r="AR262" i="39" s="1"/>
  <c r="AS13" i="20"/>
  <c r="AR259" i="39" s="1"/>
  <c r="AS21" i="20"/>
  <c r="AR267" i="39" s="1"/>
  <c r="AS20" i="20"/>
  <c r="AR266" i="39" s="1"/>
  <c r="AS22" i="20"/>
  <c r="AR268" i="39" s="1"/>
  <c r="AS14" i="18"/>
  <c r="AR236" i="39" s="1"/>
  <c r="W14" i="18"/>
  <c r="R236" i="39" s="1"/>
  <c r="AS7" i="18"/>
  <c r="AR229" i="39" s="1"/>
  <c r="AS28" i="18"/>
  <c r="AR250" i="39" s="1"/>
  <c r="AS17" i="18"/>
  <c r="AR239" i="39" s="1"/>
  <c r="AS11" i="18"/>
  <c r="AR233" i="39" s="1"/>
  <c r="AS10" i="18"/>
  <c r="AR232" i="39" s="1"/>
  <c r="AS6" i="18"/>
  <c r="AR228" i="39" s="1"/>
  <c r="W6" i="18"/>
  <c r="R228" i="39" s="1"/>
  <c r="AS16" i="18"/>
  <c r="AR238" i="39" s="1"/>
  <c r="AS20" i="18"/>
  <c r="AR242" i="39" s="1"/>
  <c r="AS15" i="18"/>
  <c r="AR237" i="39" s="1"/>
  <c r="AS19" i="18"/>
  <c r="AR241" i="39" s="1"/>
  <c r="AS24" i="18"/>
  <c r="AR246" i="39" s="1"/>
  <c r="AS9" i="18"/>
  <c r="AR231" i="39" s="1"/>
  <c r="AS12" i="18"/>
  <c r="AR234" i="39" s="1"/>
  <c r="AS13" i="18"/>
  <c r="AR235" i="39" s="1"/>
  <c r="AS26" i="18"/>
  <c r="AR248" i="39" s="1"/>
  <c r="AS29" i="18"/>
  <c r="AR251" i="39" s="1"/>
  <c r="AS18" i="18"/>
  <c r="AR240" i="39" s="1"/>
  <c r="AS23" i="18"/>
  <c r="AR245" i="39" s="1"/>
  <c r="AS8" i="18"/>
  <c r="AR230" i="39" s="1"/>
  <c r="AS27" i="18"/>
  <c r="AR249" i="39" s="1"/>
  <c r="AS21" i="18"/>
  <c r="AR243" i="39" s="1"/>
  <c r="AS22" i="18"/>
  <c r="AR244" i="39" s="1"/>
  <c r="W22" i="18"/>
  <c r="R244" i="39" s="1"/>
  <c r="AS25" i="18"/>
  <c r="AR247" i="39" s="1"/>
  <c r="AS16" i="15"/>
  <c r="AR210" i="39" s="1"/>
  <c r="AS13" i="15"/>
  <c r="AR207" i="39" s="1"/>
  <c r="AS31" i="15"/>
  <c r="AR225" i="39" s="1"/>
  <c r="AS23" i="15"/>
  <c r="AR217" i="39" s="1"/>
  <c r="AS28" i="15"/>
  <c r="AR222" i="39" s="1"/>
  <c r="AS6" i="15"/>
  <c r="AR200" i="39" s="1"/>
  <c r="W6" i="15"/>
  <c r="AS19" i="15"/>
  <c r="AR213" i="39" s="1"/>
  <c r="AS21" i="15"/>
  <c r="AR215" i="39" s="1"/>
  <c r="AS26" i="15"/>
  <c r="AR220" i="39" s="1"/>
  <c r="AS10" i="15"/>
  <c r="AR204" i="39" s="1"/>
  <c r="AS29" i="15"/>
  <c r="AR223" i="39" s="1"/>
  <c r="AS24" i="15"/>
  <c r="AR218" i="39" s="1"/>
  <c r="AS7" i="15"/>
  <c r="AR201" i="39" s="1"/>
  <c r="AS32" i="15"/>
  <c r="AR226" i="39" s="1"/>
  <c r="AS33" i="15"/>
  <c r="AR227" i="39" s="1"/>
  <c r="AS18" i="15"/>
  <c r="AR212" i="39" s="1"/>
  <c r="AS22" i="15"/>
  <c r="AR216" i="39" s="1"/>
  <c r="W22" i="15"/>
  <c r="R216" i="39" s="1"/>
  <c r="AS12" i="15"/>
  <c r="AR206" i="39" s="1"/>
  <c r="AS11" i="15"/>
  <c r="AR205" i="39" s="1"/>
  <c r="AS20" i="15"/>
  <c r="AR214" i="39" s="1"/>
  <c r="AS9" i="15"/>
  <c r="AR203" i="39" s="1"/>
  <c r="AS25" i="15"/>
  <c r="AR219" i="39" s="1"/>
  <c r="AS14" i="15"/>
  <c r="AR208" i="39" s="1"/>
  <c r="W14" i="15"/>
  <c r="R208" i="39" s="1"/>
  <c r="AS27" i="15"/>
  <c r="AR221" i="39" s="1"/>
  <c r="AS17" i="15"/>
  <c r="AR211" i="39" s="1"/>
  <c r="AS8" i="15"/>
  <c r="AR202" i="39" s="1"/>
  <c r="AS15" i="15"/>
  <c r="AR209" i="39" s="1"/>
  <c r="AS30" i="15"/>
  <c r="AR224" i="39" s="1"/>
  <c r="AS10" i="24"/>
  <c r="AR182" i="39" s="1"/>
  <c r="AS16" i="24"/>
  <c r="AR188" i="39" s="1"/>
  <c r="AS9" i="24"/>
  <c r="AR181" i="39" s="1"/>
  <c r="AS11" i="24"/>
  <c r="AR183" i="39" s="1"/>
  <c r="AS13" i="24"/>
  <c r="AR185" i="39" s="1"/>
  <c r="AS17" i="24"/>
  <c r="AR189" i="39" s="1"/>
  <c r="AS7" i="24"/>
  <c r="AR179" i="39" s="1"/>
  <c r="AS24" i="24"/>
  <c r="AR196" i="39" s="1"/>
  <c r="AS21" i="24"/>
  <c r="AR193" i="39" s="1"/>
  <c r="AS6" i="24"/>
  <c r="AR178" i="39" s="1"/>
  <c r="AS19" i="24"/>
  <c r="AR191" i="39" s="1"/>
  <c r="AS18" i="24"/>
  <c r="AR190" i="39" s="1"/>
  <c r="AS27" i="24"/>
  <c r="AR199" i="39" s="1"/>
  <c r="AS12" i="24"/>
  <c r="AR184" i="39" s="1"/>
  <c r="AS20" i="24"/>
  <c r="AR192" i="39" s="1"/>
  <c r="W20" i="24"/>
  <c r="R192" i="39" s="1"/>
  <c r="AS26" i="24"/>
  <c r="AR198" i="39" s="1"/>
  <c r="AS22" i="24"/>
  <c r="AR194" i="39" s="1"/>
  <c r="AS15" i="24"/>
  <c r="AR187" i="39" s="1"/>
  <c r="AS8" i="24"/>
  <c r="AR180" i="39" s="1"/>
  <c r="AS23" i="24"/>
  <c r="AR195" i="39" s="1"/>
  <c r="AS14" i="24"/>
  <c r="AR186" i="39" s="1"/>
  <c r="AS25" i="24"/>
  <c r="AR197" i="39" s="1"/>
  <c r="AS27" i="14"/>
  <c r="AR177" i="39" s="1"/>
  <c r="AS7" i="14"/>
  <c r="AR157" i="39" s="1"/>
  <c r="AS9" i="14"/>
  <c r="AR159" i="39" s="1"/>
  <c r="AS12" i="14"/>
  <c r="AR162" i="39" s="1"/>
  <c r="AS19" i="14"/>
  <c r="AR169" i="39" s="1"/>
  <c r="AS22" i="14"/>
  <c r="AR172" i="39" s="1"/>
  <c r="AS18" i="14"/>
  <c r="AR168" i="39" s="1"/>
  <c r="AS23" i="14"/>
  <c r="AR173" i="39" s="1"/>
  <c r="AS26" i="14"/>
  <c r="AR176" i="39" s="1"/>
  <c r="AS21" i="14"/>
  <c r="AR171" i="39" s="1"/>
  <c r="AS14" i="14"/>
  <c r="AR164" i="39" s="1"/>
  <c r="AS16" i="14"/>
  <c r="AR166" i="39" s="1"/>
  <c r="AS8" i="14"/>
  <c r="AR158" i="39" s="1"/>
  <c r="AS17" i="14"/>
  <c r="AR167" i="39" s="1"/>
  <c r="AS24" i="14"/>
  <c r="AR174" i="39" s="1"/>
  <c r="AS25" i="14"/>
  <c r="AR175" i="39" s="1"/>
  <c r="AS15" i="14"/>
  <c r="AR165" i="39" s="1"/>
  <c r="AS11" i="14"/>
  <c r="AR161" i="39" s="1"/>
  <c r="AS13" i="14"/>
  <c r="AR163" i="39" s="1"/>
  <c r="AS20" i="14"/>
  <c r="AR170" i="39" s="1"/>
  <c r="W20" i="14"/>
  <c r="R170" i="39" s="1"/>
  <c r="AS10" i="14"/>
  <c r="AR160" i="39" s="1"/>
  <c r="AS6" i="14"/>
  <c r="AR156" i="39" s="1"/>
  <c r="R156" i="39"/>
  <c r="AS11" i="23"/>
  <c r="AR147" i="39" s="1"/>
  <c r="AS7" i="23"/>
  <c r="AR143" i="39" s="1"/>
  <c r="AS17" i="23"/>
  <c r="AR153" i="39" s="1"/>
  <c r="AS16" i="23"/>
  <c r="AR152" i="39" s="1"/>
  <c r="AS10" i="23"/>
  <c r="AR146" i="39" s="1"/>
  <c r="AS12" i="23"/>
  <c r="AR148" i="39" s="1"/>
  <c r="AS19" i="23"/>
  <c r="AR155" i="39" s="1"/>
  <c r="AS13" i="23"/>
  <c r="AR149" i="39" s="1"/>
  <c r="AS18" i="23"/>
  <c r="AR154" i="39" s="1"/>
  <c r="AS15" i="23"/>
  <c r="AR151" i="39" s="1"/>
  <c r="AS6" i="23"/>
  <c r="AR142" i="39" s="1"/>
  <c r="R142" i="39"/>
  <c r="AS9" i="23"/>
  <c r="AR145" i="39" s="1"/>
  <c r="AS14" i="23"/>
  <c r="AR150" i="39" s="1"/>
  <c r="AS8" i="23"/>
  <c r="AR144" i="39" s="1"/>
  <c r="AS24" i="17"/>
  <c r="AR136" i="39" s="1"/>
  <c r="AS21" i="17"/>
  <c r="AR133" i="39" s="1"/>
  <c r="AS13" i="17"/>
  <c r="AR125" i="39" s="1"/>
  <c r="AS17" i="17"/>
  <c r="AR129" i="39" s="1"/>
  <c r="AS27" i="17"/>
  <c r="AR139" i="39" s="1"/>
  <c r="AS10" i="17"/>
  <c r="AR122" i="39" s="1"/>
  <c r="AS22" i="17"/>
  <c r="AR134" i="39" s="1"/>
  <c r="W22" i="17"/>
  <c r="R134" i="39" s="1"/>
  <c r="AS6" i="17"/>
  <c r="AR118" i="39" s="1"/>
  <c r="W6" i="17"/>
  <c r="R118" i="39" s="1"/>
  <c r="AS7" i="17"/>
  <c r="AR119" i="39" s="1"/>
  <c r="AS25" i="17"/>
  <c r="AR137" i="39" s="1"/>
  <c r="AS8" i="17"/>
  <c r="AR120" i="39" s="1"/>
  <c r="AS28" i="17"/>
  <c r="AR140" i="39" s="1"/>
  <c r="AS19" i="17"/>
  <c r="AR131" i="39" s="1"/>
  <c r="AS9" i="17"/>
  <c r="AR121" i="39" s="1"/>
  <c r="W14" i="17"/>
  <c r="R126" i="39" s="1"/>
  <c r="AS14" i="17"/>
  <c r="AR126" i="39" s="1"/>
  <c r="AS23" i="17"/>
  <c r="AR135" i="39" s="1"/>
  <c r="AS12" i="17"/>
  <c r="AR124" i="39" s="1"/>
  <c r="AS29" i="17"/>
  <c r="AR141" i="39" s="1"/>
  <c r="AS16" i="17"/>
  <c r="AR128" i="39" s="1"/>
  <c r="AS26" i="17"/>
  <c r="AR138" i="39" s="1"/>
  <c r="AS11" i="17"/>
  <c r="AR123" i="39" s="1"/>
  <c r="AS18" i="17"/>
  <c r="AR130" i="39" s="1"/>
  <c r="AS20" i="17"/>
  <c r="AR132" i="39" s="1"/>
  <c r="AS15" i="17"/>
  <c r="AR127" i="39" s="1"/>
  <c r="AS12" i="13"/>
  <c r="AR97" i="39" s="1"/>
  <c r="AS21" i="13"/>
  <c r="AR106" i="39" s="1"/>
  <c r="AS15" i="13"/>
  <c r="AR100" i="39" s="1"/>
  <c r="AS8" i="13"/>
  <c r="AR93" i="39" s="1"/>
  <c r="AS32" i="13"/>
  <c r="AR117" i="39" s="1"/>
  <c r="AS25" i="13"/>
  <c r="AR110" i="39" s="1"/>
  <c r="AS22" i="13"/>
  <c r="AR107" i="39" s="1"/>
  <c r="W22" i="13"/>
  <c r="R107" i="39" s="1"/>
  <c r="AS20" i="13"/>
  <c r="AR105" i="39" s="1"/>
  <c r="AS17" i="13"/>
  <c r="AR102" i="39" s="1"/>
  <c r="AS30" i="13"/>
  <c r="AR115" i="39" s="1"/>
  <c r="AS14" i="13"/>
  <c r="AR99" i="39" s="1"/>
  <c r="W14" i="13"/>
  <c r="R99" i="39" s="1"/>
  <c r="AS28" i="13"/>
  <c r="AR113" i="39" s="1"/>
  <c r="AS7" i="13"/>
  <c r="AR92" i="39" s="1"/>
  <c r="AS24" i="13"/>
  <c r="AR109" i="39" s="1"/>
  <c r="AS27" i="13"/>
  <c r="AR112" i="39" s="1"/>
  <c r="AS29" i="13"/>
  <c r="AR114" i="39" s="1"/>
  <c r="AS9" i="13"/>
  <c r="AR94" i="39" s="1"/>
  <c r="AS13" i="13"/>
  <c r="AR98" i="39" s="1"/>
  <c r="AS10" i="13"/>
  <c r="AR95" i="39" s="1"/>
  <c r="AS23" i="13"/>
  <c r="AR108" i="39" s="1"/>
  <c r="AS31" i="13"/>
  <c r="AR116" i="39" s="1"/>
  <c r="AS11" i="13"/>
  <c r="AR96" i="39" s="1"/>
  <c r="AS6" i="13"/>
  <c r="AR91" i="39" s="1"/>
  <c r="W6" i="13"/>
  <c r="R91" i="39" s="1"/>
  <c r="AS26" i="13"/>
  <c r="AR111" i="39" s="1"/>
  <c r="AS16" i="13"/>
  <c r="AR101" i="39" s="1"/>
  <c r="AS19" i="13"/>
  <c r="AR104" i="39" s="1"/>
  <c r="AS18" i="13"/>
  <c r="AR103" i="39" s="1"/>
  <c r="AS11" i="16"/>
  <c r="AR275" i="39" s="1"/>
  <c r="AS18" i="16"/>
  <c r="AR282" i="39" s="1"/>
  <c r="AS20" i="16"/>
  <c r="AR284" i="39" s="1"/>
  <c r="AS13" i="16"/>
  <c r="AR277" i="39" s="1"/>
  <c r="AS21" i="16"/>
  <c r="AR285" i="39" s="1"/>
  <c r="AS16" i="16"/>
  <c r="AR280" i="39" s="1"/>
  <c r="AS26" i="16"/>
  <c r="AR290" i="39" s="1"/>
  <c r="AS14" i="16"/>
  <c r="AR278" i="39" s="1"/>
  <c r="W14" i="16"/>
  <c r="R278" i="39" s="1"/>
  <c r="AS10" i="16"/>
  <c r="AR274" i="39" s="1"/>
  <c r="AS12" i="16"/>
  <c r="AR276" i="39" s="1"/>
  <c r="AS19" i="16"/>
  <c r="AR283" i="39" s="1"/>
  <c r="AS25" i="16"/>
  <c r="AR289" i="39" s="1"/>
  <c r="AS23" i="16"/>
  <c r="AR287" i="39" s="1"/>
  <c r="AS27" i="16"/>
  <c r="AR291" i="39" s="1"/>
  <c r="AS29" i="16"/>
  <c r="AR293" i="39" s="1"/>
  <c r="AS7" i="16"/>
  <c r="AR271" i="39" s="1"/>
  <c r="AS9" i="16"/>
  <c r="AR273" i="39" s="1"/>
  <c r="AS8" i="16"/>
  <c r="AR272" i="39" s="1"/>
  <c r="AS15" i="16"/>
  <c r="AR279" i="39" s="1"/>
  <c r="AS17" i="16"/>
  <c r="AR281" i="39" s="1"/>
  <c r="AS24" i="16"/>
  <c r="AR288" i="39" s="1"/>
  <c r="AS28" i="16"/>
  <c r="AR292" i="39" s="1"/>
  <c r="AS6" i="16"/>
  <c r="AR270" i="39" s="1"/>
  <c r="W6" i="16"/>
  <c r="AS22" i="16"/>
  <c r="AR286" i="39" s="1"/>
  <c r="W22" i="16"/>
  <c r="R286" i="39" s="1"/>
  <c r="AS19" i="25"/>
  <c r="AR50" i="39" s="1"/>
  <c r="AS22" i="25"/>
  <c r="AR53" i="39" s="1"/>
  <c r="W22" i="25"/>
  <c r="R53" i="39" s="1"/>
  <c r="AS16" i="25"/>
  <c r="AR47" i="39" s="1"/>
  <c r="AS27" i="25"/>
  <c r="AR58" i="39" s="1"/>
  <c r="AS15" i="25"/>
  <c r="AR46" i="39" s="1"/>
  <c r="AS25" i="25"/>
  <c r="AR56" i="39" s="1"/>
  <c r="AS26" i="25"/>
  <c r="AR57" i="39" s="1"/>
  <c r="AS14" i="25"/>
  <c r="AR45" i="39" s="1"/>
  <c r="W14" i="25"/>
  <c r="R45" i="39" s="1"/>
  <c r="AS7" i="25"/>
  <c r="AR38" i="39" s="1"/>
  <c r="AS13" i="25"/>
  <c r="AR44" i="39" s="1"/>
  <c r="AS18" i="25"/>
  <c r="AR49" i="39" s="1"/>
  <c r="AS29" i="25"/>
  <c r="AR60" i="39" s="1"/>
  <c r="AS28" i="25"/>
  <c r="AR59" i="39" s="1"/>
  <c r="AS9" i="25"/>
  <c r="AR40" i="39" s="1"/>
  <c r="AS20" i="25"/>
  <c r="AR51" i="39" s="1"/>
  <c r="AS21" i="25"/>
  <c r="AR52" i="39" s="1"/>
  <c r="AS8" i="25"/>
  <c r="AR39" i="39" s="1"/>
  <c r="AS17" i="25"/>
  <c r="AR48" i="39" s="1"/>
  <c r="AS10" i="25"/>
  <c r="AR41" i="39" s="1"/>
  <c r="AS12" i="25"/>
  <c r="AR43" i="39" s="1"/>
  <c r="AS24" i="25"/>
  <c r="AR55" i="39" s="1"/>
  <c r="AS23" i="25"/>
  <c r="AR54" i="39" s="1"/>
  <c r="AS11" i="25"/>
  <c r="AR42" i="39" s="1"/>
  <c r="AS6" i="25"/>
  <c r="AR37" i="39" s="1"/>
  <c r="W6" i="25"/>
  <c r="R37" i="39" s="1"/>
  <c r="AS15" i="32"/>
  <c r="AR331" i="39" s="1"/>
  <c r="AS16" i="32"/>
  <c r="AR332" i="39" s="1"/>
  <c r="AS6" i="32"/>
  <c r="AR322" i="39" s="1"/>
  <c r="W6" i="32"/>
  <c r="R322" i="39" s="1"/>
  <c r="AS9" i="32"/>
  <c r="AR325" i="39" s="1"/>
  <c r="AS13" i="32"/>
  <c r="AR329" i="39" s="1"/>
  <c r="AS10" i="32"/>
  <c r="AR326" i="39" s="1"/>
  <c r="AS8" i="32"/>
  <c r="AR324" i="39" s="1"/>
  <c r="AS11" i="32"/>
  <c r="AR327" i="39" s="1"/>
  <c r="AS19" i="32"/>
  <c r="AR335" i="39" s="1"/>
  <c r="AS14" i="32"/>
  <c r="AR330" i="39" s="1"/>
  <c r="W18" i="32"/>
  <c r="R334" i="39" s="1"/>
  <c r="AS18" i="32"/>
  <c r="AR334" i="39" s="1"/>
  <c r="AS7" i="32"/>
  <c r="AR323" i="39" s="1"/>
  <c r="AS12" i="32"/>
  <c r="AR328" i="39" s="1"/>
  <c r="W12" i="32"/>
  <c r="R328" i="39" s="1"/>
  <c r="AS17" i="32"/>
  <c r="AR333" i="39" s="1"/>
  <c r="AS18" i="22"/>
  <c r="AR73" i="39" s="1"/>
  <c r="AS28" i="22"/>
  <c r="AR83" i="39" s="1"/>
  <c r="AS35" i="22"/>
  <c r="AR90" i="39" s="1"/>
  <c r="AS26" i="22"/>
  <c r="AR81" i="39" s="1"/>
  <c r="AS25" i="22"/>
  <c r="AR80" i="39" s="1"/>
  <c r="AS22" i="22"/>
  <c r="AR77" i="39" s="1"/>
  <c r="W22" i="22"/>
  <c r="R77" i="39" s="1"/>
  <c r="AS9" i="22"/>
  <c r="AR64" i="39" s="1"/>
  <c r="AS21" i="22"/>
  <c r="AR76" i="39" s="1"/>
  <c r="AS29" i="22"/>
  <c r="AR84" i="39" s="1"/>
  <c r="AS13" i="22"/>
  <c r="AR68" i="39" s="1"/>
  <c r="AS19" i="22"/>
  <c r="AR74" i="39" s="1"/>
  <c r="AS20" i="22"/>
  <c r="AR75" i="39" s="1"/>
  <c r="AS23" i="22"/>
  <c r="AR78" i="39" s="1"/>
  <c r="AS34" i="22"/>
  <c r="AR89" i="39" s="1"/>
  <c r="AS31" i="22"/>
  <c r="AR86" i="39" s="1"/>
  <c r="AS15" i="22"/>
  <c r="AR70" i="39" s="1"/>
  <c r="AS16" i="22"/>
  <c r="AR71" i="39" s="1"/>
  <c r="AS32" i="22"/>
  <c r="AR87" i="39" s="1"/>
  <c r="AS8" i="22"/>
  <c r="AR63" i="39" s="1"/>
  <c r="AS12" i="22"/>
  <c r="AR67" i="39" s="1"/>
  <c r="AS30" i="22"/>
  <c r="AR85" i="39" s="1"/>
  <c r="AS10" i="22"/>
  <c r="AR65" i="39" s="1"/>
  <c r="AS11" i="22"/>
  <c r="AR66" i="39" s="1"/>
  <c r="AS24" i="22"/>
  <c r="AR79" i="39" s="1"/>
  <c r="AS17" i="22"/>
  <c r="AR72" i="39" s="1"/>
  <c r="AS33" i="22"/>
  <c r="AR88" i="39" s="1"/>
  <c r="AS7" i="22"/>
  <c r="AR62" i="39" s="1"/>
  <c r="AS6" i="22"/>
  <c r="AR61" i="39" s="1"/>
  <c r="W6" i="22"/>
  <c r="R61" i="39" s="1"/>
  <c r="AS14" i="22"/>
  <c r="AR69" i="39" s="1"/>
  <c r="W14" i="22"/>
  <c r="R69" i="39" s="1"/>
  <c r="AS27" i="22"/>
  <c r="AR82" i="39" s="1"/>
  <c r="AS14" i="33"/>
  <c r="AR344" i="39" s="1"/>
  <c r="AS20" i="33"/>
  <c r="AR350" i="39" s="1"/>
  <c r="AS9" i="33"/>
  <c r="AR339" i="39" s="1"/>
  <c r="AS10" i="33"/>
  <c r="AR340" i="39" s="1"/>
  <c r="AS7" i="33"/>
  <c r="AR337" i="39" s="1"/>
  <c r="AS13" i="33"/>
  <c r="AR343" i="39" s="1"/>
  <c r="AS17" i="33"/>
  <c r="AR347" i="39" s="1"/>
  <c r="AS11" i="33"/>
  <c r="AR341" i="39" s="1"/>
  <c r="AS19" i="33"/>
  <c r="AR349" i="39" s="1"/>
  <c r="AS6" i="33"/>
  <c r="AR336" i="39" s="1"/>
  <c r="W6" i="33"/>
  <c r="R336" i="39" s="1"/>
  <c r="AS8" i="33"/>
  <c r="AR338" i="39" s="1"/>
  <c r="AS15" i="33"/>
  <c r="AR345" i="39" s="1"/>
  <c r="AS16" i="33"/>
  <c r="AR346" i="39" s="1"/>
  <c r="AS12" i="33"/>
  <c r="AR342" i="39" s="1"/>
  <c r="W12" i="33"/>
  <c r="R342" i="39" s="1"/>
  <c r="AS21" i="33"/>
  <c r="AR351" i="39" s="1"/>
  <c r="AS18" i="33"/>
  <c r="AR348" i="39" s="1"/>
  <c r="W18" i="33"/>
  <c r="R348" i="39" s="1"/>
  <c r="AS34" i="26"/>
  <c r="AR33" i="39" s="1"/>
  <c r="AS8" i="26"/>
  <c r="AR7" i="39" s="1"/>
  <c r="AS37" i="26"/>
  <c r="AR36" i="39" s="1"/>
  <c r="AS36" i="26"/>
  <c r="AR35" i="39" s="1"/>
  <c r="AS19" i="26"/>
  <c r="AR18" i="39" s="1"/>
  <c r="AS26" i="26"/>
  <c r="AR25" i="39" s="1"/>
  <c r="AS17" i="26"/>
  <c r="AR16" i="39" s="1"/>
  <c r="AS28" i="26"/>
  <c r="AR27" i="39" s="1"/>
  <c r="AS12" i="26"/>
  <c r="AR11" i="39" s="1"/>
  <c r="AS31" i="26"/>
  <c r="AR30" i="39" s="1"/>
  <c r="AS16" i="26"/>
  <c r="AR15" i="39" s="1"/>
  <c r="AS30" i="26"/>
  <c r="AR29" i="39" s="1"/>
  <c r="AS20" i="26"/>
  <c r="AR19" i="39" s="1"/>
  <c r="AS25" i="26"/>
  <c r="AR24" i="39" s="1"/>
  <c r="AS32" i="26"/>
  <c r="AR31" i="39" s="1"/>
  <c r="AS10" i="26"/>
  <c r="AR9" i="39" s="1"/>
  <c r="AS23" i="26"/>
  <c r="AR22" i="39" s="1"/>
  <c r="AS9" i="26"/>
  <c r="AR8" i="39" s="1"/>
  <c r="AS35" i="26"/>
  <c r="AR34" i="39" s="1"/>
  <c r="AS14" i="26"/>
  <c r="AR13" i="39" s="1"/>
  <c r="W14" i="26"/>
  <c r="R13" i="39" s="1"/>
  <c r="AS29" i="26"/>
  <c r="AR28" i="39" s="1"/>
  <c r="AS33" i="26"/>
  <c r="AR32" i="39" s="1"/>
  <c r="AS11" i="26"/>
  <c r="AR10" i="39" s="1"/>
  <c r="AS7" i="26"/>
  <c r="AR6" i="39" s="1"/>
  <c r="AS24" i="26"/>
  <c r="AR23" i="39" s="1"/>
  <c r="AS18" i="26"/>
  <c r="AR17" i="39" s="1"/>
  <c r="AS21" i="26"/>
  <c r="AR20" i="39" s="1"/>
  <c r="AS13" i="26"/>
  <c r="AR12" i="39" s="1"/>
  <c r="AS22" i="26"/>
  <c r="AR21" i="39" s="1"/>
  <c r="W22" i="26"/>
  <c r="R21" i="39" s="1"/>
  <c r="AS6" i="26"/>
  <c r="AR5" i="39" s="1"/>
  <c r="W6" i="26"/>
  <c r="R5" i="39" s="1"/>
  <c r="AT24" i="17" l="1"/>
  <c r="AS136" i="39" s="1"/>
  <c r="AT22" i="20"/>
  <c r="AS268" i="39" s="1"/>
  <c r="AT29" i="13"/>
  <c r="AS114" i="39" s="1"/>
  <c r="AT18" i="25"/>
  <c r="AS49" i="39" s="1"/>
  <c r="AT26" i="13"/>
  <c r="AS111" i="39" s="1"/>
  <c r="AO22" i="17"/>
  <c r="AL134" i="39" s="1"/>
  <c r="AT15" i="22"/>
  <c r="AS70" i="39" s="1"/>
  <c r="AT12" i="23"/>
  <c r="AS148" i="39" s="1"/>
  <c r="AT26" i="22"/>
  <c r="AS81" i="39" s="1"/>
  <c r="AT15" i="17"/>
  <c r="AS127" i="39" s="1"/>
  <c r="AT17" i="20"/>
  <c r="AS263" i="39" s="1"/>
  <c r="AT29" i="21"/>
  <c r="AS317" i="39" s="1"/>
  <c r="AT19" i="13"/>
  <c r="AS104" i="39" s="1"/>
  <c r="AT13" i="24"/>
  <c r="AS185" i="39" s="1"/>
  <c r="AT24" i="14"/>
  <c r="AS174" i="39" s="1"/>
  <c r="AT15" i="21"/>
  <c r="AS303" i="39" s="1"/>
  <c r="AT14" i="20"/>
  <c r="AS260" i="39" s="1"/>
  <c r="AT25" i="25"/>
  <c r="AS56" i="39" s="1"/>
  <c r="AT34" i="22"/>
  <c r="AS89" i="39" s="1"/>
  <c r="AT28" i="13"/>
  <c r="AS113" i="39" s="1"/>
  <c r="AT18" i="21"/>
  <c r="AS306" i="39" s="1"/>
  <c r="AT35" i="22"/>
  <c r="AS90" i="39" s="1"/>
  <c r="AT29" i="17"/>
  <c r="AS141" i="39" s="1"/>
  <c r="AT13" i="14"/>
  <c r="AS163" i="39" s="1"/>
  <c r="AT27" i="21"/>
  <c r="AS315" i="39" s="1"/>
  <c r="AT14" i="13"/>
  <c r="AS99" i="39" s="1"/>
  <c r="AT14" i="25"/>
  <c r="AS45" i="39" s="1"/>
  <c r="AT19" i="18"/>
  <c r="AS241" i="39" s="1"/>
  <c r="AT29" i="18"/>
  <c r="AS251" i="39" s="1"/>
  <c r="AT33" i="21"/>
  <c r="AS321" i="39" s="1"/>
  <c r="AT25" i="21"/>
  <c r="AS313" i="39" s="1"/>
  <c r="AT23" i="25"/>
  <c r="AS54" i="39" s="1"/>
  <c r="AT29" i="22"/>
  <c r="AS84" i="39" s="1"/>
  <c r="AK84" i="39"/>
  <c r="AT14" i="15"/>
  <c r="AS208" i="39" s="1"/>
  <c r="AK208" i="39"/>
  <c r="AT22" i="17"/>
  <c r="AS134" i="39" s="1"/>
  <c r="AK134" i="39"/>
  <c r="AT29" i="25"/>
  <c r="AS60" i="39" s="1"/>
  <c r="AT27" i="22"/>
  <c r="AS82" i="39" s="1"/>
  <c r="AT27" i="13"/>
  <c r="AS112" i="39" s="1"/>
  <c r="AT27" i="25"/>
  <c r="AS58" i="39" s="1"/>
  <c r="AK58" i="39"/>
  <c r="AT28" i="22"/>
  <c r="AS83" i="39" s="1"/>
  <c r="AK83" i="39"/>
  <c r="AO22" i="16"/>
  <c r="AL286" i="39" s="1"/>
  <c r="AK292" i="39"/>
  <c r="AO20" i="14"/>
  <c r="AL170" i="39" s="1"/>
  <c r="AK171" i="39"/>
  <c r="AO18" i="23"/>
  <c r="AL154" i="39" s="1"/>
  <c r="AK154" i="39"/>
  <c r="AT24" i="15"/>
  <c r="AS218" i="39" s="1"/>
  <c r="AK218" i="39"/>
  <c r="AT20" i="20"/>
  <c r="AS266" i="39" s="1"/>
  <c r="AK266" i="39"/>
  <c r="AV8" i="22"/>
  <c r="AU63" i="39" s="1"/>
  <c r="AV12" i="25"/>
  <c r="AU43" i="39" s="1"/>
  <c r="AV11" i="22"/>
  <c r="AU66" i="39" s="1"/>
  <c r="AV9" i="22"/>
  <c r="AU64" i="39" s="1"/>
  <c r="AV16" i="25"/>
  <c r="AU47" i="39" s="1"/>
  <c r="AV14" i="22"/>
  <c r="AU69" i="39" s="1"/>
  <c r="AV10" i="22"/>
  <c r="AU65" i="39" s="1"/>
  <c r="AV8" i="25"/>
  <c r="AU39" i="39" s="1"/>
  <c r="AV7" i="25"/>
  <c r="AU38" i="39" s="1"/>
  <c r="AV13" i="22"/>
  <c r="AU68" i="39" s="1"/>
  <c r="AV13" i="25"/>
  <c r="AU44" i="39" s="1"/>
  <c r="AV6" i="25"/>
  <c r="AU37" i="39" s="1"/>
  <c r="AV6" i="22"/>
  <c r="AU61" i="39" s="1"/>
  <c r="AV12" i="22"/>
  <c r="AU67" i="39" s="1"/>
  <c r="AV11" i="25"/>
  <c r="AU42" i="39" s="1"/>
  <c r="AV9" i="25"/>
  <c r="AU40" i="39" s="1"/>
  <c r="AV7" i="22"/>
  <c r="AU62" i="39" s="1"/>
  <c r="AV10" i="25"/>
  <c r="AU41" i="39" s="1"/>
  <c r="AX92" i="15"/>
  <c r="H54" i="15" s="1"/>
  <c r="R200" i="39"/>
  <c r="AX92" i="20"/>
  <c r="H54" i="20" s="1"/>
  <c r="R252" i="39"/>
  <c r="AV24" i="25"/>
  <c r="AU55" i="39" s="1"/>
  <c r="AX92" i="16"/>
  <c r="H54" i="16" s="1"/>
  <c r="R270" i="39"/>
  <c r="AZ92" i="33"/>
  <c r="J54" i="33" s="1"/>
  <c r="AY92" i="33"/>
  <c r="I54" i="33" s="1"/>
  <c r="BD92" i="33"/>
  <c r="N54" i="33" s="1"/>
  <c r="AX92" i="33"/>
  <c r="H54" i="33" s="1"/>
  <c r="AX92" i="32"/>
  <c r="H54" i="32" s="1"/>
  <c r="AY92" i="32"/>
  <c r="I54" i="32" s="1"/>
  <c r="AZ92" i="32"/>
  <c r="J54" i="32" s="1"/>
  <c r="AZ92" i="21"/>
  <c r="J54" i="21" s="1"/>
  <c r="AY92" i="21"/>
  <c r="I54" i="21" s="1"/>
  <c r="AX92" i="21"/>
  <c r="H54" i="21" s="1"/>
  <c r="AY92" i="16"/>
  <c r="I54" i="16" s="1"/>
  <c r="AZ92" i="16"/>
  <c r="J54" i="16" s="1"/>
  <c r="AZ92" i="20"/>
  <c r="J54" i="20" s="1"/>
  <c r="AY92" i="20"/>
  <c r="I54" i="20" s="1"/>
  <c r="AX92" i="18"/>
  <c r="H54" i="18" s="1"/>
  <c r="AY92" i="18"/>
  <c r="I54" i="18" s="1"/>
  <c r="AZ92" i="18"/>
  <c r="J54" i="18" s="1"/>
  <c r="AZ92" i="15"/>
  <c r="J54" i="15" s="1"/>
  <c r="AY92" i="15"/>
  <c r="I54" i="15" s="1"/>
  <c r="AZ92" i="24"/>
  <c r="J54" i="24" s="1"/>
  <c r="AY92" i="24"/>
  <c r="I54" i="24" s="1"/>
  <c r="AX92" i="24"/>
  <c r="H54" i="24" s="1"/>
  <c r="AZ92" i="14"/>
  <c r="J54" i="14" s="1"/>
  <c r="AY92" i="14"/>
  <c r="I54" i="14" s="1"/>
  <c r="AX92" i="14"/>
  <c r="H54" i="14" s="1"/>
  <c r="AZ92" i="23"/>
  <c r="J54" i="23" s="1"/>
  <c r="AY92" i="23"/>
  <c r="I54" i="23" s="1"/>
  <c r="AX92" i="23"/>
  <c r="H54" i="23" s="1"/>
  <c r="AY92" i="17"/>
  <c r="I54" i="17" s="1"/>
  <c r="AX92" i="17"/>
  <c r="H54" i="17" s="1"/>
  <c r="AZ92" i="17"/>
  <c r="J54" i="17" s="1"/>
  <c r="AX92" i="13"/>
  <c r="H54" i="13" s="1"/>
  <c r="AY92" i="13"/>
  <c r="I54" i="13" s="1"/>
  <c r="AZ92" i="13"/>
  <c r="J54" i="13" s="1"/>
  <c r="AX92" i="22"/>
  <c r="H54" i="22" s="1"/>
  <c r="AY92" i="22"/>
  <c r="I54" i="22" s="1"/>
  <c r="AZ92" i="22"/>
  <c r="J54" i="22" s="1"/>
  <c r="AT28" i="16"/>
  <c r="AS292" i="39" s="1"/>
  <c r="AX92" i="25"/>
  <c r="H54" i="25" s="1"/>
  <c r="AZ92" i="25"/>
  <c r="J54" i="25" s="1"/>
  <c r="AY92" i="25"/>
  <c r="I54" i="25" s="1"/>
  <c r="AZ92" i="26"/>
  <c r="J54" i="26" s="1"/>
  <c r="AY92" i="26"/>
  <c r="I54" i="26" s="1"/>
  <c r="AX92" i="26"/>
  <c r="H54" i="26" s="1"/>
  <c r="AV17" i="25"/>
  <c r="AU48" i="39" s="1"/>
  <c r="AV26" i="25"/>
  <c r="AU57" i="39" s="1"/>
  <c r="AV24" i="22"/>
  <c r="AU79" i="39" s="1"/>
  <c r="AV20" i="22"/>
  <c r="AU75" i="39" s="1"/>
  <c r="AV21" i="22"/>
  <c r="AU76" i="39" s="1"/>
  <c r="AV31" i="22"/>
  <c r="AU86" i="39" s="1"/>
  <c r="AV19" i="22"/>
  <c r="AU74" i="39" s="1"/>
  <c r="AV33" i="22"/>
  <c r="AU88" i="39" s="1"/>
  <c r="AV32" i="22"/>
  <c r="AU87" i="39" s="1"/>
  <c r="AV22" i="22"/>
  <c r="AU77" i="39" s="1"/>
  <c r="AV25" i="22"/>
  <c r="AU80" i="39" s="1"/>
  <c r="AV17" i="22"/>
  <c r="AU72" i="39" s="1"/>
  <c r="AV30" i="22"/>
  <c r="AU85" i="39" s="1"/>
  <c r="AV16" i="22"/>
  <c r="AU71" i="39" s="1"/>
  <c r="AV23" i="22"/>
  <c r="AU78" i="39" s="1"/>
  <c r="AV21" i="25"/>
  <c r="AU52" i="39" s="1"/>
  <c r="AV22" i="25"/>
  <c r="AU53" i="39" s="1"/>
  <c r="AV28" i="25"/>
  <c r="AU59" i="39" s="1"/>
  <c r="AT32" i="13"/>
  <c r="AS117" i="39" s="1"/>
  <c r="AO22" i="13"/>
  <c r="AL107" i="39" s="1"/>
  <c r="AT21" i="20"/>
  <c r="AS267" i="39" s="1"/>
  <c r="AT31" i="15"/>
  <c r="AS225" i="39" s="1"/>
  <c r="AT18" i="23"/>
  <c r="AS154" i="39" s="1"/>
  <c r="AO22" i="22"/>
  <c r="AL77" i="39" s="1"/>
  <c r="AT16" i="33"/>
  <c r="AS346" i="39" s="1"/>
  <c r="AT15" i="33"/>
  <c r="AS345" i="39" s="1"/>
  <c r="AT12" i="33"/>
  <c r="AS342" i="39" s="1"/>
  <c r="AO12" i="33"/>
  <c r="AL342" i="39" s="1"/>
  <c r="AT18" i="16"/>
  <c r="AS282" i="39" s="1"/>
  <c r="AT15" i="16"/>
  <c r="AS279" i="39" s="1"/>
  <c r="AT19" i="16"/>
  <c r="AS283" i="39" s="1"/>
  <c r="AT14" i="16"/>
  <c r="AS278" i="39" s="1"/>
  <c r="AO14" i="16"/>
  <c r="AL278" i="39" s="1"/>
  <c r="AT13" i="32"/>
  <c r="AS329" i="39" s="1"/>
  <c r="AT16" i="32"/>
  <c r="AS332" i="39" s="1"/>
  <c r="AT19" i="32"/>
  <c r="AS335" i="39" s="1"/>
  <c r="AO18" i="32"/>
  <c r="AL334" i="39" s="1"/>
  <c r="AT12" i="32"/>
  <c r="AS328" i="39" s="1"/>
  <c r="AO12" i="32"/>
  <c r="AL328" i="39" s="1"/>
  <c r="AT15" i="32"/>
  <c r="AS331" i="39" s="1"/>
  <c r="AT19" i="21"/>
  <c r="AS307" i="39" s="1"/>
  <c r="AO22" i="25"/>
  <c r="AL53" i="39" s="1"/>
  <c r="AT16" i="21"/>
  <c r="AS304" i="39" s="1"/>
  <c r="AO15" i="21"/>
  <c r="AL303" i="39" s="1"/>
  <c r="AT23" i="21"/>
  <c r="AS311" i="39" s="1"/>
  <c r="AT31" i="21"/>
  <c r="AS319" i="39" s="1"/>
  <c r="AO24" i="21"/>
  <c r="AL312" i="39" s="1"/>
  <c r="AT32" i="21"/>
  <c r="AS320" i="39" s="1"/>
  <c r="AT13" i="20"/>
  <c r="AS259" i="39" s="1"/>
  <c r="AO12" i="20"/>
  <c r="AL258" i="39" s="1"/>
  <c r="AT16" i="20"/>
  <c r="AS262" i="39" s="1"/>
  <c r="AT19" i="20"/>
  <c r="AS265" i="39" s="1"/>
  <c r="AO18" i="20"/>
  <c r="AL264" i="39" s="1"/>
  <c r="AT20" i="18"/>
  <c r="AS242" i="39" s="1"/>
  <c r="AT22" i="18"/>
  <c r="AS244" i="39" s="1"/>
  <c r="AO22" i="18"/>
  <c r="AL244" i="39" s="1"/>
  <c r="AT24" i="18"/>
  <c r="AS246" i="39" s="1"/>
  <c r="AT15" i="18"/>
  <c r="AS237" i="39" s="1"/>
  <c r="AT18" i="18"/>
  <c r="AS240" i="39" s="1"/>
  <c r="AT14" i="18"/>
  <c r="AS236" i="39" s="1"/>
  <c r="AO14" i="18"/>
  <c r="AL236" i="39" s="1"/>
  <c r="AT16" i="18"/>
  <c r="AS238" i="39" s="1"/>
  <c r="AT18" i="15"/>
  <c r="AS212" i="39" s="1"/>
  <c r="AT16" i="15"/>
  <c r="AS210" i="39" s="1"/>
  <c r="AT22" i="15"/>
  <c r="AS216" i="39" s="1"/>
  <c r="AO22" i="15"/>
  <c r="AL216" i="39" s="1"/>
  <c r="AT19" i="15"/>
  <c r="AS213" i="39" s="1"/>
  <c r="AT15" i="15"/>
  <c r="AS209" i="39" s="1"/>
  <c r="AT26" i="15"/>
  <c r="AS220" i="39" s="1"/>
  <c r="AO14" i="15"/>
  <c r="AL208" i="39" s="1"/>
  <c r="AT27" i="24"/>
  <c r="AS199" i="39" s="1"/>
  <c r="AT17" i="24"/>
  <c r="AS189" i="39" s="1"/>
  <c r="AT15" i="24"/>
  <c r="AS187" i="39" s="1"/>
  <c r="AT20" i="24"/>
  <c r="AS192" i="39" s="1"/>
  <c r="AO20" i="24"/>
  <c r="AL192" i="39" s="1"/>
  <c r="AT14" i="24"/>
  <c r="AS186" i="39" s="1"/>
  <c r="AO13" i="24"/>
  <c r="AL185" i="39" s="1"/>
  <c r="AT14" i="14"/>
  <c r="AS164" i="39" s="1"/>
  <c r="AO13" i="14"/>
  <c r="AL163" i="39" s="1"/>
  <c r="AT17" i="14"/>
  <c r="AS167" i="39" s="1"/>
  <c r="AT15" i="14"/>
  <c r="AS165" i="39" s="1"/>
  <c r="AT21" i="14"/>
  <c r="AS171" i="39" s="1"/>
  <c r="AT17" i="23"/>
  <c r="AS153" i="39" s="1"/>
  <c r="AT14" i="23"/>
  <c r="AS150" i="39" s="1"/>
  <c r="AT16" i="23"/>
  <c r="AS152" i="39" s="1"/>
  <c r="AT13" i="23"/>
  <c r="AS149" i="39" s="1"/>
  <c r="AO12" i="23"/>
  <c r="AL148" i="39" s="1"/>
  <c r="AT14" i="17"/>
  <c r="AS126" i="39" s="1"/>
  <c r="AO14" i="17"/>
  <c r="AL126" i="39" s="1"/>
  <c r="AT18" i="17"/>
  <c r="AS130" i="39" s="1"/>
  <c r="AT16" i="17"/>
  <c r="AS128" i="39" s="1"/>
  <c r="AT20" i="17"/>
  <c r="AS132" i="39" s="1"/>
  <c r="AT15" i="13"/>
  <c r="AS100" i="39" s="1"/>
  <c r="AO14" i="13"/>
  <c r="AL99" i="39" s="1"/>
  <c r="AT20" i="13"/>
  <c r="AS105" i="39" s="1"/>
  <c r="AT18" i="22"/>
  <c r="AS73" i="39" s="1"/>
  <c r="AO14" i="22"/>
  <c r="AL69" i="39" s="1"/>
  <c r="AT19" i="25"/>
  <c r="AS50" i="39" s="1"/>
  <c r="AT20" i="25"/>
  <c r="AS51" i="39" s="1"/>
  <c r="AT15" i="25"/>
  <c r="AS46" i="39" s="1"/>
  <c r="AO14" i="25"/>
  <c r="AL45" i="39" s="1"/>
  <c r="J51" i="44" a="1"/>
  <c r="J49" i="44" a="1"/>
  <c r="I56" i="44" a="1"/>
  <c r="H55" i="44" a="1"/>
  <c r="N60" i="44" a="1"/>
  <c r="J57" i="44" a="1"/>
  <c r="J54" i="44" a="1"/>
  <c r="I59" i="44" a="1"/>
  <c r="H51" i="44" a="1"/>
  <c r="H52" i="44" a="1"/>
  <c r="J47" i="44" a="1"/>
  <c r="H50" i="44" a="1"/>
  <c r="J48" i="44" a="1"/>
  <c r="I58" i="44" a="1"/>
  <c r="H47" i="44" a="1"/>
  <c r="I50" i="44" a="1"/>
  <c r="H49" i="44" a="1"/>
  <c r="I51" i="44" a="1"/>
  <c r="J55" i="44" a="1"/>
  <c r="H58" i="44" a="1"/>
  <c r="J56" i="44" a="1"/>
  <c r="H60" i="44" a="1"/>
  <c r="J59" i="44" a="1"/>
  <c r="I47" i="44" a="1"/>
  <c r="I54" i="44" a="1"/>
  <c r="J53" i="44" a="1"/>
  <c r="J58" i="44" a="1"/>
  <c r="J46" i="44" a="1"/>
  <c r="I49" i="44" a="1"/>
  <c r="I53" i="44" a="1"/>
  <c r="H56" i="44" a="1"/>
  <c r="H54" i="44" a="1"/>
  <c r="I55" i="44" a="1"/>
  <c r="J60" i="44" a="1"/>
  <c r="I48" i="44" a="1"/>
  <c r="I60" i="44" a="1"/>
  <c r="H57" i="44" a="1"/>
  <c r="I57" i="44" a="1"/>
  <c r="H53" i="44" a="1"/>
  <c r="I46" i="44" a="1"/>
  <c r="I52" i="44" a="1"/>
  <c r="J50" i="44" a="1"/>
  <c r="H48" i="44" a="1"/>
  <c r="H59" i="44" a="1"/>
  <c r="H46" i="44" a="1"/>
  <c r="J52" i="44" a="1"/>
  <c r="BD92" i="17" l="1"/>
  <c r="N54" i="17" s="1"/>
  <c r="AV34" i="22"/>
  <c r="AU89" i="39" s="1"/>
  <c r="AV18" i="25"/>
  <c r="AU49" i="39" s="1"/>
  <c r="AV29" i="22"/>
  <c r="AU84" i="39" s="1"/>
  <c r="AV14" i="25"/>
  <c r="AU45" i="39" s="1"/>
  <c r="AV15" i="22"/>
  <c r="AU70" i="39" s="1"/>
  <c r="AV27" i="22"/>
  <c r="AU82" i="39" s="1"/>
  <c r="AV29" i="25"/>
  <c r="AU60" i="39" s="1"/>
  <c r="AV26" i="22"/>
  <c r="AU81" i="39" s="1"/>
  <c r="AV28" i="22"/>
  <c r="AU83" i="39" s="1"/>
  <c r="AV25" i="25"/>
  <c r="AU56" i="39" s="1"/>
  <c r="BD92" i="14"/>
  <c r="N54" i="14" s="1"/>
  <c r="AV23" i="25"/>
  <c r="AU54" i="39" s="1"/>
  <c r="AV35" i="22"/>
  <c r="AU90" i="39" s="1"/>
  <c r="BD92" i="16"/>
  <c r="N54" i="16" s="1"/>
  <c r="BD92" i="23"/>
  <c r="N54" i="23" s="1"/>
  <c r="AV27" i="25"/>
  <c r="AU58" i="39" s="1"/>
  <c r="AV20" i="25"/>
  <c r="AU51" i="39" s="1"/>
  <c r="AV19" i="25"/>
  <c r="AU50" i="39" s="1"/>
  <c r="AV18" i="22"/>
  <c r="AU73" i="39" s="1"/>
  <c r="AV15" i="25"/>
  <c r="AU46" i="39" s="1"/>
  <c r="H56" i="44"/>
  <c r="H57" i="44"/>
  <c r="H54" i="44"/>
  <c r="H50" i="44"/>
  <c r="J52" i="44"/>
  <c r="J47" i="44"/>
  <c r="I60" i="44"/>
  <c r="H49" i="44"/>
  <c r="I50" i="44"/>
  <c r="J51" i="44"/>
  <c r="J53" i="44"/>
  <c r="I48" i="44"/>
  <c r="I55" i="44"/>
  <c r="H58" i="44"/>
  <c r="I59" i="44"/>
  <c r="H47" i="44"/>
  <c r="H48" i="44"/>
  <c r="I54" i="44"/>
  <c r="H55" i="44"/>
  <c r="I58" i="44"/>
  <c r="H59" i="44"/>
  <c r="J60" i="44"/>
  <c r="J50" i="44"/>
  <c r="H51" i="44"/>
  <c r="H52" i="44"/>
  <c r="H53" i="44"/>
  <c r="I49" i="44"/>
  <c r="J54" i="44"/>
  <c r="J57" i="44"/>
  <c r="J58" i="44"/>
  <c r="H60" i="44"/>
  <c r="J56" i="44"/>
  <c r="J49" i="44"/>
  <c r="I51" i="44"/>
  <c r="I52" i="44"/>
  <c r="I53" i="44"/>
  <c r="I56" i="44"/>
  <c r="I47" i="44"/>
  <c r="J48" i="44"/>
  <c r="J55" i="44"/>
  <c r="I57" i="44"/>
  <c r="J59" i="44"/>
  <c r="N60" i="44"/>
  <c r="J46" i="44"/>
  <c r="I46" i="44"/>
  <c r="H46" i="44"/>
  <c r="BC92" i="33"/>
  <c r="M54" i="33" s="1"/>
  <c r="BC92" i="32"/>
  <c r="M54" i="32" s="1"/>
  <c r="BD92" i="32"/>
  <c r="N54" i="32" s="1"/>
  <c r="BD92" i="21"/>
  <c r="N54" i="21" s="1"/>
  <c r="BC92" i="21"/>
  <c r="M54" i="21" s="1"/>
  <c r="BC92" i="16"/>
  <c r="M54" i="16" s="1"/>
  <c r="BD92" i="20"/>
  <c r="N54" i="20" s="1"/>
  <c r="BC92" i="20"/>
  <c r="M54" i="20" s="1"/>
  <c r="BC92" i="18"/>
  <c r="M54" i="18" s="1"/>
  <c r="BD92" i="18"/>
  <c r="N54" i="18" s="1"/>
  <c r="BC92" i="15"/>
  <c r="M54" i="15" s="1"/>
  <c r="BD92" i="15"/>
  <c r="N54" i="15" s="1"/>
  <c r="BC92" i="24"/>
  <c r="M54" i="24" s="1"/>
  <c r="BD92" i="24"/>
  <c r="N54" i="24" s="1"/>
  <c r="BC92" i="14"/>
  <c r="M54" i="14" s="1"/>
  <c r="BC92" i="23"/>
  <c r="M54" i="23" s="1"/>
  <c r="BC92" i="17"/>
  <c r="M54" i="17" s="1"/>
  <c r="BD92" i="13"/>
  <c r="N54" i="13" s="1"/>
  <c r="BC92" i="13"/>
  <c r="M54" i="13" s="1"/>
  <c r="BC92" i="22"/>
  <c r="M54" i="22" s="1"/>
  <c r="BD92" i="22"/>
  <c r="N54" i="22" s="1"/>
  <c r="BC92" i="25"/>
  <c r="M54" i="25" s="1"/>
  <c r="BD92" i="25"/>
  <c r="N54" i="25" s="1"/>
  <c r="AW6" i="25"/>
  <c r="AV37" i="39" s="1"/>
  <c r="AW6" i="22"/>
  <c r="AV61" i="39" s="1"/>
  <c r="N47" i="44" a="1"/>
  <c r="M49" i="44" a="1"/>
  <c r="M48" i="44" a="1"/>
  <c r="N57" i="44" a="1"/>
  <c r="N55" i="44" a="1"/>
  <c r="N53" i="44" a="1"/>
  <c r="M50" i="44" a="1"/>
  <c r="N52" i="44" a="1"/>
  <c r="N49" i="44" a="1"/>
  <c r="N54" i="44" a="1"/>
  <c r="M55" i="44" a="1"/>
  <c r="M56" i="44" a="1"/>
  <c r="M52" i="44" a="1"/>
  <c r="N50" i="44" a="1"/>
  <c r="N59" i="44" a="1"/>
  <c r="M60" i="44" a="1"/>
  <c r="M58" i="44" a="1"/>
  <c r="M57" i="44" a="1"/>
  <c r="N48" i="44" a="1"/>
  <c r="N58" i="44" a="1"/>
  <c r="M54" i="44" a="1"/>
  <c r="M47" i="44" a="1"/>
  <c r="N56" i="44" a="1"/>
  <c r="M51" i="44" a="1"/>
  <c r="M59" i="44" a="1"/>
  <c r="N51" i="44" a="1"/>
  <c r="M53" i="44" a="1"/>
  <c r="N50" i="44" l="1"/>
  <c r="AW22" i="22"/>
  <c r="AV77" i="39" s="1"/>
  <c r="N52" i="44"/>
  <c r="AW22" i="25"/>
  <c r="AV53" i="39" s="1"/>
  <c r="N57" i="44"/>
  <c r="N51" i="44"/>
  <c r="AX6" i="25"/>
  <c r="AW37" i="39" s="1"/>
  <c r="N48" i="44"/>
  <c r="M60" i="44"/>
  <c r="M48" i="44"/>
  <c r="M51" i="44"/>
  <c r="N54" i="44"/>
  <c r="M56" i="44"/>
  <c r="N58" i="44"/>
  <c r="M50" i="44"/>
  <c r="M58" i="44"/>
  <c r="N47" i="44"/>
  <c r="M49" i="44"/>
  <c r="M52" i="44"/>
  <c r="M54" i="44"/>
  <c r="N56" i="44"/>
  <c r="N59" i="44"/>
  <c r="M53" i="44"/>
  <c r="M47" i="44"/>
  <c r="N49" i="44"/>
  <c r="N53" i="44"/>
  <c r="N55" i="44"/>
  <c r="M57" i="44"/>
  <c r="M59" i="44"/>
  <c r="M55" i="44"/>
  <c r="AW14" i="25"/>
  <c r="AV45" i="39" s="1"/>
  <c r="AX6" i="22"/>
  <c r="AW61" i="39" s="1"/>
  <c r="AW14" i="22"/>
  <c r="AV69" i="39" s="1"/>
  <c r="C22" i="26"/>
  <c r="C23" i="26"/>
  <c r="C24" i="26"/>
  <c r="C25" i="26"/>
  <c r="AX22" i="22" l="1"/>
  <c r="AW77" i="39" s="1"/>
  <c r="AX22" i="25"/>
  <c r="AW53" i="39" s="1"/>
  <c r="AY6" i="25"/>
  <c r="AX37" i="39" s="1"/>
  <c r="AY6" i="22"/>
  <c r="AX61" i="39" s="1"/>
  <c r="AM92" i="25"/>
  <c r="E48" i="25" s="1"/>
  <c r="AM92" i="22"/>
  <c r="E48" i="22" s="1"/>
  <c r="AX14" i="25"/>
  <c r="AW45" i="39" s="1"/>
  <c r="AX14" i="22"/>
  <c r="AW69" i="39" s="1"/>
  <c r="AI32" i="26"/>
  <c r="AF31" i="39" s="1"/>
  <c r="AI27" i="26"/>
  <c r="AF26" i="39" s="1"/>
  <c r="AI20" i="26"/>
  <c r="AF19" i="39" s="1"/>
  <c r="AI25" i="26"/>
  <c r="AF24" i="39" s="1"/>
  <c r="AI24" i="26"/>
  <c r="AF23" i="39" s="1"/>
  <c r="AI21" i="26"/>
  <c r="AF20" i="39" s="1"/>
  <c r="AI31" i="26"/>
  <c r="AF30" i="39" s="1"/>
  <c r="AI28" i="26"/>
  <c r="AF27" i="39" s="1"/>
  <c r="AI17" i="26"/>
  <c r="AF16" i="39" s="1"/>
  <c r="AI23" i="26"/>
  <c r="AF22" i="39" s="1"/>
  <c r="AI16" i="26"/>
  <c r="AF15" i="39" s="1"/>
  <c r="AI22" i="26"/>
  <c r="AF21" i="39" s="1"/>
  <c r="AF31" i="26"/>
  <c r="AC30" i="39" s="1"/>
  <c r="AF30" i="26"/>
  <c r="AC29" i="39" s="1"/>
  <c r="AI26" i="26"/>
  <c r="AF25" i="39" s="1"/>
  <c r="AI19" i="26"/>
  <c r="AF18" i="39" s="1"/>
  <c r="AI18" i="26"/>
  <c r="AF17" i="39" s="1"/>
  <c r="AF29" i="26"/>
  <c r="AC28" i="39" s="1"/>
  <c r="AF34" i="26"/>
  <c r="AC33" i="39" s="1"/>
  <c r="AF14" i="26"/>
  <c r="AC13" i="39" s="1"/>
  <c r="AI33" i="26"/>
  <c r="AF32" i="39" s="1"/>
  <c r="AI37" i="26"/>
  <c r="AF36" i="39" s="1"/>
  <c r="AI36" i="26"/>
  <c r="AF35" i="39" s="1"/>
  <c r="AF35" i="26"/>
  <c r="AC34" i="39" s="1"/>
  <c r="AF33" i="26"/>
  <c r="AC32" i="39" s="1"/>
  <c r="AI30" i="26"/>
  <c r="AF29" i="39" s="1"/>
  <c r="AF21" i="26"/>
  <c r="AC20" i="39" s="1"/>
  <c r="AF32" i="26"/>
  <c r="AC31" i="39" s="1"/>
  <c r="AI29" i="26"/>
  <c r="AF28" i="39" s="1"/>
  <c r="AF28" i="26"/>
  <c r="AC27" i="39" s="1"/>
  <c r="AF27" i="26"/>
  <c r="AC26" i="39" s="1"/>
  <c r="AF26" i="26"/>
  <c r="AC25" i="39" s="1"/>
  <c r="AF20" i="26"/>
  <c r="AC19" i="39" s="1"/>
  <c r="AF18" i="26"/>
  <c r="AC17" i="39" s="1"/>
  <c r="AF17" i="26"/>
  <c r="AC16" i="39" s="1"/>
  <c r="AI15" i="26"/>
  <c r="AF14" i="39" s="1"/>
  <c r="AI14" i="26"/>
  <c r="AF13" i="39" s="1"/>
  <c r="AF25" i="26"/>
  <c r="AC24" i="39" s="1"/>
  <c r="AF24" i="26"/>
  <c r="AC23" i="39" s="1"/>
  <c r="AF23" i="26"/>
  <c r="AC22" i="39" s="1"/>
  <c r="AF16" i="26"/>
  <c r="AC15" i="39" s="1"/>
  <c r="AF37" i="26"/>
  <c r="AC36" i="39" s="1"/>
  <c r="AI35" i="26"/>
  <c r="AF34" i="39" s="1"/>
  <c r="AF36" i="26"/>
  <c r="AC35" i="39" s="1"/>
  <c r="AI34" i="26"/>
  <c r="AF33" i="39" s="1"/>
  <c r="AF22" i="26"/>
  <c r="AC21" i="39" s="1"/>
  <c r="E26" i="44" a="1"/>
  <c r="E27" i="44" a="1"/>
  <c r="AO92" i="22" l="1"/>
  <c r="G48" i="22" s="1"/>
  <c r="AK92" i="22"/>
  <c r="C48" i="22" s="1"/>
  <c r="AO92" i="25"/>
  <c r="G48" i="25" s="1"/>
  <c r="E26" i="44"/>
  <c r="AK92" i="25"/>
  <c r="C48" i="25" s="1"/>
  <c r="E27" i="44"/>
  <c r="AN92" i="22"/>
  <c r="F48" i="22" s="1"/>
  <c r="AN92" i="25"/>
  <c r="F48" i="25" s="1"/>
  <c r="AK23" i="26"/>
  <c r="AH22" i="39" s="1"/>
  <c r="AK24" i="26"/>
  <c r="AH23" i="39" s="1"/>
  <c r="AJ26" i="26"/>
  <c r="AG25" i="39" s="1"/>
  <c r="AJ31" i="26"/>
  <c r="AG30" i="39" s="1"/>
  <c r="AK22" i="26"/>
  <c r="AH21" i="39" s="1"/>
  <c r="AK25" i="26"/>
  <c r="AH24" i="39" s="1"/>
  <c r="AK28" i="26"/>
  <c r="AH27" i="39" s="1"/>
  <c r="AJ14" i="26"/>
  <c r="AG13" i="39" s="1"/>
  <c r="AJ29" i="26"/>
  <c r="AG28" i="39" s="1"/>
  <c r="AJ33" i="26"/>
  <c r="AG32" i="39" s="1"/>
  <c r="AK36" i="26"/>
  <c r="AH35" i="39" s="1"/>
  <c r="AJ15" i="26"/>
  <c r="AG14" i="39" s="1"/>
  <c r="AK32" i="26"/>
  <c r="AH31" i="39" s="1"/>
  <c r="AJ19" i="26"/>
  <c r="AG18" i="39" s="1"/>
  <c r="AK17" i="26"/>
  <c r="AH16" i="39" s="1"/>
  <c r="AK21" i="26"/>
  <c r="AH20" i="39" s="1"/>
  <c r="AK34" i="26"/>
  <c r="AH33" i="39" s="1"/>
  <c r="AK35" i="26"/>
  <c r="AH34" i="39" s="1"/>
  <c r="AK37" i="26"/>
  <c r="AH36" i="39" s="1"/>
  <c r="AJ30" i="26"/>
  <c r="AG29" i="39" s="1"/>
  <c r="AJ27" i="26"/>
  <c r="AG26" i="39" s="1"/>
  <c r="AK16" i="26"/>
  <c r="AH15" i="39" s="1"/>
  <c r="AK20" i="26"/>
  <c r="AH19" i="39" s="1"/>
  <c r="AJ18" i="26"/>
  <c r="AG17" i="39" s="1"/>
  <c r="E20" i="35"/>
  <c r="G26" i="44" a="1"/>
  <c r="BK69" i="44" a="1"/>
  <c r="G27" i="44" a="1"/>
  <c r="C26" i="44" a="1"/>
  <c r="F26" i="44" a="1"/>
  <c r="BK68" i="44" a="1"/>
  <c r="F27" i="44" a="1"/>
  <c r="C27" i="44" a="1"/>
  <c r="C18" i="25" l="1"/>
  <c r="BK68" i="44"/>
  <c r="C26" i="44"/>
  <c r="BK69" i="44"/>
  <c r="C27" i="44"/>
  <c r="G27" i="44"/>
  <c r="G26" i="44"/>
  <c r="F26" i="44"/>
  <c r="F27" i="44"/>
  <c r="AK26" i="26"/>
  <c r="AH25" i="39" s="1"/>
  <c r="AK31" i="26"/>
  <c r="AK14" i="26"/>
  <c r="AH13" i="39" s="1"/>
  <c r="AK30" i="26"/>
  <c r="AK18" i="26"/>
  <c r="AK33" i="26"/>
  <c r="AK27" i="26"/>
  <c r="AK29" i="26"/>
  <c r="AH28" i="39" s="1"/>
  <c r="AN21" i="26"/>
  <c r="AK20" i="39" s="1"/>
  <c r="AK15" i="26"/>
  <c r="AH14" i="39" s="1"/>
  <c r="AN28" i="26"/>
  <c r="AK27" i="39" s="1"/>
  <c r="AN20" i="26"/>
  <c r="AK19" i="39" s="1"/>
  <c r="AN37" i="26"/>
  <c r="AK36" i="39" s="1"/>
  <c r="AN17" i="26"/>
  <c r="AK16" i="39" s="1"/>
  <c r="AN36" i="26"/>
  <c r="AK35" i="39" s="1"/>
  <c r="AN16" i="26"/>
  <c r="AK15" i="39" s="1"/>
  <c r="AN35" i="26"/>
  <c r="AK34" i="39" s="1"/>
  <c r="AK19" i="26"/>
  <c r="AH18" i="39" s="1"/>
  <c r="AN25" i="26"/>
  <c r="AK24" i="39" s="1"/>
  <c r="AN24" i="26"/>
  <c r="AK23" i="39" s="1"/>
  <c r="AN34" i="26"/>
  <c r="AK33" i="39" s="1"/>
  <c r="AN32" i="26"/>
  <c r="AK31" i="39" s="1"/>
  <c r="AN22" i="26"/>
  <c r="AK21" i="39" s="1"/>
  <c r="AN23" i="26"/>
  <c r="AK22" i="39" s="1"/>
  <c r="C18" i="32"/>
  <c r="C18" i="16"/>
  <c r="C18" i="18"/>
  <c r="C18" i="24"/>
  <c r="C18" i="23"/>
  <c r="C18" i="13"/>
  <c r="C18" i="33"/>
  <c r="C18" i="21"/>
  <c r="C18" i="20"/>
  <c r="C18" i="15"/>
  <c r="C18" i="14"/>
  <c r="C18" i="17"/>
  <c r="C18" i="22"/>
  <c r="AN27" i="26" l="1"/>
  <c r="AK26" i="39" s="1"/>
  <c r="AH26" i="39"/>
  <c r="AN33" i="26"/>
  <c r="AK32" i="39" s="1"/>
  <c r="AH32" i="39"/>
  <c r="AN18" i="26"/>
  <c r="AK17" i="39" s="1"/>
  <c r="AH17" i="39"/>
  <c r="AN30" i="26"/>
  <c r="AK29" i="39" s="1"/>
  <c r="AH29" i="39"/>
  <c r="AN31" i="26"/>
  <c r="AK30" i="39" s="1"/>
  <c r="AH30" i="39"/>
  <c r="AN26" i="26"/>
  <c r="AK25" i="39" s="1"/>
  <c r="AN14" i="26"/>
  <c r="AK13" i="39" s="1"/>
  <c r="AT25" i="26"/>
  <c r="AS24" i="39" s="1"/>
  <c r="AN29" i="26"/>
  <c r="AK28" i="39" s="1"/>
  <c r="AT34" i="26"/>
  <c r="AS33" i="39" s="1"/>
  <c r="AN19" i="26"/>
  <c r="AK18" i="39" s="1"/>
  <c r="AT17" i="26"/>
  <c r="AS16" i="39" s="1"/>
  <c r="AN15" i="26"/>
  <c r="AK14" i="39" s="1"/>
  <c r="AT32" i="26"/>
  <c r="AS31" i="39" s="1"/>
  <c r="AT37" i="26"/>
  <c r="AS36" i="39" s="1"/>
  <c r="AT21" i="26"/>
  <c r="AS20" i="39" s="1"/>
  <c r="AT22" i="26"/>
  <c r="AS21" i="39" s="1"/>
  <c r="AT24" i="26"/>
  <c r="AS23" i="39" s="1"/>
  <c r="AT16" i="26"/>
  <c r="AS15" i="39" s="1"/>
  <c r="AT20" i="26"/>
  <c r="AS19" i="39" s="1"/>
  <c r="AT28" i="26"/>
  <c r="AS27" i="39" s="1"/>
  <c r="AT36" i="26"/>
  <c r="AS35" i="39" s="1"/>
  <c r="AT23" i="26"/>
  <c r="AS22" i="39" s="1"/>
  <c r="AT35" i="26"/>
  <c r="AS34" i="39" s="1"/>
  <c r="AT18" i="26" l="1"/>
  <c r="AS17" i="39" s="1"/>
  <c r="AT27" i="26"/>
  <c r="AS26" i="39" s="1"/>
  <c r="AT31" i="26"/>
  <c r="AS30" i="39" s="1"/>
  <c r="AT30" i="26"/>
  <c r="AS29" i="39" s="1"/>
  <c r="AT33" i="26"/>
  <c r="AS32" i="39" s="1"/>
  <c r="AT26" i="26"/>
  <c r="AS25" i="39" s="1"/>
  <c r="AO22" i="26"/>
  <c r="AL21" i="39" s="1"/>
  <c r="AT14" i="26"/>
  <c r="AS13" i="39" s="1"/>
  <c r="AO14" i="26"/>
  <c r="AL13" i="39" s="1"/>
  <c r="AT19" i="26"/>
  <c r="AS18" i="39" s="1"/>
  <c r="AT15" i="26"/>
  <c r="AS14" i="39" s="1"/>
  <c r="AT29" i="26"/>
  <c r="AS28" i="39" s="1"/>
  <c r="BD92" i="26" l="1"/>
  <c r="N54" i="26" s="1"/>
  <c r="BC92" i="26"/>
  <c r="M54" i="26" s="1"/>
  <c r="M46" i="44" a="1"/>
  <c r="N46" i="44" a="1"/>
  <c r="N46" i="44" l="1"/>
  <c r="M46" i="44"/>
  <c r="C6" i="26" l="1"/>
  <c r="C7" i="26"/>
  <c r="C8" i="26"/>
  <c r="C9" i="26"/>
  <c r="C10" i="26"/>
  <c r="C11" i="26"/>
  <c r="C12" i="26"/>
  <c r="C13" i="26"/>
  <c r="C14" i="26"/>
  <c r="C15" i="26"/>
  <c r="C16" i="26"/>
  <c r="C17" i="26"/>
  <c r="M6" i="23" l="1"/>
  <c r="M9" i="33"/>
  <c r="M15" i="33"/>
  <c r="M10" i="33"/>
  <c r="M11" i="33"/>
  <c r="M17" i="33"/>
  <c r="M13" i="33"/>
  <c r="M19" i="33"/>
  <c r="M18" i="33"/>
  <c r="M14" i="33"/>
  <c r="M16" i="33"/>
  <c r="M12" i="33"/>
  <c r="M6" i="33"/>
  <c r="M20" i="33"/>
  <c r="M21" i="33"/>
  <c r="M7" i="33"/>
  <c r="M8" i="33"/>
  <c r="M8" i="16"/>
  <c r="M27" i="17"/>
  <c r="M26" i="17"/>
  <c r="M26" i="15"/>
  <c r="M20" i="15"/>
  <c r="M21" i="15"/>
  <c r="M33" i="15"/>
  <c r="M27" i="15"/>
  <c r="M11" i="15"/>
  <c r="M33" i="21"/>
  <c r="M22" i="21"/>
  <c r="M14" i="21"/>
  <c r="M27" i="13"/>
  <c r="M19" i="13"/>
  <c r="M11" i="13"/>
  <c r="M18" i="13"/>
  <c r="M11" i="17"/>
  <c r="M10" i="17"/>
  <c r="M14" i="17"/>
  <c r="M29" i="17"/>
  <c r="M13" i="17"/>
  <c r="M15" i="23"/>
  <c r="M16" i="23"/>
  <c r="M9" i="14"/>
  <c r="M17" i="14"/>
  <c r="M13" i="14"/>
  <c r="M14" i="14"/>
  <c r="M6" i="14"/>
  <c r="M20" i="14"/>
  <c r="M21" i="14"/>
  <c r="M8" i="24"/>
  <c r="M10" i="15"/>
  <c r="M24" i="15"/>
  <c r="M14" i="15"/>
  <c r="M23" i="15"/>
  <c r="M13" i="15"/>
  <c r="M22" i="15"/>
  <c r="M15" i="15"/>
  <c r="M26" i="18"/>
  <c r="M22" i="18"/>
  <c r="M23" i="18"/>
  <c r="M10" i="20"/>
  <c r="M17" i="20"/>
  <c r="M9" i="20"/>
  <c r="M16" i="20"/>
  <c r="M13" i="20"/>
  <c r="M20" i="20"/>
  <c r="M19" i="20"/>
  <c r="M14" i="20"/>
  <c r="M9" i="16"/>
  <c r="M15" i="16"/>
  <c r="M9" i="21"/>
  <c r="M11" i="21"/>
  <c r="M32" i="21"/>
  <c r="M31" i="21"/>
  <c r="M9" i="32"/>
  <c r="M22" i="13"/>
  <c r="M29" i="13"/>
  <c r="M7" i="13"/>
  <c r="M17" i="13"/>
  <c r="M16" i="13"/>
  <c r="M23" i="13"/>
  <c r="M28" i="17"/>
  <c r="M12" i="17"/>
  <c r="M21" i="17"/>
  <c r="M14" i="23"/>
  <c r="M8" i="23"/>
  <c r="M12" i="14"/>
  <c r="M11" i="14"/>
  <c r="M15" i="24"/>
  <c r="M7" i="24"/>
  <c r="M29" i="15"/>
  <c r="M12" i="15"/>
  <c r="M8" i="18"/>
  <c r="M17" i="18"/>
  <c r="M12" i="20"/>
  <c r="M11" i="20"/>
  <c r="M22" i="16"/>
  <c r="M16" i="16"/>
  <c r="M24" i="16"/>
  <c r="M23" i="16"/>
  <c r="M13" i="21"/>
  <c r="M21" i="21"/>
  <c r="M12" i="21"/>
  <c r="M7" i="32"/>
  <c r="M14" i="32"/>
  <c r="M6" i="32"/>
  <c r="M13" i="32"/>
  <c r="M16" i="24"/>
  <c r="M21" i="20"/>
  <c r="M30" i="13"/>
  <c r="M6" i="13"/>
  <c r="M15" i="13"/>
  <c r="M18" i="17"/>
  <c r="M9" i="17"/>
  <c r="M13" i="23"/>
  <c r="M12" i="23"/>
  <c r="M19" i="23"/>
  <c r="M7" i="23"/>
  <c r="M24" i="14"/>
  <c r="M27" i="24"/>
  <c r="M14" i="24"/>
  <c r="M6" i="24"/>
  <c r="M31" i="15"/>
  <c r="M9" i="15"/>
  <c r="M32" i="15"/>
  <c r="M27" i="18"/>
  <c r="M25" i="18"/>
  <c r="M24" i="18"/>
  <c r="M15" i="18"/>
  <c r="M14" i="18"/>
  <c r="M6" i="18"/>
  <c r="M7" i="18"/>
  <c r="M13" i="16"/>
  <c r="M19" i="16"/>
  <c r="M11" i="16"/>
  <c r="M6" i="16"/>
  <c r="M7" i="16"/>
  <c r="M14" i="16"/>
  <c r="M28" i="21"/>
  <c r="M27" i="21"/>
  <c r="M12" i="32"/>
  <c r="M8" i="13"/>
  <c r="M18" i="14"/>
  <c r="M10" i="14"/>
  <c r="M23" i="14"/>
  <c r="M19" i="14"/>
  <c r="M25" i="14"/>
  <c r="M10" i="13"/>
  <c r="M31" i="13"/>
  <c r="M32" i="13"/>
  <c r="M17" i="17"/>
  <c r="M8" i="17"/>
  <c r="M16" i="14"/>
  <c r="M25" i="24"/>
  <c r="M10" i="24"/>
  <c r="M26" i="24"/>
  <c r="M24" i="24"/>
  <c r="M23" i="24"/>
  <c r="M22" i="24"/>
  <c r="M17" i="15"/>
  <c r="M8" i="15"/>
  <c r="M21" i="18"/>
  <c r="M12" i="18"/>
  <c r="M20" i="18"/>
  <c r="M8" i="20"/>
  <c r="M15" i="20"/>
  <c r="M26" i="16"/>
  <c r="M25" i="16"/>
  <c r="M17" i="16"/>
  <c r="M27" i="16"/>
  <c r="M8" i="21"/>
  <c r="M17" i="21"/>
  <c r="M10" i="32"/>
  <c r="M11" i="32"/>
  <c r="M17" i="32"/>
  <c r="M16" i="32"/>
  <c r="M18" i="32"/>
  <c r="M9" i="13"/>
  <c r="M14" i="13"/>
  <c r="M26" i="13"/>
  <c r="M25" i="13"/>
  <c r="M19" i="17"/>
  <c r="M23" i="17"/>
  <c r="M22" i="17"/>
  <c r="M10" i="23"/>
  <c r="M9" i="23"/>
  <c r="M18" i="23"/>
  <c r="M8" i="14"/>
  <c r="M17" i="24"/>
  <c r="M9" i="24"/>
  <c r="M12" i="24"/>
  <c r="M13" i="24"/>
  <c r="M20" i="24"/>
  <c r="M19" i="15"/>
  <c r="M25" i="15"/>
  <c r="M18" i="15"/>
  <c r="M11" i="18"/>
  <c r="M10" i="18"/>
  <c r="M13" i="18"/>
  <c r="M28" i="18"/>
  <c r="M18" i="20"/>
  <c r="M18" i="16"/>
  <c r="M10" i="16"/>
  <c r="M29" i="16"/>
  <c r="M19" i="21"/>
  <c r="M18" i="21"/>
  <c r="M6" i="21"/>
  <c r="M15" i="32"/>
  <c r="M20" i="17"/>
  <c r="M27" i="14"/>
  <c r="M28" i="15"/>
  <c r="M23" i="21"/>
  <c r="M10" i="21"/>
  <c r="M30" i="21"/>
  <c r="M29" i="21"/>
  <c r="M21" i="13"/>
  <c r="M13" i="13"/>
  <c r="M20" i="13"/>
  <c r="M12" i="13"/>
  <c r="M16" i="17"/>
  <c r="M11" i="23"/>
  <c r="M17" i="23"/>
  <c r="M15" i="14"/>
  <c r="M7" i="14"/>
  <c r="M19" i="24"/>
  <c r="M18" i="24"/>
  <c r="M21" i="24"/>
  <c r="M11" i="24"/>
  <c r="M16" i="15"/>
  <c r="M7" i="20"/>
  <c r="M21" i="16"/>
  <c r="M28" i="16"/>
  <c r="M20" i="16"/>
  <c r="M12" i="16"/>
  <c r="M7" i="21"/>
  <c r="M26" i="21"/>
  <c r="M25" i="21"/>
  <c r="M24" i="21"/>
  <c r="M19" i="32"/>
  <c r="M28" i="13"/>
  <c r="M24" i="13"/>
  <c r="M25" i="17"/>
  <c r="M24" i="17"/>
  <c r="M7" i="17"/>
  <c r="M22" i="14"/>
  <c r="M26" i="14"/>
  <c r="M30" i="15"/>
  <c r="M7" i="15"/>
  <c r="M6" i="15"/>
  <c r="M29" i="18"/>
  <c r="M9" i="18"/>
  <c r="M19" i="18"/>
  <c r="M18" i="18"/>
  <c r="M23" i="20"/>
  <c r="M22" i="20"/>
  <c r="M6" i="20"/>
  <c r="M16" i="21"/>
  <c r="M15" i="21"/>
  <c r="M20" i="21"/>
  <c r="M11" i="26"/>
  <c r="M10" i="26"/>
  <c r="M20" i="26"/>
  <c r="M34" i="26"/>
  <c r="M24" i="26"/>
  <c r="M9" i="26"/>
  <c r="M30" i="26"/>
  <c r="M25" i="26"/>
  <c r="M8" i="26"/>
  <c r="M33" i="26"/>
  <c r="M19" i="26"/>
  <c r="M18" i="26"/>
  <c r="M37" i="26"/>
  <c r="M7" i="26"/>
  <c r="M29" i="26"/>
  <c r="M28" i="26"/>
  <c r="M23" i="26"/>
  <c r="M6" i="26"/>
  <c r="M17" i="26"/>
  <c r="M16" i="26"/>
  <c r="M36" i="26"/>
  <c r="M35" i="26"/>
  <c r="M32" i="26"/>
  <c r="M31" i="26"/>
  <c r="M15" i="26"/>
  <c r="M22" i="26"/>
  <c r="M13" i="26"/>
  <c r="M27" i="26"/>
  <c r="M26" i="26"/>
  <c r="M14" i="26"/>
  <c r="M21" i="26"/>
  <c r="M12" i="26"/>
  <c r="N6" i="20" l="1"/>
  <c r="E200" i="39"/>
  <c r="E157" i="39"/>
  <c r="E197" i="39"/>
  <c r="E277" i="39"/>
  <c r="E188" i="39"/>
  <c r="E101" i="39"/>
  <c r="E204" i="39"/>
  <c r="E21" i="39"/>
  <c r="E5" i="39"/>
  <c r="E240" i="39"/>
  <c r="E201" i="39"/>
  <c r="E137" i="39"/>
  <c r="E292" i="39"/>
  <c r="E183" i="39"/>
  <c r="E128" i="39"/>
  <c r="E106" i="39"/>
  <c r="E177" i="39"/>
  <c r="E250" i="39"/>
  <c r="E212" i="39"/>
  <c r="E154" i="39"/>
  <c r="E326" i="39"/>
  <c r="E254" i="39"/>
  <c r="E243" i="39"/>
  <c r="E270" i="39"/>
  <c r="E229" i="39"/>
  <c r="E225" i="39"/>
  <c r="E148" i="39"/>
  <c r="E130" i="39"/>
  <c r="E300" i="39"/>
  <c r="E257" i="39"/>
  <c r="E102" i="39"/>
  <c r="E207" i="39"/>
  <c r="E141" i="39"/>
  <c r="E123" i="39"/>
  <c r="E342" i="39"/>
  <c r="E340" i="39"/>
  <c r="E317" i="39"/>
  <c r="E150" i="39"/>
  <c r="E252" i="39"/>
  <c r="E109" i="39"/>
  <c r="E314" i="39"/>
  <c r="E318" i="39"/>
  <c r="E306" i="39"/>
  <c r="E274" i="39"/>
  <c r="E235" i="39"/>
  <c r="E219" i="39"/>
  <c r="E184" i="39"/>
  <c r="E135" i="39"/>
  <c r="E99" i="39"/>
  <c r="E334" i="39"/>
  <c r="E202" i="39"/>
  <c r="E196" i="39"/>
  <c r="E166" i="39"/>
  <c r="E175" i="39"/>
  <c r="E315" i="39"/>
  <c r="E246" i="39"/>
  <c r="E199" i="39"/>
  <c r="E100" i="39"/>
  <c r="E329" i="39"/>
  <c r="E309" i="39"/>
  <c r="E288" i="39"/>
  <c r="E258" i="39"/>
  <c r="E206" i="39"/>
  <c r="E161" i="39"/>
  <c r="E107" i="39"/>
  <c r="E319" i="39"/>
  <c r="E279" i="39"/>
  <c r="E265" i="39"/>
  <c r="E262" i="39"/>
  <c r="E248" i="39"/>
  <c r="E217" i="39"/>
  <c r="E180" i="39"/>
  <c r="E214" i="39"/>
  <c r="E351" i="39"/>
  <c r="E349" i="39"/>
  <c r="E172" i="39"/>
  <c r="E284" i="39"/>
  <c r="E117" i="39"/>
  <c r="E271" i="39"/>
  <c r="E238" i="39"/>
  <c r="E260" i="39"/>
  <c r="E112" i="39"/>
  <c r="E241" i="39"/>
  <c r="E118" i="39"/>
  <c r="E295" i="39"/>
  <c r="E285" i="39"/>
  <c r="E193" i="39"/>
  <c r="E165" i="39"/>
  <c r="E132" i="39"/>
  <c r="E307" i="39"/>
  <c r="E282" i="39"/>
  <c r="E181" i="39"/>
  <c r="E145" i="39"/>
  <c r="E94" i="39"/>
  <c r="E281" i="39"/>
  <c r="E211" i="39"/>
  <c r="E116" i="39"/>
  <c r="E169" i="39"/>
  <c r="E247" i="39"/>
  <c r="E149" i="39"/>
  <c r="E280" i="39"/>
  <c r="E239" i="39"/>
  <c r="E223" i="39"/>
  <c r="E162" i="39"/>
  <c r="E133" i="39"/>
  <c r="E255" i="39"/>
  <c r="E156" i="39"/>
  <c r="E126" i="39"/>
  <c r="E302" i="39"/>
  <c r="E220" i="39"/>
  <c r="E345" i="39"/>
  <c r="E261" i="39"/>
  <c r="E203" i="39"/>
  <c r="E297" i="39"/>
  <c r="E215" i="39"/>
  <c r="E341" i="39"/>
  <c r="E268" i="39"/>
  <c r="E224" i="39"/>
  <c r="E113" i="39"/>
  <c r="E335" i="39"/>
  <c r="E253" i="39"/>
  <c r="E153" i="39"/>
  <c r="E298" i="39"/>
  <c r="E232" i="39"/>
  <c r="E213" i="39"/>
  <c r="E189" i="39"/>
  <c r="E146" i="39"/>
  <c r="E131" i="39"/>
  <c r="E332" i="39"/>
  <c r="E289" i="39"/>
  <c r="E95" i="39"/>
  <c r="E93" i="39"/>
  <c r="E316" i="39"/>
  <c r="E275" i="39"/>
  <c r="E228" i="39"/>
  <c r="E249" i="39"/>
  <c r="E174" i="39"/>
  <c r="E322" i="39"/>
  <c r="E286" i="39"/>
  <c r="E230" i="39"/>
  <c r="E124" i="39"/>
  <c r="E92" i="39"/>
  <c r="E320" i="39"/>
  <c r="E266" i="39"/>
  <c r="E263" i="39"/>
  <c r="E209" i="39"/>
  <c r="E164" i="39"/>
  <c r="E152" i="39"/>
  <c r="E310" i="39"/>
  <c r="E350" i="39"/>
  <c r="E346" i="39"/>
  <c r="E343" i="39"/>
  <c r="E313" i="39"/>
  <c r="E294" i="39"/>
  <c r="E134" i="39"/>
  <c r="E234" i="39"/>
  <c r="E237" i="39"/>
  <c r="E323" i="39"/>
  <c r="E114" i="39"/>
  <c r="E348" i="39"/>
  <c r="E13" i="39"/>
  <c r="E308" i="39"/>
  <c r="E269" i="39"/>
  <c r="E231" i="39"/>
  <c r="E119" i="39"/>
  <c r="E192" i="39"/>
  <c r="E110" i="39"/>
  <c r="E333" i="39"/>
  <c r="E305" i="39"/>
  <c r="E198" i="39"/>
  <c r="E120" i="39"/>
  <c r="E173" i="39"/>
  <c r="E283" i="39"/>
  <c r="E178" i="39"/>
  <c r="E91" i="39"/>
  <c r="E330" i="39"/>
  <c r="E179" i="39"/>
  <c r="E144" i="39"/>
  <c r="E273" i="39"/>
  <c r="E259" i="39"/>
  <c r="E256" i="39"/>
  <c r="E208" i="39"/>
  <c r="E163" i="39"/>
  <c r="E151" i="39"/>
  <c r="E127" i="39"/>
  <c r="E103" i="39"/>
  <c r="E321" i="39"/>
  <c r="E205" i="39"/>
  <c r="E138" i="39"/>
  <c r="E272" i="39"/>
  <c r="E339" i="39"/>
  <c r="E291" i="39"/>
  <c r="E324" i="39"/>
  <c r="E337" i="39"/>
  <c r="E303" i="39"/>
  <c r="E312" i="39"/>
  <c r="E276" i="39"/>
  <c r="E210" i="39"/>
  <c r="E190" i="39"/>
  <c r="E147" i="39"/>
  <c r="E97" i="39"/>
  <c r="E311" i="39"/>
  <c r="E331" i="39"/>
  <c r="E264" i="39"/>
  <c r="E233" i="39"/>
  <c r="E185" i="39"/>
  <c r="E111" i="39"/>
  <c r="E296" i="39"/>
  <c r="E194" i="39"/>
  <c r="E160" i="39"/>
  <c r="E278" i="39"/>
  <c r="E186" i="39"/>
  <c r="E301" i="39"/>
  <c r="E187" i="39"/>
  <c r="E140" i="39"/>
  <c r="E299" i="39"/>
  <c r="E216" i="39"/>
  <c r="E218" i="39"/>
  <c r="E171" i="39"/>
  <c r="E167" i="39"/>
  <c r="E96" i="39"/>
  <c r="E221" i="39"/>
  <c r="E344" i="39"/>
  <c r="E98" i="39"/>
  <c r="E168" i="39"/>
  <c r="E155" i="39"/>
  <c r="E287" i="39"/>
  <c r="E244" i="39"/>
  <c r="E125" i="39"/>
  <c r="E304" i="39"/>
  <c r="E251" i="39"/>
  <c r="E176" i="39"/>
  <c r="E136" i="39"/>
  <c r="E191" i="39"/>
  <c r="E105" i="39"/>
  <c r="E222" i="39"/>
  <c r="E293" i="39"/>
  <c r="E158" i="39"/>
  <c r="E327" i="39"/>
  <c r="E290" i="39"/>
  <c r="E242" i="39"/>
  <c r="E195" i="39"/>
  <c r="E182" i="39"/>
  <c r="E129" i="39"/>
  <c r="E328" i="39"/>
  <c r="E236" i="39"/>
  <c r="E226" i="39"/>
  <c r="E143" i="39"/>
  <c r="E121" i="39"/>
  <c r="E115" i="39"/>
  <c r="E267" i="39"/>
  <c r="E108" i="39"/>
  <c r="E325" i="39"/>
  <c r="E245" i="39"/>
  <c r="E170" i="39"/>
  <c r="E159" i="39"/>
  <c r="E122" i="39"/>
  <c r="E104" i="39"/>
  <c r="E227" i="39"/>
  <c r="E139" i="39"/>
  <c r="E338" i="39"/>
  <c r="E336" i="39"/>
  <c r="E347" i="39"/>
  <c r="E142" i="39"/>
  <c r="AR13" i="26"/>
  <c r="AQ12" i="39" s="1"/>
  <c r="E12" i="39"/>
  <c r="AR17" i="26"/>
  <c r="AQ16" i="39" s="1"/>
  <c r="E16" i="39"/>
  <c r="AR19" i="26"/>
  <c r="AQ18" i="39" s="1"/>
  <c r="E18" i="39"/>
  <c r="AR20" i="26"/>
  <c r="AQ19" i="39" s="1"/>
  <c r="E19" i="39"/>
  <c r="AR33" i="26"/>
  <c r="AQ32" i="39" s="1"/>
  <c r="E32" i="39"/>
  <c r="AR10" i="26"/>
  <c r="AQ9" i="39" s="1"/>
  <c r="E9" i="39"/>
  <c r="AR15" i="26"/>
  <c r="AQ14" i="39" s="1"/>
  <c r="E14" i="39"/>
  <c r="AR23" i="26"/>
  <c r="AQ22" i="39" s="1"/>
  <c r="E22" i="39"/>
  <c r="AR8" i="26"/>
  <c r="AQ7" i="39" s="1"/>
  <c r="E7" i="39"/>
  <c r="AR11" i="26"/>
  <c r="AQ10" i="39" s="1"/>
  <c r="E10" i="39"/>
  <c r="AR12" i="26"/>
  <c r="AQ11" i="39" s="1"/>
  <c r="E11" i="39"/>
  <c r="AR31" i="26"/>
  <c r="AQ30" i="39" s="1"/>
  <c r="E30" i="39"/>
  <c r="AR28" i="26"/>
  <c r="AQ27" i="39" s="1"/>
  <c r="E27" i="39"/>
  <c r="AR25" i="26"/>
  <c r="AQ24" i="39" s="1"/>
  <c r="E24" i="39"/>
  <c r="AR21" i="26"/>
  <c r="AQ20" i="39" s="1"/>
  <c r="E20" i="39"/>
  <c r="AR32" i="26"/>
  <c r="AQ31" i="39" s="1"/>
  <c r="E31" i="39"/>
  <c r="AR29" i="26"/>
  <c r="AQ28" i="39" s="1"/>
  <c r="E28" i="39"/>
  <c r="AR30" i="26"/>
  <c r="AQ29" i="39" s="1"/>
  <c r="E29" i="39"/>
  <c r="AR35" i="26"/>
  <c r="AQ34" i="39" s="1"/>
  <c r="E34" i="39"/>
  <c r="AR7" i="26"/>
  <c r="AQ6" i="39" s="1"/>
  <c r="E6" i="39"/>
  <c r="AR9" i="26"/>
  <c r="AQ8" i="39" s="1"/>
  <c r="E8" i="39"/>
  <c r="AR26" i="26"/>
  <c r="AQ25" i="39" s="1"/>
  <c r="E25" i="39"/>
  <c r="AR36" i="26"/>
  <c r="AQ35" i="39" s="1"/>
  <c r="E35" i="39"/>
  <c r="AR37" i="26"/>
  <c r="AQ36" i="39" s="1"/>
  <c r="E36" i="39"/>
  <c r="AR24" i="26"/>
  <c r="AQ23" i="39" s="1"/>
  <c r="E23" i="39"/>
  <c r="AR27" i="26"/>
  <c r="AQ26" i="39" s="1"/>
  <c r="E26" i="39"/>
  <c r="AR16" i="26"/>
  <c r="AQ15" i="39" s="1"/>
  <c r="E15" i="39"/>
  <c r="AR18" i="26"/>
  <c r="AQ17" i="39" s="1"/>
  <c r="E17" i="39"/>
  <c r="AR34" i="26"/>
  <c r="AQ33" i="39" s="1"/>
  <c r="E33" i="39"/>
  <c r="AR7" i="33"/>
  <c r="AQ337" i="39" s="1"/>
  <c r="AR18" i="33"/>
  <c r="AQ348" i="39" s="1"/>
  <c r="N18" i="33"/>
  <c r="AR11" i="33"/>
  <c r="AQ341" i="39" s="1"/>
  <c r="N12" i="33"/>
  <c r="AR12" i="33"/>
  <c r="AQ342" i="39" s="1"/>
  <c r="AR10" i="33"/>
  <c r="AQ340" i="39" s="1"/>
  <c r="AR15" i="33"/>
  <c r="AQ345" i="39" s="1"/>
  <c r="AR20" i="33"/>
  <c r="AQ350" i="39" s="1"/>
  <c r="AR16" i="33"/>
  <c r="AQ346" i="39" s="1"/>
  <c r="AR13" i="33"/>
  <c r="AQ343" i="39" s="1"/>
  <c r="AR9" i="33"/>
  <c r="AQ339" i="39" s="1"/>
  <c r="AR21" i="33"/>
  <c r="AQ351" i="39" s="1"/>
  <c r="AR19" i="33"/>
  <c r="AQ349" i="39" s="1"/>
  <c r="AR14" i="33"/>
  <c r="AQ344" i="39" s="1"/>
  <c r="AR8" i="33"/>
  <c r="AQ338" i="39" s="1"/>
  <c r="N6" i="33"/>
  <c r="AR6" i="33"/>
  <c r="AQ336" i="39" s="1"/>
  <c r="AR17" i="33"/>
  <c r="AQ347" i="39" s="1"/>
  <c r="AR10" i="32"/>
  <c r="AQ326" i="39" s="1"/>
  <c r="AR18" i="32"/>
  <c r="AQ334" i="39" s="1"/>
  <c r="N18" i="32"/>
  <c r="AR13" i="32"/>
  <c r="AQ329" i="39" s="1"/>
  <c r="AR8" i="32"/>
  <c r="AQ324" i="39" s="1"/>
  <c r="AR19" i="32"/>
  <c r="AQ335" i="39" s="1"/>
  <c r="AR16" i="32"/>
  <c r="AQ332" i="39" s="1"/>
  <c r="N6" i="32"/>
  <c r="AR6" i="32"/>
  <c r="AQ322" i="39" s="1"/>
  <c r="AR17" i="32"/>
  <c r="AQ333" i="39" s="1"/>
  <c r="AR14" i="32"/>
  <c r="AQ330" i="39" s="1"/>
  <c r="AR7" i="32"/>
  <c r="AQ323" i="39" s="1"/>
  <c r="AR15" i="32"/>
  <c r="AQ331" i="39" s="1"/>
  <c r="AR11" i="32"/>
  <c r="AQ327" i="39" s="1"/>
  <c r="AR12" i="32"/>
  <c r="AQ328" i="39" s="1"/>
  <c r="N12" i="32"/>
  <c r="AR9" i="32"/>
  <c r="AQ325" i="39" s="1"/>
  <c r="AR29" i="21"/>
  <c r="AQ317" i="39" s="1"/>
  <c r="AR9" i="21"/>
  <c r="AQ297" i="39" s="1"/>
  <c r="AR12" i="21"/>
  <c r="AQ300" i="39" s="1"/>
  <c r="AR26" i="21"/>
  <c r="AQ314" i="39" s="1"/>
  <c r="AR30" i="21"/>
  <c r="AQ318" i="39" s="1"/>
  <c r="AR18" i="21"/>
  <c r="AQ306" i="39" s="1"/>
  <c r="AR27" i="21"/>
  <c r="AQ315" i="39" s="1"/>
  <c r="AR21" i="21"/>
  <c r="AQ309" i="39" s="1"/>
  <c r="AR31" i="21"/>
  <c r="AQ319" i="39" s="1"/>
  <c r="AR25" i="21"/>
  <c r="AQ313" i="39" s="1"/>
  <c r="AR7" i="21"/>
  <c r="AQ295" i="39" s="1"/>
  <c r="AR19" i="21"/>
  <c r="AQ307" i="39" s="1"/>
  <c r="AR14" i="21"/>
  <c r="AQ302" i="39" s="1"/>
  <c r="AR10" i="21"/>
  <c r="AQ298" i="39" s="1"/>
  <c r="AR28" i="21"/>
  <c r="AQ316" i="39" s="1"/>
  <c r="AR32" i="21"/>
  <c r="AQ320" i="39" s="1"/>
  <c r="AR22" i="21"/>
  <c r="AQ310" i="39" s="1"/>
  <c r="AR6" i="21"/>
  <c r="AQ294" i="39" s="1"/>
  <c r="N6" i="21"/>
  <c r="AR20" i="21"/>
  <c r="AQ308" i="39" s="1"/>
  <c r="AR17" i="21"/>
  <c r="AQ305" i="39" s="1"/>
  <c r="AR33" i="21"/>
  <c r="AQ321" i="39" s="1"/>
  <c r="AR15" i="21"/>
  <c r="AQ303" i="39" s="1"/>
  <c r="N15" i="21"/>
  <c r="N24" i="21"/>
  <c r="AR24" i="21"/>
  <c r="AQ312" i="39" s="1"/>
  <c r="AR23" i="21"/>
  <c r="AQ311" i="39" s="1"/>
  <c r="AR8" i="21"/>
  <c r="AQ296" i="39" s="1"/>
  <c r="AR13" i="21"/>
  <c r="AQ301" i="39" s="1"/>
  <c r="AR11" i="21"/>
  <c r="AQ299" i="39" s="1"/>
  <c r="AR16" i="21"/>
  <c r="AQ304" i="39" s="1"/>
  <c r="AR7" i="16"/>
  <c r="AQ271" i="39" s="1"/>
  <c r="AR28" i="16"/>
  <c r="AQ292" i="39" s="1"/>
  <c r="N6" i="16"/>
  <c r="AR6" i="16"/>
  <c r="AQ270" i="39" s="1"/>
  <c r="AR13" i="16"/>
  <c r="AQ277" i="39" s="1"/>
  <c r="AR10" i="16"/>
  <c r="AQ274" i="39" s="1"/>
  <c r="AR24" i="16"/>
  <c r="AQ288" i="39" s="1"/>
  <c r="AR15" i="16"/>
  <c r="AQ279" i="39" s="1"/>
  <c r="AR27" i="16"/>
  <c r="AQ291" i="39" s="1"/>
  <c r="AR21" i="16"/>
  <c r="AQ285" i="39" s="1"/>
  <c r="AR18" i="16"/>
  <c r="AQ282" i="39" s="1"/>
  <c r="AR17" i="16"/>
  <c r="AQ281" i="39" s="1"/>
  <c r="AR16" i="16"/>
  <c r="AQ280" i="39" s="1"/>
  <c r="AR25" i="16"/>
  <c r="AQ289" i="39" s="1"/>
  <c r="AR11" i="16"/>
  <c r="AQ275" i="39" s="1"/>
  <c r="AR22" i="16"/>
  <c r="AQ286" i="39" s="1"/>
  <c r="N22" i="16"/>
  <c r="AR20" i="16"/>
  <c r="AQ284" i="39" s="1"/>
  <c r="AR19" i="16"/>
  <c r="AQ283" i="39" s="1"/>
  <c r="AR9" i="16"/>
  <c r="AQ273" i="39" s="1"/>
  <c r="AR8" i="16"/>
  <c r="AQ272" i="39" s="1"/>
  <c r="AR12" i="16"/>
  <c r="AQ276" i="39" s="1"/>
  <c r="AR14" i="16"/>
  <c r="AQ278" i="39" s="1"/>
  <c r="N14" i="16"/>
  <c r="AR23" i="16"/>
  <c r="AQ287" i="39" s="1"/>
  <c r="AR29" i="16"/>
  <c r="AQ293" i="39" s="1"/>
  <c r="AR26" i="16"/>
  <c r="AQ290" i="39" s="1"/>
  <c r="AR8" i="20"/>
  <c r="AQ254" i="39" s="1"/>
  <c r="AR11" i="20"/>
  <c r="AQ257" i="39" s="1"/>
  <c r="AR6" i="20"/>
  <c r="AQ252" i="39" s="1"/>
  <c r="AR12" i="20"/>
  <c r="AQ258" i="39" s="1"/>
  <c r="N12" i="20"/>
  <c r="AR19" i="20"/>
  <c r="AQ265" i="39" s="1"/>
  <c r="AR16" i="20"/>
  <c r="AQ262" i="39" s="1"/>
  <c r="AR15" i="20"/>
  <c r="AQ261" i="39" s="1"/>
  <c r="AR9" i="20"/>
  <c r="AQ255" i="39" s="1"/>
  <c r="AR22" i="20"/>
  <c r="AQ268" i="39" s="1"/>
  <c r="AR7" i="20"/>
  <c r="AQ253" i="39" s="1"/>
  <c r="AR20" i="20"/>
  <c r="AQ266" i="39" s="1"/>
  <c r="AR17" i="20"/>
  <c r="AQ263" i="39" s="1"/>
  <c r="AR23" i="20"/>
  <c r="AQ269" i="39" s="1"/>
  <c r="AR13" i="20"/>
  <c r="AQ259" i="39" s="1"/>
  <c r="AR10" i="20"/>
  <c r="AQ256" i="39" s="1"/>
  <c r="AR14" i="20"/>
  <c r="AQ260" i="39" s="1"/>
  <c r="N18" i="20"/>
  <c r="AR18" i="20"/>
  <c r="AQ264" i="39" s="1"/>
  <c r="AR21" i="20"/>
  <c r="AQ267" i="39" s="1"/>
  <c r="AR12" i="18"/>
  <c r="AQ234" i="39" s="1"/>
  <c r="AR15" i="18"/>
  <c r="AQ237" i="39" s="1"/>
  <c r="AR18" i="18"/>
  <c r="AQ240" i="39" s="1"/>
  <c r="AR28" i="18"/>
  <c r="AQ250" i="39" s="1"/>
  <c r="AR21" i="18"/>
  <c r="AQ243" i="39" s="1"/>
  <c r="AR7" i="18"/>
  <c r="AQ229" i="39" s="1"/>
  <c r="AR16" i="18"/>
  <c r="AQ238" i="39" s="1"/>
  <c r="AR22" i="18"/>
  <c r="AQ244" i="39" s="1"/>
  <c r="N22" i="18"/>
  <c r="AR13" i="18"/>
  <c r="AQ235" i="39" s="1"/>
  <c r="AR24" i="18"/>
  <c r="AQ246" i="39" s="1"/>
  <c r="AR26" i="18"/>
  <c r="AQ248" i="39" s="1"/>
  <c r="AR19" i="18"/>
  <c r="AQ241" i="39" s="1"/>
  <c r="AR25" i="18"/>
  <c r="AQ247" i="39" s="1"/>
  <c r="AR17" i="18"/>
  <c r="AQ239" i="39" s="1"/>
  <c r="AR10" i="18"/>
  <c r="AQ232" i="39" s="1"/>
  <c r="N6" i="18"/>
  <c r="AR6" i="18"/>
  <c r="AQ228" i="39" s="1"/>
  <c r="AR27" i="18"/>
  <c r="AQ249" i="39" s="1"/>
  <c r="AR8" i="18"/>
  <c r="AQ230" i="39" s="1"/>
  <c r="AR9" i="18"/>
  <c r="AQ231" i="39" s="1"/>
  <c r="AR11" i="18"/>
  <c r="AQ233" i="39" s="1"/>
  <c r="AR29" i="18"/>
  <c r="AQ251" i="39" s="1"/>
  <c r="AR20" i="18"/>
  <c r="AQ242" i="39" s="1"/>
  <c r="N14" i="18"/>
  <c r="AR14" i="18"/>
  <c r="AQ236" i="39" s="1"/>
  <c r="AR23" i="18"/>
  <c r="AQ245" i="39" s="1"/>
  <c r="AR7" i="15"/>
  <c r="AQ201" i="39" s="1"/>
  <c r="AR18" i="15"/>
  <c r="AQ212" i="39" s="1"/>
  <c r="AR31" i="15"/>
  <c r="AQ225" i="39" s="1"/>
  <c r="AR13" i="15"/>
  <c r="AQ207" i="39" s="1"/>
  <c r="N6" i="15"/>
  <c r="AR6" i="15"/>
  <c r="AQ200" i="39" s="1"/>
  <c r="AR25" i="15"/>
  <c r="AQ219" i="39" s="1"/>
  <c r="AR8" i="15"/>
  <c r="AQ202" i="39" s="1"/>
  <c r="AR12" i="15"/>
  <c r="AQ206" i="39" s="1"/>
  <c r="AR23" i="15"/>
  <c r="AQ217" i="39" s="1"/>
  <c r="AR20" i="15"/>
  <c r="AQ214" i="39" s="1"/>
  <c r="AR10" i="15"/>
  <c r="AQ204" i="39" s="1"/>
  <c r="AR17" i="15"/>
  <c r="AQ211" i="39" s="1"/>
  <c r="AR29" i="15"/>
  <c r="AQ223" i="39" s="1"/>
  <c r="AR26" i="15"/>
  <c r="AQ220" i="39" s="1"/>
  <c r="AR30" i="15"/>
  <c r="AQ224" i="39" s="1"/>
  <c r="AR19" i="15"/>
  <c r="AQ213" i="39" s="1"/>
  <c r="AR15" i="15"/>
  <c r="AQ209" i="39" s="1"/>
  <c r="AR14" i="15"/>
  <c r="AQ208" i="39" s="1"/>
  <c r="N14" i="15"/>
  <c r="AR11" i="15"/>
  <c r="AQ205" i="39" s="1"/>
  <c r="AR21" i="15"/>
  <c r="AQ215" i="39" s="1"/>
  <c r="AR16" i="15"/>
  <c r="AQ210" i="39" s="1"/>
  <c r="N22" i="15"/>
  <c r="AR22" i="15"/>
  <c r="AQ216" i="39" s="1"/>
  <c r="AR24" i="15"/>
  <c r="AQ218" i="39" s="1"/>
  <c r="AR27" i="15"/>
  <c r="AQ221" i="39" s="1"/>
  <c r="AR9" i="15"/>
  <c r="AQ203" i="39" s="1"/>
  <c r="AR28" i="15"/>
  <c r="AQ222" i="39" s="1"/>
  <c r="AR32" i="15"/>
  <c r="AQ226" i="39" s="1"/>
  <c r="AR33" i="15"/>
  <c r="AQ227" i="39" s="1"/>
  <c r="AR25" i="24"/>
  <c r="AQ197" i="39" s="1"/>
  <c r="AR16" i="24"/>
  <c r="AQ188" i="39" s="1"/>
  <c r="AR11" i="24"/>
  <c r="AQ183" i="39" s="1"/>
  <c r="AR12" i="24"/>
  <c r="AQ184" i="39" s="1"/>
  <c r="AR27" i="24"/>
  <c r="AQ199" i="39" s="1"/>
  <c r="AR21" i="24"/>
  <c r="AQ193" i="39" s="1"/>
  <c r="AR9" i="24"/>
  <c r="AQ181" i="39" s="1"/>
  <c r="AR17" i="24"/>
  <c r="AQ189" i="39" s="1"/>
  <c r="N20" i="24"/>
  <c r="AR20" i="24"/>
  <c r="AQ192" i="39" s="1"/>
  <c r="AR26" i="24"/>
  <c r="AQ198" i="39" s="1"/>
  <c r="AR6" i="24"/>
  <c r="AQ178" i="39" s="1"/>
  <c r="N6" i="24"/>
  <c r="AR7" i="24"/>
  <c r="AQ179" i="39" s="1"/>
  <c r="AR8" i="24"/>
  <c r="AQ180" i="39" s="1"/>
  <c r="AR18" i="24"/>
  <c r="AQ190" i="39" s="1"/>
  <c r="N13" i="24"/>
  <c r="AR13" i="24"/>
  <c r="AQ185" i="39" s="1"/>
  <c r="AR22" i="24"/>
  <c r="AQ194" i="39" s="1"/>
  <c r="AR14" i="24"/>
  <c r="AQ186" i="39" s="1"/>
  <c r="AR15" i="24"/>
  <c r="AQ187" i="39" s="1"/>
  <c r="AR24" i="24"/>
  <c r="AQ196" i="39" s="1"/>
  <c r="AR19" i="24"/>
  <c r="AQ191" i="39" s="1"/>
  <c r="AR23" i="24"/>
  <c r="AQ195" i="39" s="1"/>
  <c r="AR10" i="24"/>
  <c r="AQ182" i="39" s="1"/>
  <c r="AR7" i="14"/>
  <c r="AQ157" i="39" s="1"/>
  <c r="AR18" i="14"/>
  <c r="AQ168" i="39" s="1"/>
  <c r="AR27" i="14"/>
  <c r="AQ177" i="39" s="1"/>
  <c r="AR16" i="14"/>
  <c r="AQ166" i="39" s="1"/>
  <c r="AR25" i="14"/>
  <c r="AQ175" i="39" s="1"/>
  <c r="AR11" i="14"/>
  <c r="AQ161" i="39" s="1"/>
  <c r="AR15" i="14"/>
  <c r="AQ165" i="39" s="1"/>
  <c r="AR19" i="14"/>
  <c r="AQ169" i="39" s="1"/>
  <c r="AR12" i="14"/>
  <c r="AQ162" i="39" s="1"/>
  <c r="AR6" i="14"/>
  <c r="AQ156" i="39" s="1"/>
  <c r="N6" i="14"/>
  <c r="AR24" i="14"/>
  <c r="AQ174" i="39" s="1"/>
  <c r="AR14" i="14"/>
  <c r="AQ164" i="39" s="1"/>
  <c r="AR23" i="14"/>
  <c r="AQ173" i="39" s="1"/>
  <c r="N13" i="14"/>
  <c r="AR13" i="14"/>
  <c r="AQ163" i="39" s="1"/>
  <c r="AR10" i="14"/>
  <c r="AQ160" i="39" s="1"/>
  <c r="AR21" i="14"/>
  <c r="AQ171" i="39" s="1"/>
  <c r="AR17" i="14"/>
  <c r="AQ167" i="39" s="1"/>
  <c r="AR22" i="14"/>
  <c r="AQ172" i="39" s="1"/>
  <c r="AR26" i="14"/>
  <c r="AQ176" i="39" s="1"/>
  <c r="AR8" i="14"/>
  <c r="AQ158" i="39" s="1"/>
  <c r="N20" i="14"/>
  <c r="AR20" i="14"/>
  <c r="AQ170" i="39" s="1"/>
  <c r="AR9" i="14"/>
  <c r="AQ159" i="39" s="1"/>
  <c r="AR19" i="23"/>
  <c r="AQ155" i="39" s="1"/>
  <c r="AR18" i="23"/>
  <c r="AQ154" i="39" s="1"/>
  <c r="N18" i="23"/>
  <c r="AR12" i="23"/>
  <c r="AQ148" i="39" s="1"/>
  <c r="N12" i="23"/>
  <c r="AR14" i="23"/>
  <c r="AQ150" i="39" s="1"/>
  <c r="AR9" i="23"/>
  <c r="AQ145" i="39" s="1"/>
  <c r="AR13" i="23"/>
  <c r="AQ149" i="39" s="1"/>
  <c r="AR17" i="23"/>
  <c r="AQ153" i="39" s="1"/>
  <c r="AR10" i="23"/>
  <c r="AQ146" i="39" s="1"/>
  <c r="AR16" i="23"/>
  <c r="AQ152" i="39" s="1"/>
  <c r="AR8" i="23"/>
  <c r="AQ144" i="39" s="1"/>
  <c r="AR15" i="23"/>
  <c r="AQ151" i="39" s="1"/>
  <c r="AR11" i="23"/>
  <c r="AQ147" i="39" s="1"/>
  <c r="AR7" i="23"/>
  <c r="AQ143" i="39" s="1"/>
  <c r="AR6" i="23"/>
  <c r="AQ142" i="39" s="1"/>
  <c r="N6" i="23"/>
  <c r="AR13" i="17"/>
  <c r="AQ125" i="39" s="1"/>
  <c r="AR25" i="17"/>
  <c r="AQ137" i="39" s="1"/>
  <c r="AR16" i="17"/>
  <c r="AQ128" i="39" s="1"/>
  <c r="AR18" i="17"/>
  <c r="AQ130" i="39" s="1"/>
  <c r="AR29" i="17"/>
  <c r="AQ141" i="39" s="1"/>
  <c r="AR11" i="17"/>
  <c r="AQ123" i="39" s="1"/>
  <c r="AR23" i="17"/>
  <c r="AQ135" i="39" s="1"/>
  <c r="N6" i="17"/>
  <c r="AR6" i="17"/>
  <c r="AQ118" i="39" s="1"/>
  <c r="AR20" i="17"/>
  <c r="AQ132" i="39" s="1"/>
  <c r="AR21" i="17"/>
  <c r="AQ133" i="39" s="1"/>
  <c r="AR14" i="17"/>
  <c r="AQ126" i="39" s="1"/>
  <c r="N14" i="17"/>
  <c r="AR19" i="17"/>
  <c r="AQ131" i="39" s="1"/>
  <c r="AR12" i="17"/>
  <c r="AQ124" i="39" s="1"/>
  <c r="AR7" i="17"/>
  <c r="AQ119" i="39" s="1"/>
  <c r="AR8" i="17"/>
  <c r="AQ120" i="39" s="1"/>
  <c r="AR15" i="17"/>
  <c r="AQ127" i="39" s="1"/>
  <c r="AR26" i="17"/>
  <c r="AQ138" i="39" s="1"/>
  <c r="AR22" i="17"/>
  <c r="AQ134" i="39" s="1"/>
  <c r="N22" i="17"/>
  <c r="AR28" i="17"/>
  <c r="AQ140" i="39" s="1"/>
  <c r="AR24" i="17"/>
  <c r="AQ136" i="39" s="1"/>
  <c r="AR17" i="17"/>
  <c r="AQ129" i="39" s="1"/>
  <c r="AR9" i="17"/>
  <c r="AQ121" i="39" s="1"/>
  <c r="AR10" i="17"/>
  <c r="AQ122" i="39" s="1"/>
  <c r="AR27" i="17"/>
  <c r="AQ139" i="39" s="1"/>
  <c r="AR21" i="13"/>
  <c r="AQ106" i="39" s="1"/>
  <c r="AR17" i="13"/>
  <c r="AQ102" i="39" s="1"/>
  <c r="AR27" i="13"/>
  <c r="AQ112" i="39" s="1"/>
  <c r="AR24" i="13"/>
  <c r="AQ109" i="39" s="1"/>
  <c r="N14" i="13"/>
  <c r="AR14" i="13"/>
  <c r="AQ99" i="39" s="1"/>
  <c r="AR15" i="13"/>
  <c r="AQ100" i="39" s="1"/>
  <c r="AR22" i="13"/>
  <c r="AQ107" i="39" s="1"/>
  <c r="N22" i="13"/>
  <c r="AR29" i="13"/>
  <c r="AQ114" i="39" s="1"/>
  <c r="AR9" i="13"/>
  <c r="AQ94" i="39" s="1"/>
  <c r="AR31" i="13"/>
  <c r="AQ116" i="39" s="1"/>
  <c r="AR28" i="13"/>
  <c r="AQ113" i="39" s="1"/>
  <c r="AR10" i="13"/>
  <c r="AQ95" i="39" s="1"/>
  <c r="AR8" i="13"/>
  <c r="AQ93" i="39" s="1"/>
  <c r="AR7" i="13"/>
  <c r="AQ92" i="39" s="1"/>
  <c r="AR13" i="13"/>
  <c r="AQ98" i="39" s="1"/>
  <c r="AR16" i="13"/>
  <c r="AQ101" i="39" s="1"/>
  <c r="AR25" i="13"/>
  <c r="AQ110" i="39" s="1"/>
  <c r="AR6" i="13"/>
  <c r="AQ91" i="39" s="1"/>
  <c r="N6" i="13"/>
  <c r="AR18" i="13"/>
  <c r="AQ103" i="39" s="1"/>
  <c r="AR12" i="13"/>
  <c r="AQ97" i="39" s="1"/>
  <c r="AR26" i="13"/>
  <c r="AQ111" i="39" s="1"/>
  <c r="AR11" i="13"/>
  <c r="AQ96" i="39" s="1"/>
  <c r="AR32" i="13"/>
  <c r="AQ117" i="39" s="1"/>
  <c r="AR20" i="13"/>
  <c r="AQ105" i="39" s="1"/>
  <c r="AR30" i="13"/>
  <c r="AQ115" i="39" s="1"/>
  <c r="AR23" i="13"/>
  <c r="AQ108" i="39" s="1"/>
  <c r="AR19" i="13"/>
  <c r="AQ104" i="39" s="1"/>
  <c r="AR22" i="26"/>
  <c r="AQ21" i="39" s="1"/>
  <c r="N22" i="26"/>
  <c r="AR6" i="26"/>
  <c r="AQ5" i="39" s="1"/>
  <c r="N6" i="26"/>
  <c r="AT92" i="22" s="1"/>
  <c r="D54" i="22" s="1"/>
  <c r="AR14" i="26"/>
  <c r="AQ13" i="39" s="1"/>
  <c r="N14" i="26"/>
  <c r="C18" i="26"/>
  <c r="F42" i="26"/>
  <c r="D48" i="44" a="1"/>
  <c r="AV14" i="26" l="1"/>
  <c r="AU13" i="39" s="1"/>
  <c r="AV27" i="13"/>
  <c r="AU112" i="39" s="1"/>
  <c r="AV7" i="23"/>
  <c r="AU143" i="39" s="1"/>
  <c r="AV13" i="14"/>
  <c r="AU163" i="39" s="1"/>
  <c r="AV25" i="24"/>
  <c r="AU197" i="39" s="1"/>
  <c r="AV8" i="15"/>
  <c r="AU202" i="39" s="1"/>
  <c r="AV24" i="18"/>
  <c r="AU246" i="39" s="1"/>
  <c r="AV16" i="20"/>
  <c r="AU262" i="39" s="1"/>
  <c r="AV18" i="16"/>
  <c r="AU282" i="39" s="1"/>
  <c r="AV24" i="21"/>
  <c r="AU312" i="39" s="1"/>
  <c r="AV9" i="21"/>
  <c r="AU297" i="39" s="1"/>
  <c r="AV12" i="33"/>
  <c r="AU342" i="39" s="1"/>
  <c r="AV32" i="13"/>
  <c r="AU117" i="39" s="1"/>
  <c r="AV16" i="13"/>
  <c r="AU101" i="39" s="1"/>
  <c r="AV29" i="13"/>
  <c r="AU114" i="39" s="1"/>
  <c r="AV17" i="13"/>
  <c r="AU102" i="39" s="1"/>
  <c r="AV29" i="17"/>
  <c r="AU141" i="39" s="1"/>
  <c r="AV11" i="23"/>
  <c r="AU147" i="39" s="1"/>
  <c r="AV14" i="23"/>
  <c r="AU150" i="39" s="1"/>
  <c r="AV15" i="14"/>
  <c r="AU165" i="39" s="1"/>
  <c r="AV23" i="24"/>
  <c r="AU195" i="39" s="1"/>
  <c r="AV18" i="24"/>
  <c r="AU190" i="39" s="1"/>
  <c r="AV17" i="24"/>
  <c r="AU189" i="39" s="1"/>
  <c r="AV33" i="15"/>
  <c r="AU227" i="39" s="1"/>
  <c r="AV16" i="15"/>
  <c r="AU210" i="39" s="1"/>
  <c r="AV26" i="15"/>
  <c r="AU220" i="39" s="1"/>
  <c r="AV25" i="15"/>
  <c r="AU219" i="39" s="1"/>
  <c r="AV14" i="18"/>
  <c r="AU236" i="39" s="1"/>
  <c r="AV6" i="18"/>
  <c r="AU228" i="39" s="1"/>
  <c r="AV13" i="18"/>
  <c r="AU235" i="39" s="1"/>
  <c r="AV15" i="18"/>
  <c r="AU237" i="39" s="1"/>
  <c r="AV23" i="20"/>
  <c r="AU269" i="39" s="1"/>
  <c r="AV19" i="20"/>
  <c r="AU265" i="39" s="1"/>
  <c r="AV29" i="16"/>
  <c r="AU293" i="39" s="1"/>
  <c r="AV20" i="16"/>
  <c r="AU284" i="39" s="1"/>
  <c r="AV21" i="16"/>
  <c r="AU285" i="39" s="1"/>
  <c r="AV28" i="16"/>
  <c r="AU292" i="39" s="1"/>
  <c r="AV22" i="21"/>
  <c r="AU310" i="39" s="1"/>
  <c r="AV31" i="21"/>
  <c r="AU319" i="39" s="1"/>
  <c r="AV29" i="21"/>
  <c r="AU317" i="39" s="1"/>
  <c r="AV17" i="32"/>
  <c r="AU333" i="39" s="1"/>
  <c r="AV18" i="32"/>
  <c r="AU334" i="39" s="1"/>
  <c r="AV21" i="33"/>
  <c r="AU351" i="39" s="1"/>
  <c r="AV18" i="26"/>
  <c r="AU17" i="39" s="1"/>
  <c r="AV37" i="26"/>
  <c r="AU36" i="39" s="1"/>
  <c r="AV7" i="26"/>
  <c r="AU6" i="39" s="1"/>
  <c r="AV32" i="26"/>
  <c r="AU31" i="39" s="1"/>
  <c r="AV31" i="26"/>
  <c r="AU30" i="39" s="1"/>
  <c r="AV23" i="26"/>
  <c r="AU22" i="39" s="1"/>
  <c r="AV20" i="26"/>
  <c r="AU19" i="39" s="1"/>
  <c r="AV25" i="13"/>
  <c r="AU110" i="39" s="1"/>
  <c r="AV11" i="17"/>
  <c r="AU123" i="39" s="1"/>
  <c r="AV20" i="14"/>
  <c r="AU170" i="39" s="1"/>
  <c r="AV10" i="24"/>
  <c r="AU182" i="39" s="1"/>
  <c r="AV23" i="18"/>
  <c r="AU245" i="39" s="1"/>
  <c r="AV18" i="18"/>
  <c r="AU240" i="39" s="1"/>
  <c r="AV26" i="16"/>
  <c r="AU290" i="39" s="1"/>
  <c r="AV25" i="21"/>
  <c r="AU313" i="39" s="1"/>
  <c r="AV19" i="33"/>
  <c r="AU349" i="39" s="1"/>
  <c r="AV6" i="26"/>
  <c r="AU5" i="39" s="1"/>
  <c r="AV11" i="13"/>
  <c r="AU96" i="39" s="1"/>
  <c r="AV13" i="13"/>
  <c r="AU98" i="39" s="1"/>
  <c r="AV21" i="13"/>
  <c r="AU106" i="39" s="1"/>
  <c r="AV22" i="17"/>
  <c r="AU134" i="39" s="1"/>
  <c r="AV14" i="17"/>
  <c r="AU126" i="39" s="1"/>
  <c r="AV18" i="17"/>
  <c r="AU130" i="39" s="1"/>
  <c r="AV15" i="23"/>
  <c r="AU151" i="39" s="1"/>
  <c r="AV8" i="14"/>
  <c r="AU158" i="39" s="1"/>
  <c r="AV23" i="14"/>
  <c r="AU173" i="39" s="1"/>
  <c r="AV11" i="14"/>
  <c r="AU161" i="39" s="1"/>
  <c r="AV19" i="24"/>
  <c r="AU191" i="39" s="1"/>
  <c r="AV8" i="24"/>
  <c r="AU180" i="39" s="1"/>
  <c r="AV9" i="24"/>
  <c r="AU181" i="39" s="1"/>
  <c r="AV32" i="15"/>
  <c r="AU226" i="39" s="1"/>
  <c r="AV21" i="15"/>
  <c r="AU215" i="39" s="1"/>
  <c r="AV29" i="15"/>
  <c r="AU223" i="39" s="1"/>
  <c r="AV6" i="15"/>
  <c r="AU200" i="39" s="1"/>
  <c r="AV12" i="18"/>
  <c r="AU234" i="39" s="1"/>
  <c r="AV17" i="20"/>
  <c r="AU263" i="39" s="1"/>
  <c r="AV23" i="16"/>
  <c r="AU287" i="39" s="1"/>
  <c r="AV27" i="16"/>
  <c r="AU291" i="39" s="1"/>
  <c r="AV7" i="16"/>
  <c r="AU271" i="39" s="1"/>
  <c r="AV32" i="21"/>
  <c r="AU320" i="39" s="1"/>
  <c r="AV21" i="21"/>
  <c r="AU309" i="39" s="1"/>
  <c r="AV9" i="32"/>
  <c r="AU325" i="39" s="1"/>
  <c r="AV6" i="32"/>
  <c r="AU322" i="39" s="1"/>
  <c r="AV10" i="32"/>
  <c r="AU326" i="39" s="1"/>
  <c r="AV9" i="33"/>
  <c r="AU339" i="39" s="1"/>
  <c r="AV11" i="33"/>
  <c r="AU341" i="39" s="1"/>
  <c r="AV9" i="13"/>
  <c r="AU94" i="39" s="1"/>
  <c r="AV9" i="23"/>
  <c r="AU145" i="39" s="1"/>
  <c r="AV19" i="14"/>
  <c r="AU169" i="39" s="1"/>
  <c r="AV30" i="15"/>
  <c r="AU224" i="39" s="1"/>
  <c r="AV27" i="18"/>
  <c r="AU249" i="39" s="1"/>
  <c r="AV13" i="20"/>
  <c r="AU259" i="39" s="1"/>
  <c r="AV19" i="16"/>
  <c r="AU283" i="39" s="1"/>
  <c r="AV6" i="21"/>
  <c r="AU294" i="39" s="1"/>
  <c r="AV26" i="13"/>
  <c r="AU111" i="39" s="1"/>
  <c r="AV7" i="13"/>
  <c r="AU92" i="39" s="1"/>
  <c r="AV22" i="13"/>
  <c r="AU107" i="39" s="1"/>
  <c r="AV27" i="17"/>
  <c r="AU139" i="39" s="1"/>
  <c r="AV26" i="17"/>
  <c r="AU138" i="39" s="1"/>
  <c r="AV21" i="17"/>
  <c r="AU133" i="39" s="1"/>
  <c r="AV16" i="17"/>
  <c r="AU128" i="39" s="1"/>
  <c r="AV8" i="23"/>
  <c r="AU144" i="39" s="1"/>
  <c r="AV12" i="23"/>
  <c r="AU148" i="39" s="1"/>
  <c r="AV26" i="14"/>
  <c r="AU176" i="39" s="1"/>
  <c r="AV14" i="14"/>
  <c r="AU164" i="39" s="1"/>
  <c r="AV25" i="14"/>
  <c r="AU175" i="39" s="1"/>
  <c r="AV24" i="24"/>
  <c r="AU196" i="39" s="1"/>
  <c r="AV7" i="24"/>
  <c r="AU179" i="39" s="1"/>
  <c r="AV21" i="24"/>
  <c r="AU193" i="39" s="1"/>
  <c r="AV28" i="15"/>
  <c r="AU222" i="39" s="1"/>
  <c r="AV11" i="15"/>
  <c r="AU205" i="39" s="1"/>
  <c r="AV17" i="15"/>
  <c r="AU211" i="39" s="1"/>
  <c r="AV20" i="18"/>
  <c r="AU242" i="39" s="1"/>
  <c r="AV10" i="18"/>
  <c r="AU232" i="39" s="1"/>
  <c r="AV22" i="18"/>
  <c r="AU244" i="39" s="1"/>
  <c r="AV21" i="20"/>
  <c r="AU267" i="39" s="1"/>
  <c r="AV20" i="20"/>
  <c r="AU266" i="39" s="1"/>
  <c r="AV12" i="20"/>
  <c r="AU258" i="39" s="1"/>
  <c r="AV22" i="16"/>
  <c r="AU286" i="39" s="1"/>
  <c r="AV15" i="16"/>
  <c r="AU279" i="39" s="1"/>
  <c r="AV16" i="21"/>
  <c r="AU304" i="39" s="1"/>
  <c r="AV15" i="21"/>
  <c r="AU303" i="39" s="1"/>
  <c r="AV28" i="21"/>
  <c r="AU316" i="39" s="1"/>
  <c r="AV27" i="21"/>
  <c r="AU315" i="39" s="1"/>
  <c r="AV17" i="33"/>
  <c r="AU347" i="39" s="1"/>
  <c r="AV13" i="33"/>
  <c r="AU343" i="39" s="1"/>
  <c r="AV16" i="26"/>
  <c r="AU15" i="39" s="1"/>
  <c r="AV36" i="26"/>
  <c r="AU35" i="39" s="1"/>
  <c r="AV35" i="26"/>
  <c r="AU34" i="39" s="1"/>
  <c r="AV21" i="26"/>
  <c r="AU20" i="39" s="1"/>
  <c r="AV12" i="26"/>
  <c r="AU11" i="39" s="1"/>
  <c r="AV15" i="26"/>
  <c r="AU14" i="39" s="1"/>
  <c r="AV19" i="26"/>
  <c r="AU18" i="39" s="1"/>
  <c r="AV14" i="32"/>
  <c r="AU330" i="39" s="1"/>
  <c r="AV22" i="26"/>
  <c r="AU21" i="39" s="1"/>
  <c r="AV12" i="13"/>
  <c r="AU97" i="39" s="1"/>
  <c r="AV8" i="13"/>
  <c r="AU93" i="39" s="1"/>
  <c r="AV15" i="13"/>
  <c r="AU100" i="39" s="1"/>
  <c r="AV10" i="17"/>
  <c r="AU122" i="39" s="1"/>
  <c r="AV15" i="17"/>
  <c r="AU127" i="39" s="1"/>
  <c r="AV20" i="17"/>
  <c r="AU132" i="39" s="1"/>
  <c r="AV25" i="17"/>
  <c r="AU137" i="39" s="1"/>
  <c r="AV16" i="23"/>
  <c r="AU152" i="39" s="1"/>
  <c r="AV22" i="14"/>
  <c r="AU172" i="39" s="1"/>
  <c r="AV24" i="14"/>
  <c r="AU174" i="39" s="1"/>
  <c r="AV16" i="14"/>
  <c r="AU166" i="39" s="1"/>
  <c r="AV15" i="24"/>
  <c r="AU187" i="39" s="1"/>
  <c r="AV27" i="24"/>
  <c r="AU199" i="39" s="1"/>
  <c r="AV9" i="15"/>
  <c r="AU203" i="39" s="1"/>
  <c r="AV10" i="15"/>
  <c r="AU204" i="39" s="1"/>
  <c r="AV13" i="15"/>
  <c r="AU207" i="39" s="1"/>
  <c r="AV29" i="18"/>
  <c r="AU251" i="39" s="1"/>
  <c r="AV17" i="18"/>
  <c r="AU239" i="39" s="1"/>
  <c r="AV16" i="18"/>
  <c r="AU238" i="39" s="1"/>
  <c r="AV18" i="20"/>
  <c r="AU264" i="39" s="1"/>
  <c r="AV7" i="20"/>
  <c r="AU253" i="39" s="1"/>
  <c r="AV6" i="20"/>
  <c r="AU252" i="39" s="1"/>
  <c r="AV14" i="16"/>
  <c r="AU278" i="39" s="1"/>
  <c r="AV11" i="16"/>
  <c r="AU275" i="39" s="1"/>
  <c r="AV24" i="16"/>
  <c r="AU288" i="39" s="1"/>
  <c r="AV11" i="21"/>
  <c r="AU299" i="39" s="1"/>
  <c r="AV33" i="21"/>
  <c r="AU321" i="39" s="1"/>
  <c r="AV10" i="21"/>
  <c r="AU298" i="39" s="1"/>
  <c r="AV18" i="21"/>
  <c r="AU306" i="39" s="1"/>
  <c r="AV12" i="32"/>
  <c r="AU328" i="39" s="1"/>
  <c r="AV16" i="32"/>
  <c r="AU332" i="39" s="1"/>
  <c r="AV6" i="33"/>
  <c r="AU336" i="39" s="1"/>
  <c r="AV16" i="33"/>
  <c r="AU346" i="39" s="1"/>
  <c r="AV18" i="33"/>
  <c r="AU348" i="39" s="1"/>
  <c r="AV20" i="13"/>
  <c r="AU105" i="39" s="1"/>
  <c r="AV19" i="13"/>
  <c r="AU104" i="39" s="1"/>
  <c r="AV18" i="13"/>
  <c r="AU103" i="39" s="1"/>
  <c r="AV10" i="13"/>
  <c r="AU95" i="39" s="1"/>
  <c r="AV14" i="13"/>
  <c r="AU99" i="39" s="1"/>
  <c r="AV9" i="17"/>
  <c r="AU121" i="39" s="1"/>
  <c r="AV8" i="17"/>
  <c r="AU120" i="39" s="1"/>
  <c r="AV6" i="17"/>
  <c r="AU118" i="39" s="1"/>
  <c r="AV13" i="17"/>
  <c r="AU125" i="39" s="1"/>
  <c r="AV10" i="23"/>
  <c r="AU146" i="39" s="1"/>
  <c r="AV18" i="23"/>
  <c r="AU154" i="39" s="1"/>
  <c r="AV17" i="14"/>
  <c r="AU167" i="39" s="1"/>
  <c r="AV27" i="14"/>
  <c r="AU177" i="39" s="1"/>
  <c r="AV14" i="24"/>
  <c r="AU186" i="39" s="1"/>
  <c r="AV6" i="24"/>
  <c r="AU178" i="39" s="1"/>
  <c r="AV12" i="24"/>
  <c r="AU184" i="39" s="1"/>
  <c r="AV27" i="15"/>
  <c r="AU221" i="39" s="1"/>
  <c r="AV14" i="15"/>
  <c r="AU208" i="39" s="1"/>
  <c r="AV20" i="15"/>
  <c r="AU214" i="39" s="1"/>
  <c r="AV31" i="15"/>
  <c r="AU225" i="39" s="1"/>
  <c r="AV11" i="18"/>
  <c r="AU233" i="39" s="1"/>
  <c r="AV25" i="18"/>
  <c r="AU247" i="39" s="1"/>
  <c r="AV7" i="18"/>
  <c r="AU229" i="39" s="1"/>
  <c r="AV22" i="20"/>
  <c r="AU268" i="39" s="1"/>
  <c r="AV12" i="16"/>
  <c r="AU276" i="39" s="1"/>
  <c r="AV25" i="16"/>
  <c r="AU289" i="39" s="1"/>
  <c r="AV10" i="16"/>
  <c r="AU274" i="39" s="1"/>
  <c r="AV13" i="21"/>
  <c r="AU301" i="39" s="1"/>
  <c r="AV17" i="21"/>
  <c r="AU305" i="39" s="1"/>
  <c r="AV14" i="21"/>
  <c r="AU302" i="39" s="1"/>
  <c r="AV30" i="21"/>
  <c r="AU318" i="39" s="1"/>
  <c r="AV11" i="32"/>
  <c r="AU327" i="39" s="1"/>
  <c r="AV19" i="32"/>
  <c r="AU335" i="39" s="1"/>
  <c r="AV20" i="33"/>
  <c r="AU350" i="39" s="1"/>
  <c r="AV7" i="33"/>
  <c r="AU337" i="39" s="1"/>
  <c r="AV27" i="26"/>
  <c r="AU26" i="39" s="1"/>
  <c r="AV26" i="26"/>
  <c r="AU25" i="39" s="1"/>
  <c r="AV30" i="26"/>
  <c r="AU29" i="39" s="1"/>
  <c r="AV25" i="26"/>
  <c r="AU24" i="39" s="1"/>
  <c r="AV11" i="26"/>
  <c r="AU10" i="39" s="1"/>
  <c r="AV10" i="26"/>
  <c r="AU9" i="39" s="1"/>
  <c r="AV17" i="26"/>
  <c r="AU16" i="39" s="1"/>
  <c r="AV28" i="17"/>
  <c r="AU140" i="39" s="1"/>
  <c r="AV23" i="13"/>
  <c r="AU108" i="39" s="1"/>
  <c r="AV28" i="13"/>
  <c r="AU113" i="39" s="1"/>
  <c r="AV17" i="17"/>
  <c r="AU129" i="39" s="1"/>
  <c r="AV7" i="17"/>
  <c r="AU119" i="39" s="1"/>
  <c r="AV17" i="23"/>
  <c r="AU153" i="39" s="1"/>
  <c r="AV19" i="23"/>
  <c r="AU155" i="39" s="1"/>
  <c r="AV21" i="14"/>
  <c r="AU171" i="39" s="1"/>
  <c r="AV6" i="14"/>
  <c r="AU156" i="39" s="1"/>
  <c r="AV18" i="14"/>
  <c r="AU168" i="39" s="1"/>
  <c r="AV22" i="24"/>
  <c r="AU194" i="39" s="1"/>
  <c r="AV26" i="24"/>
  <c r="AU198" i="39" s="1"/>
  <c r="AV11" i="24"/>
  <c r="AU183" i="39" s="1"/>
  <c r="AV24" i="15"/>
  <c r="AU218" i="39" s="1"/>
  <c r="AV15" i="15"/>
  <c r="AU209" i="39" s="1"/>
  <c r="AV23" i="15"/>
  <c r="AU217" i="39" s="1"/>
  <c r="AV18" i="15"/>
  <c r="AU212" i="39" s="1"/>
  <c r="AV9" i="18"/>
  <c r="AU231" i="39" s="1"/>
  <c r="AV19" i="18"/>
  <c r="AU241" i="39" s="1"/>
  <c r="AV21" i="18"/>
  <c r="AU243" i="39" s="1"/>
  <c r="AV14" i="20"/>
  <c r="AU260" i="39" s="1"/>
  <c r="AV9" i="20"/>
  <c r="AU255" i="39" s="1"/>
  <c r="AV11" i="20"/>
  <c r="AU257" i="39" s="1"/>
  <c r="AV8" i="16"/>
  <c r="AU272" i="39" s="1"/>
  <c r="AV16" i="16"/>
  <c r="AU280" i="39" s="1"/>
  <c r="AV13" i="16"/>
  <c r="AU277" i="39" s="1"/>
  <c r="AV8" i="21"/>
  <c r="AU296" i="39" s="1"/>
  <c r="AV20" i="21"/>
  <c r="AU308" i="39" s="1"/>
  <c r="AV19" i="21"/>
  <c r="AU307" i="39" s="1"/>
  <c r="AV26" i="21"/>
  <c r="AU314" i="39" s="1"/>
  <c r="AV15" i="32"/>
  <c r="AU331" i="39" s="1"/>
  <c r="AV8" i="32"/>
  <c r="AU324" i="39" s="1"/>
  <c r="AV8" i="33"/>
  <c r="AU338" i="39" s="1"/>
  <c r="AV15" i="33"/>
  <c r="AU345" i="39" s="1"/>
  <c r="AV19" i="17"/>
  <c r="AU131" i="39" s="1"/>
  <c r="AV30" i="13"/>
  <c r="AU115" i="39" s="1"/>
  <c r="AV6" i="13"/>
  <c r="AU91" i="39" s="1"/>
  <c r="AV31" i="13"/>
  <c r="AU116" i="39" s="1"/>
  <c r="AV24" i="13"/>
  <c r="AU109" i="39" s="1"/>
  <c r="AV24" i="17"/>
  <c r="AU136" i="39" s="1"/>
  <c r="AV12" i="17"/>
  <c r="AU124" i="39" s="1"/>
  <c r="AV23" i="17"/>
  <c r="AU135" i="39" s="1"/>
  <c r="AV6" i="23"/>
  <c r="AU142" i="39" s="1"/>
  <c r="AV13" i="23"/>
  <c r="AU149" i="39" s="1"/>
  <c r="AV9" i="14"/>
  <c r="AU159" i="39" s="1"/>
  <c r="AV10" i="14"/>
  <c r="AU160" i="39" s="1"/>
  <c r="AV12" i="14"/>
  <c r="AU162" i="39" s="1"/>
  <c r="AV7" i="14"/>
  <c r="AU157" i="39" s="1"/>
  <c r="AV13" i="24"/>
  <c r="AU185" i="39" s="1"/>
  <c r="AV20" i="24"/>
  <c r="AU192" i="39" s="1"/>
  <c r="AV16" i="24"/>
  <c r="AU188" i="39" s="1"/>
  <c r="AV22" i="15"/>
  <c r="AU216" i="39" s="1"/>
  <c r="AV19" i="15"/>
  <c r="AU213" i="39" s="1"/>
  <c r="AV12" i="15"/>
  <c r="AU206" i="39" s="1"/>
  <c r="AV7" i="15"/>
  <c r="AU201" i="39" s="1"/>
  <c r="AV8" i="18"/>
  <c r="AU230" i="39" s="1"/>
  <c r="AV26" i="18"/>
  <c r="AU248" i="39" s="1"/>
  <c r="AV28" i="18"/>
  <c r="AU250" i="39" s="1"/>
  <c r="AV10" i="20"/>
  <c r="AU256" i="39" s="1"/>
  <c r="AV15" i="20"/>
  <c r="AU261" i="39" s="1"/>
  <c r="AV8" i="20"/>
  <c r="AU254" i="39" s="1"/>
  <c r="AV9" i="16"/>
  <c r="AU273" i="39" s="1"/>
  <c r="AV17" i="16"/>
  <c r="AU281" i="39" s="1"/>
  <c r="AV6" i="16"/>
  <c r="AU270" i="39" s="1"/>
  <c r="AV23" i="21"/>
  <c r="AU311" i="39" s="1"/>
  <c r="AV7" i="21"/>
  <c r="AU295" i="39" s="1"/>
  <c r="AV12" i="21"/>
  <c r="AU300" i="39" s="1"/>
  <c r="AV7" i="32"/>
  <c r="AU323" i="39" s="1"/>
  <c r="AV13" i="32"/>
  <c r="AU329" i="39" s="1"/>
  <c r="AV14" i="33"/>
  <c r="AU344" i="39" s="1"/>
  <c r="AV10" i="33"/>
  <c r="AU340" i="39" s="1"/>
  <c r="AV34" i="26"/>
  <c r="AU33" i="39" s="1"/>
  <c r="AV24" i="26"/>
  <c r="AU23" i="39" s="1"/>
  <c r="AV9" i="26"/>
  <c r="AU8" i="39" s="1"/>
  <c r="AV29" i="26"/>
  <c r="AU28" i="39" s="1"/>
  <c r="AV28" i="26"/>
  <c r="AU27" i="39" s="1"/>
  <c r="AV8" i="26"/>
  <c r="AU7" i="39" s="1"/>
  <c r="AV33" i="26"/>
  <c r="AU32" i="39" s="1"/>
  <c r="AV13" i="26"/>
  <c r="AU12" i="39" s="1"/>
  <c r="D48" i="44"/>
  <c r="AU92" i="33"/>
  <c r="E54" i="33" s="1"/>
  <c r="AV92" i="33"/>
  <c r="F54" i="33" s="1"/>
  <c r="AT92" i="33"/>
  <c r="D54" i="33" s="1"/>
  <c r="AU92" i="32"/>
  <c r="E54" i="32" s="1"/>
  <c r="AT92" i="32"/>
  <c r="D54" i="32" s="1"/>
  <c r="AV92" i="32"/>
  <c r="F54" i="32" s="1"/>
  <c r="AV92" i="21"/>
  <c r="F54" i="21" s="1"/>
  <c r="AU92" i="21"/>
  <c r="E54" i="21" s="1"/>
  <c r="AT92" i="21"/>
  <c r="D54" i="21" s="1"/>
  <c r="AV92" i="16"/>
  <c r="F54" i="16" s="1"/>
  <c r="AU92" i="16"/>
  <c r="E54" i="16" s="1"/>
  <c r="AT92" i="16"/>
  <c r="D54" i="16" s="1"/>
  <c r="AU92" i="20"/>
  <c r="E54" i="20" s="1"/>
  <c r="AV92" i="20"/>
  <c r="F54" i="20" s="1"/>
  <c r="AT92" i="20"/>
  <c r="D54" i="20" s="1"/>
  <c r="AU92" i="18"/>
  <c r="E54" i="18" s="1"/>
  <c r="AV92" i="18"/>
  <c r="F54" i="18" s="1"/>
  <c r="AT92" i="18"/>
  <c r="D54" i="18" s="1"/>
  <c r="AT92" i="15"/>
  <c r="D54" i="15" s="1"/>
  <c r="AU92" i="15"/>
  <c r="E54" i="15" s="1"/>
  <c r="AV92" i="15"/>
  <c r="F54" i="15" s="1"/>
  <c r="AT92" i="24"/>
  <c r="D54" i="24" s="1"/>
  <c r="AU92" i="24"/>
  <c r="E54" i="24" s="1"/>
  <c r="AV92" i="24"/>
  <c r="F54" i="24" s="1"/>
  <c r="AV92" i="14"/>
  <c r="F54" i="14" s="1"/>
  <c r="AU92" i="14"/>
  <c r="E54" i="14" s="1"/>
  <c r="AT92" i="14"/>
  <c r="D54" i="14" s="1"/>
  <c r="AU92" i="17"/>
  <c r="E54" i="17" s="1"/>
  <c r="AV92" i="23"/>
  <c r="F54" i="23" s="1"/>
  <c r="AU92" i="23"/>
  <c r="E54" i="23" s="1"/>
  <c r="AV92" i="17"/>
  <c r="F54" i="17" s="1"/>
  <c r="AT92" i="23"/>
  <c r="D54" i="23" s="1"/>
  <c r="AT92" i="17"/>
  <c r="D54" i="17" s="1"/>
  <c r="AV92" i="13"/>
  <c r="F54" i="13" s="1"/>
  <c r="AU92" i="13"/>
  <c r="E54" i="13" s="1"/>
  <c r="AT92" i="13"/>
  <c r="D54" i="13" s="1"/>
  <c r="AV92" i="25"/>
  <c r="F54" i="25" s="1"/>
  <c r="AV92" i="22"/>
  <c r="F54" i="22" s="1"/>
  <c r="AU92" i="25"/>
  <c r="E54" i="25" s="1"/>
  <c r="AU92" i="22"/>
  <c r="E54" i="22" s="1"/>
  <c r="AT92" i="25"/>
  <c r="D54" i="25" s="1"/>
  <c r="F200" i="39"/>
  <c r="F154" i="39"/>
  <c r="F328" i="39"/>
  <c r="F348" i="39"/>
  <c r="F334" i="39"/>
  <c r="F208" i="39"/>
  <c r="F142" i="39"/>
  <c r="F312" i="39"/>
  <c r="F148" i="39"/>
  <c r="F156" i="39"/>
  <c r="F278" i="39"/>
  <c r="F170" i="39"/>
  <c r="F264" i="39"/>
  <c r="F336" i="39"/>
  <c r="F228" i="39"/>
  <c r="F286" i="39"/>
  <c r="F99" i="39"/>
  <c r="F244" i="39"/>
  <c r="F185" i="39"/>
  <c r="F236" i="39"/>
  <c r="F192" i="39"/>
  <c r="F258" i="39"/>
  <c r="F342" i="39"/>
  <c r="F303" i="39"/>
  <c r="F126" i="39"/>
  <c r="F178" i="39"/>
  <c r="F163" i="39"/>
  <c r="F270" i="39"/>
  <c r="F91" i="39"/>
  <c r="F107" i="39"/>
  <c r="F134" i="39"/>
  <c r="F294" i="39"/>
  <c r="F216" i="39"/>
  <c r="F322" i="39"/>
  <c r="F118" i="39"/>
  <c r="F252" i="39"/>
  <c r="F5" i="39"/>
  <c r="F21" i="39"/>
  <c r="G21" i="39" s="1"/>
  <c r="F13" i="39"/>
  <c r="G45" i="39" s="1"/>
  <c r="E60" i="44" a="1"/>
  <c r="F56" i="44" a="1"/>
  <c r="D58" i="44" a="1"/>
  <c r="E49" i="44" a="1"/>
  <c r="F50" i="44" a="1"/>
  <c r="D56" i="44" a="1"/>
  <c r="E55" i="44" a="1"/>
  <c r="E53" i="44" a="1"/>
  <c r="F48" i="44" a="1"/>
  <c r="F54" i="44" a="1"/>
  <c r="D60" i="44" a="1"/>
  <c r="E51" i="44" a="1"/>
  <c r="F52" i="44" a="1"/>
  <c r="E56" i="44" a="1"/>
  <c r="D54" i="44" a="1"/>
  <c r="F49" i="44" a="1"/>
  <c r="D53" i="44" a="1"/>
  <c r="D51" i="44" a="1"/>
  <c r="F58" i="44" a="1"/>
  <c r="F47" i="44" a="1"/>
  <c r="F55" i="44" a="1"/>
  <c r="D57" i="44" a="1"/>
  <c r="E54" i="44" a="1"/>
  <c r="E52" i="44" a="1"/>
  <c r="F59" i="44" a="1"/>
  <c r="F53" i="44" a="1"/>
  <c r="F51" i="44" a="1"/>
  <c r="D47" i="44" a="1"/>
  <c r="F57" i="44" a="1"/>
  <c r="E50" i="44" a="1"/>
  <c r="E59" i="44" a="1"/>
  <c r="D50" i="44" a="1"/>
  <c r="F60" i="44" a="1"/>
  <c r="E57" i="44" a="1"/>
  <c r="D59" i="44" a="1"/>
  <c r="E48" i="44" a="1"/>
  <c r="E58" i="44" a="1"/>
  <c r="D55" i="44" a="1"/>
  <c r="D49" i="44" a="1"/>
  <c r="D52" i="44" a="1"/>
  <c r="E47" i="44" a="1"/>
  <c r="E60" i="44" l="1"/>
  <c r="E55" i="44"/>
  <c r="E58" i="44"/>
  <c r="E53" i="44"/>
  <c r="E51" i="44"/>
  <c r="E56" i="44"/>
  <c r="E52" i="44"/>
  <c r="E50" i="44"/>
  <c r="E54" i="44"/>
  <c r="E59" i="44"/>
  <c r="E49" i="44"/>
  <c r="E57" i="44"/>
  <c r="F48" i="44"/>
  <c r="D53" i="44"/>
  <c r="F56" i="44"/>
  <c r="F59" i="44"/>
  <c r="F58" i="44"/>
  <c r="F47" i="44"/>
  <c r="F51" i="44"/>
  <c r="F54" i="44"/>
  <c r="D59" i="44"/>
  <c r="D56" i="44"/>
  <c r="D49" i="44"/>
  <c r="D57" i="44"/>
  <c r="D52" i="44"/>
  <c r="D54" i="44"/>
  <c r="D60" i="44"/>
  <c r="F50" i="44"/>
  <c r="F49" i="44"/>
  <c r="D55" i="44"/>
  <c r="F57" i="44"/>
  <c r="F60" i="44"/>
  <c r="D47" i="44"/>
  <c r="D50" i="44"/>
  <c r="F52" i="44"/>
  <c r="F55" i="44"/>
  <c r="D58" i="44"/>
  <c r="E47" i="44"/>
  <c r="E48" i="44"/>
  <c r="D51" i="44"/>
  <c r="F53" i="44"/>
  <c r="AW24" i="21"/>
  <c r="AV312" i="39" s="1"/>
  <c r="AW13" i="24"/>
  <c r="AV185" i="39" s="1"/>
  <c r="AW6" i="16"/>
  <c r="AV270" i="39" s="1"/>
  <c r="AW6" i="21"/>
  <c r="AV294" i="39" s="1"/>
  <c r="AW15" i="21"/>
  <c r="AV303" i="39" s="1"/>
  <c r="AW14" i="18"/>
  <c r="AV236" i="39" s="1"/>
  <c r="AW18" i="32"/>
  <c r="AV334" i="39" s="1"/>
  <c r="AW22" i="18"/>
  <c r="AV244" i="39" s="1"/>
  <c r="AW12" i="32"/>
  <c r="AV328" i="39" s="1"/>
  <c r="AW18" i="20"/>
  <c r="AV264" i="39" s="1"/>
  <c r="AW6" i="32"/>
  <c r="AV322" i="39" s="1"/>
  <c r="AW12" i="20"/>
  <c r="AV258" i="39" s="1"/>
  <c r="AW6" i="17"/>
  <c r="AV118" i="39" s="1"/>
  <c r="AW6" i="20"/>
  <c r="AV252" i="39" s="1"/>
  <c r="AW14" i="16"/>
  <c r="AV278" i="39" s="1"/>
  <c r="AW18" i="23"/>
  <c r="AV154" i="39" s="1"/>
  <c r="AW6" i="15"/>
  <c r="AV200" i="39" s="1"/>
  <c r="AW22" i="16"/>
  <c r="AV286" i="39" s="1"/>
  <c r="AW6" i="18"/>
  <c r="AV228" i="39" s="1"/>
  <c r="AW14" i="17"/>
  <c r="AV126" i="39" s="1"/>
  <c r="AW13" i="14"/>
  <c r="AV163" i="39" s="1"/>
  <c r="AW20" i="14"/>
  <c r="AV170" i="39" s="1"/>
  <c r="AW12" i="33"/>
  <c r="AV342" i="39" s="1"/>
  <c r="AW20" i="24"/>
  <c r="AV192" i="39" s="1"/>
  <c r="AW6" i="24"/>
  <c r="AV178" i="39" s="1"/>
  <c r="AW22" i="17"/>
  <c r="AV134" i="39" s="1"/>
  <c r="AW6" i="23"/>
  <c r="AV142" i="39" s="1"/>
  <c r="AW22" i="15"/>
  <c r="AV216" i="39" s="1"/>
  <c r="AW14" i="15"/>
  <c r="AV208" i="39" s="1"/>
  <c r="AW6" i="14"/>
  <c r="AV156" i="39" s="1"/>
  <c r="AW12" i="23"/>
  <c r="AV148" i="39" s="1"/>
  <c r="AW22" i="13"/>
  <c r="AV107" i="39" s="1"/>
  <c r="AW14" i="13"/>
  <c r="AV99" i="39" s="1"/>
  <c r="AW6" i="13"/>
  <c r="AV91" i="39" s="1"/>
  <c r="AW14" i="26"/>
  <c r="AV13" i="39" s="1"/>
  <c r="AW6" i="26"/>
  <c r="AV5" i="39" s="1"/>
  <c r="AW22" i="26"/>
  <c r="AV21" i="39" s="1"/>
  <c r="AW18" i="33"/>
  <c r="AV348" i="39" s="1"/>
  <c r="AW6" i="33"/>
  <c r="AV336" i="39" s="1"/>
  <c r="G228" i="39"/>
  <c r="G270" i="39"/>
  <c r="G142" i="39"/>
  <c r="G322" i="39"/>
  <c r="G336" i="39"/>
  <c r="G178" i="39"/>
  <c r="G91" i="39"/>
  <c r="G53" i="39"/>
  <c r="G156" i="39"/>
  <c r="G264" i="39"/>
  <c r="G192" i="39"/>
  <c r="G216" i="39"/>
  <c r="G312" i="39"/>
  <c r="G348" i="39"/>
  <c r="G286" i="39"/>
  <c r="G107" i="39"/>
  <c r="G61" i="39"/>
  <c r="G148" i="39"/>
  <c r="G77" i="39"/>
  <c r="G252" i="39"/>
  <c r="G118" i="39"/>
  <c r="G5" i="39"/>
  <c r="G294" i="39"/>
  <c r="G200" i="39"/>
  <c r="G258" i="39"/>
  <c r="G163" i="39"/>
  <c r="G170" i="39"/>
  <c r="G154" i="39"/>
  <c r="G334" i="39"/>
  <c r="G208" i="39"/>
  <c r="G134" i="39"/>
  <c r="G37" i="39"/>
  <c r="G185" i="39"/>
  <c r="G244" i="39"/>
  <c r="G342" i="39"/>
  <c r="G13" i="39"/>
  <c r="G126" i="39"/>
  <c r="G278" i="39"/>
  <c r="G328" i="39"/>
  <c r="G303" i="39"/>
  <c r="G99" i="39"/>
  <c r="G69" i="39"/>
  <c r="G236" i="39"/>
  <c r="AX18" i="33" l="1"/>
  <c r="AW348" i="39" s="1"/>
  <c r="AX6" i="14"/>
  <c r="AW156" i="39" s="1"/>
  <c r="AX6" i="20"/>
  <c r="AW252" i="39" s="1"/>
  <c r="AX14" i="18"/>
  <c r="AW236" i="39" s="1"/>
  <c r="AX22" i="26"/>
  <c r="AW21" i="39" s="1"/>
  <c r="AX6" i="17"/>
  <c r="AW118" i="39" s="1"/>
  <c r="AX6" i="26"/>
  <c r="AW5" i="39" s="1"/>
  <c r="AX12" i="20"/>
  <c r="AW258" i="39" s="1"/>
  <c r="AX13" i="24"/>
  <c r="AW185" i="39" s="1"/>
  <c r="AX18" i="32"/>
  <c r="AW334" i="39" s="1"/>
  <c r="AX6" i="15"/>
  <c r="AW200" i="39" s="1"/>
  <c r="AX18" i="23"/>
  <c r="AW154" i="39" s="1"/>
  <c r="AX24" i="21"/>
  <c r="AW312" i="39" s="1"/>
  <c r="AX22" i="18"/>
  <c r="AW244" i="39" s="1"/>
  <c r="AX18" i="20"/>
  <c r="AW264" i="39" s="1"/>
  <c r="AX6" i="21"/>
  <c r="AW294" i="39" s="1"/>
  <c r="AX12" i="32"/>
  <c r="AW328" i="39" s="1"/>
  <c r="AY6" i="32"/>
  <c r="AX322" i="39" s="1"/>
  <c r="AX6" i="32"/>
  <c r="AW322" i="39" s="1"/>
  <c r="AY6" i="21"/>
  <c r="AX294" i="39" s="1"/>
  <c r="AY6" i="18"/>
  <c r="AX228" i="39" s="1"/>
  <c r="AY6" i="20"/>
  <c r="AX252" i="39" s="1"/>
  <c r="AX15" i="21"/>
  <c r="AW303" i="39" s="1"/>
  <c r="AX6" i="16"/>
  <c r="AW270" i="39" s="1"/>
  <c r="AX22" i="16"/>
  <c r="AW286" i="39" s="1"/>
  <c r="AY6" i="23"/>
  <c r="AX142" i="39" s="1"/>
  <c r="AX6" i="24"/>
  <c r="AW178" i="39" s="1"/>
  <c r="AY6" i="16"/>
  <c r="AX270" i="39" s="1"/>
  <c r="AX14" i="17"/>
  <c r="AW126" i="39" s="1"/>
  <c r="AY6" i="17"/>
  <c r="AX118" i="39" s="1"/>
  <c r="AX14" i="16"/>
  <c r="AW278" i="39" s="1"/>
  <c r="AX6" i="18"/>
  <c r="AW228" i="39" s="1"/>
  <c r="AX20" i="14"/>
  <c r="AW170" i="39" s="1"/>
  <c r="AX13" i="14"/>
  <c r="AW163" i="39" s="1"/>
  <c r="AY6" i="15"/>
  <c r="AX200" i="39" s="1"/>
  <c r="AX12" i="23"/>
  <c r="AW148" i="39" s="1"/>
  <c r="AX6" i="23"/>
  <c r="AW142" i="39" s="1"/>
  <c r="AX12" i="33"/>
  <c r="AW342" i="39" s="1"/>
  <c r="AX22" i="17"/>
  <c r="AW134" i="39" s="1"/>
  <c r="AY6" i="13"/>
  <c r="AX91" i="39" s="1"/>
  <c r="AY6" i="14"/>
  <c r="AX156" i="39" s="1"/>
  <c r="AX14" i="15"/>
  <c r="AW208" i="39" s="1"/>
  <c r="AX20" i="24"/>
  <c r="AW192" i="39" s="1"/>
  <c r="AX22" i="15"/>
  <c r="AW216" i="39" s="1"/>
  <c r="AY6" i="24"/>
  <c r="AX178" i="39" s="1"/>
  <c r="AX22" i="13"/>
  <c r="AW107" i="39" s="1"/>
  <c r="AX14" i="26"/>
  <c r="AW13" i="39" s="1"/>
  <c r="AY6" i="26"/>
  <c r="AX5" i="39" s="1"/>
  <c r="AX6" i="13"/>
  <c r="AW91" i="39" s="1"/>
  <c r="AX14" i="13"/>
  <c r="AW99" i="39" s="1"/>
  <c r="AX6" i="33"/>
  <c r="AW336" i="39" s="1"/>
  <c r="AY6" i="33"/>
  <c r="AX336" i="39" s="1"/>
  <c r="AM92" i="14" l="1"/>
  <c r="E48" i="14" s="1"/>
  <c r="AM92" i="17"/>
  <c r="E48" i="17" s="1"/>
  <c r="AN92" i="18"/>
  <c r="F48" i="18" s="1"/>
  <c r="AO92" i="23"/>
  <c r="G48" i="23" s="1"/>
  <c r="AN92" i="20"/>
  <c r="F48" i="20" s="1"/>
  <c r="AO92" i="33"/>
  <c r="G48" i="33" s="1"/>
  <c r="AK92" i="15"/>
  <c r="C48" i="15" s="1"/>
  <c r="AM92" i="16"/>
  <c r="E48" i="16" s="1"/>
  <c r="AM92" i="15"/>
  <c r="E48" i="15" s="1"/>
  <c r="AK92" i="16"/>
  <c r="C48" i="16" s="1"/>
  <c r="AK92" i="20"/>
  <c r="C48" i="20" s="1"/>
  <c r="AM92" i="26"/>
  <c r="E48" i="26" s="1"/>
  <c r="AO92" i="26"/>
  <c r="G48" i="26" s="1"/>
  <c r="AN92" i="24"/>
  <c r="F48" i="24" s="1"/>
  <c r="AO92" i="32"/>
  <c r="G48" i="32" s="1"/>
  <c r="AM92" i="20"/>
  <c r="E48" i="20" s="1"/>
  <c r="AM92" i="33"/>
  <c r="E48" i="33" s="1"/>
  <c r="AN92" i="33"/>
  <c r="F48" i="33" s="1"/>
  <c r="AK92" i="33"/>
  <c r="C48" i="33" s="1"/>
  <c r="AK92" i="32"/>
  <c r="C48" i="32" s="1"/>
  <c r="AN92" i="32"/>
  <c r="F48" i="32" s="1"/>
  <c r="AM92" i="32"/>
  <c r="E48" i="32" s="1"/>
  <c r="AO92" i="21"/>
  <c r="G48" i="21" s="1"/>
  <c r="AN92" i="21"/>
  <c r="F48" i="21" s="1"/>
  <c r="AM92" i="21"/>
  <c r="E48" i="21" s="1"/>
  <c r="AK92" i="21"/>
  <c r="C48" i="21" s="1"/>
  <c r="AN92" i="16"/>
  <c r="F48" i="16" s="1"/>
  <c r="AO92" i="16"/>
  <c r="G48" i="16" s="1"/>
  <c r="AO92" i="20"/>
  <c r="G48" i="20" s="1"/>
  <c r="AM92" i="18"/>
  <c r="E48" i="18" s="1"/>
  <c r="AK92" i="18"/>
  <c r="C48" i="18" s="1"/>
  <c r="AO92" i="18"/>
  <c r="G48" i="18" s="1"/>
  <c r="AN92" i="15"/>
  <c r="F48" i="15" s="1"/>
  <c r="AO92" i="15"/>
  <c r="G48" i="15" s="1"/>
  <c r="AK92" i="24"/>
  <c r="C48" i="24" s="1"/>
  <c r="AM92" i="24"/>
  <c r="E48" i="24" s="1"/>
  <c r="AO92" i="24"/>
  <c r="G48" i="24" s="1"/>
  <c r="AO92" i="14"/>
  <c r="G48" i="14" s="1"/>
  <c r="AN92" i="14"/>
  <c r="F48" i="14" s="1"/>
  <c r="AK92" i="14"/>
  <c r="C48" i="14" s="1"/>
  <c r="AN92" i="23"/>
  <c r="F48" i="23" s="1"/>
  <c r="AK92" i="23"/>
  <c r="C48" i="23" s="1"/>
  <c r="AM92" i="23"/>
  <c r="E48" i="23" s="1"/>
  <c r="AO92" i="17"/>
  <c r="G48" i="17" s="1"/>
  <c r="AK92" i="17"/>
  <c r="C48" i="17" s="1"/>
  <c r="AN92" i="17"/>
  <c r="F48" i="17" s="1"/>
  <c r="AM92" i="13"/>
  <c r="E48" i="13" s="1"/>
  <c r="AO92" i="13"/>
  <c r="G48" i="13" s="1"/>
  <c r="AK92" i="13"/>
  <c r="C48" i="13" s="1"/>
  <c r="AN92" i="13"/>
  <c r="F48" i="13" s="1"/>
  <c r="AN92" i="26"/>
  <c r="F48" i="26" s="1"/>
  <c r="AK92" i="26"/>
  <c r="C48" i="26" s="1"/>
  <c r="BN72" i="44" a="1"/>
  <c r="F28" i="44" a="1"/>
  <c r="BO71" i="44" a="1"/>
  <c r="C25" i="44" a="1"/>
  <c r="BO80" i="44" a="1"/>
  <c r="BN73" i="44" a="1"/>
  <c r="BO79" i="44" a="1"/>
  <c r="BN79" i="44" a="1"/>
  <c r="BK78" i="44" a="1"/>
  <c r="C35" i="44" a="1"/>
  <c r="F31" i="44" a="1"/>
  <c r="BM69" i="44" a="1"/>
  <c r="BO70" i="44" a="1"/>
  <c r="F36" i="44" a="1"/>
  <c r="BO72" i="44" a="1"/>
  <c r="E25" i="44" a="1"/>
  <c r="BM73" i="44" a="1"/>
  <c r="G36" i="44" a="1"/>
  <c r="BM76" i="44" a="1"/>
  <c r="C38" i="44" a="1"/>
  <c r="E39" i="44" a="1"/>
  <c r="BN67" i="44" a="1"/>
  <c r="C28" i="44" a="1"/>
  <c r="C39" i="44" a="1"/>
  <c r="BN69" i="44" a="1"/>
  <c r="C31" i="44" a="1"/>
  <c r="BK73" i="44" a="1"/>
  <c r="BN70" i="44" a="1"/>
  <c r="BM72" i="44" a="1"/>
  <c r="BM81" i="44" a="1"/>
  <c r="BN81" i="44" a="1"/>
  <c r="E31" i="44" a="1"/>
  <c r="F37" i="44" a="1"/>
  <c r="G29" i="44" a="1"/>
  <c r="C29" i="44" a="1"/>
  <c r="E29" i="44" a="1"/>
  <c r="BM80" i="44" a="1"/>
  <c r="BK77" i="44" a="1"/>
  <c r="BM68" i="44" a="1"/>
  <c r="G32" i="44" a="1"/>
  <c r="BN80" i="44" a="1"/>
  <c r="G39" i="44" a="1"/>
  <c r="E33" i="44" a="1"/>
  <c r="G28" i="44" a="1"/>
  <c r="C34" i="44" a="1"/>
  <c r="BK67" i="44" a="1"/>
  <c r="BK80" i="44" a="1"/>
  <c r="F38" i="44" a="1"/>
  <c r="BO81" i="44" a="1"/>
  <c r="BO78" i="44" a="1"/>
  <c r="G38" i="44" a="1"/>
  <c r="F35" i="44" a="1"/>
  <c r="G37" i="44" a="1"/>
  <c r="E32" i="44" a="1"/>
  <c r="E28" i="44" a="1"/>
  <c r="F33" i="44" a="1"/>
  <c r="G31" i="44" a="1"/>
  <c r="C32" i="44" a="1"/>
  <c r="BN77" i="44" a="1"/>
  <c r="BM67" i="44" a="1"/>
  <c r="BM75" i="44" a="1"/>
  <c r="C37" i="44" a="1"/>
  <c r="G34" i="44" a="1"/>
  <c r="BK76" i="44" a="1"/>
  <c r="G35" i="44" a="1"/>
  <c r="C30" i="44" a="1"/>
  <c r="BN68" i="44" a="1"/>
  <c r="BO73" i="44" a="1"/>
  <c r="C36" i="44" a="1"/>
  <c r="F29" i="44" a="1"/>
  <c r="C33" i="44" a="1"/>
  <c r="BN74" i="44" a="1"/>
  <c r="BO75" i="44" a="1"/>
  <c r="BN71" i="44" a="1"/>
  <c r="F39" i="44" a="1"/>
  <c r="G25" i="44" a="1"/>
  <c r="BO68" i="44" a="1"/>
  <c r="BN75" i="44" a="1"/>
  <c r="G33" i="44" a="1"/>
  <c r="BK70" i="44" a="1"/>
  <c r="G30" i="44" a="1"/>
  <c r="E36" i="44" a="1"/>
  <c r="BN76" i="44" a="1"/>
  <c r="BN78" i="44" a="1"/>
  <c r="BM78" i="44" a="1"/>
  <c r="BM74" i="44" a="1"/>
  <c r="E37" i="44" a="1"/>
  <c r="BM77" i="44" a="1"/>
  <c r="F32" i="44" a="1"/>
  <c r="BO69" i="44" a="1"/>
  <c r="BK79" i="44" a="1"/>
  <c r="F25" i="44" a="1"/>
  <c r="E30" i="44" a="1"/>
  <c r="BK81" i="44" a="1"/>
  <c r="BM71" i="44" a="1"/>
  <c r="BK72" i="44" a="1"/>
  <c r="BO76" i="44" a="1"/>
  <c r="BM79" i="44" a="1"/>
  <c r="BK74" i="44" a="1"/>
  <c r="BK71" i="44" a="1"/>
  <c r="E38" i="44" a="1"/>
  <c r="BO74" i="44" a="1"/>
  <c r="E34" i="44" a="1"/>
  <c r="BM70" i="44" a="1"/>
  <c r="BO67" i="44" a="1"/>
  <c r="BK75" i="44" a="1"/>
  <c r="BO77" i="44" a="1"/>
  <c r="E35" i="44" a="1"/>
  <c r="F30" i="44" a="1"/>
  <c r="F34" i="44" a="1"/>
  <c r="BK73" i="44" l="1"/>
  <c r="C31" i="44"/>
  <c r="BK75" i="44"/>
  <c r="C33" i="44"/>
  <c r="BK70" i="44"/>
  <c r="C28" i="44"/>
  <c r="BK76" i="44"/>
  <c r="C34" i="44"/>
  <c r="BK71" i="44"/>
  <c r="C29" i="44"/>
  <c r="BK67" i="44"/>
  <c r="C25" i="44"/>
  <c r="BK80" i="44"/>
  <c r="C38" i="44"/>
  <c r="BK74" i="44"/>
  <c r="C32" i="44"/>
  <c r="BK81" i="44"/>
  <c r="C39" i="44"/>
  <c r="BK77" i="44"/>
  <c r="C35" i="44"/>
  <c r="BK72" i="44"/>
  <c r="C30" i="44"/>
  <c r="BK79" i="44"/>
  <c r="C37" i="44"/>
  <c r="BK78" i="44"/>
  <c r="C36" i="44"/>
  <c r="BO81" i="44"/>
  <c r="BO75" i="44"/>
  <c r="BN81" i="44"/>
  <c r="BN75" i="44"/>
  <c r="BM81" i="44"/>
  <c r="BM75" i="44"/>
  <c r="BO73" i="44"/>
  <c r="BM68" i="44"/>
  <c r="BO71" i="44"/>
  <c r="BO72" i="44"/>
  <c r="BN68" i="44"/>
  <c r="BN77" i="44"/>
  <c r="BO69" i="44"/>
  <c r="BO78" i="44"/>
  <c r="BM80" i="44"/>
  <c r="BN80" i="44"/>
  <c r="BN70" i="44"/>
  <c r="BM69" i="44"/>
  <c r="BN67" i="44"/>
  <c r="BM71" i="44"/>
  <c r="BM73" i="44"/>
  <c r="BO76" i="44"/>
  <c r="BO70" i="44"/>
  <c r="BN79" i="44"/>
  <c r="BM77" i="44"/>
  <c r="BM78" i="44"/>
  <c r="BN69" i="44"/>
  <c r="BM70" i="44"/>
  <c r="BN72" i="44"/>
  <c r="BO77" i="44"/>
  <c r="BO80" i="44"/>
  <c r="BM72" i="44"/>
  <c r="BO67" i="44"/>
  <c r="BM67" i="44"/>
  <c r="BN78" i="44"/>
  <c r="BN76" i="44"/>
  <c r="BO74" i="44"/>
  <c r="BN71" i="44"/>
  <c r="BN74" i="44"/>
  <c r="BM79" i="44"/>
  <c r="BM74" i="44"/>
  <c r="BM76" i="44"/>
  <c r="BN73" i="44"/>
  <c r="BO79" i="44"/>
  <c r="BO68" i="44"/>
  <c r="E31" i="44"/>
  <c r="E29" i="44"/>
  <c r="F34" i="44"/>
  <c r="G39" i="44"/>
  <c r="F35" i="44"/>
  <c r="G30" i="44"/>
  <c r="E35" i="44"/>
  <c r="G38" i="44"/>
  <c r="F32" i="44"/>
  <c r="E33" i="44"/>
  <c r="G25" i="44"/>
  <c r="E25" i="44"/>
  <c r="E36" i="44"/>
  <c r="G31" i="44"/>
  <c r="E30" i="44"/>
  <c r="E37" i="44"/>
  <c r="F29" i="44"/>
  <c r="F37" i="44"/>
  <c r="G32" i="44"/>
  <c r="F36" i="44"/>
  <c r="G37" i="44"/>
  <c r="F31" i="44"/>
  <c r="E34" i="44"/>
  <c r="F30" i="44"/>
  <c r="F33" i="44"/>
  <c r="E28" i="44"/>
  <c r="E39" i="44"/>
  <c r="F28" i="44"/>
  <c r="G36" i="44"/>
  <c r="G29" i="44"/>
  <c r="E32" i="44"/>
  <c r="G35" i="44"/>
  <c r="E38" i="44"/>
  <c r="F39" i="44"/>
  <c r="F38" i="44"/>
  <c r="G33" i="44"/>
  <c r="G28" i="44"/>
  <c r="G34" i="44"/>
  <c r="F25" i="44"/>
  <c r="BP69" i="44" l="1"/>
  <c r="BP79" i="44"/>
  <c r="BP68" i="44"/>
  <c r="BP76" i="44"/>
  <c r="BP78" i="44"/>
  <c r="BP81" i="44"/>
  <c r="BP71" i="44"/>
  <c r="BP73" i="44"/>
  <c r="BP74" i="44"/>
  <c r="BP72" i="44"/>
  <c r="BP80" i="44"/>
  <c r="BP70" i="44"/>
  <c r="BP75" i="44"/>
  <c r="BP77" i="44"/>
  <c r="BP67" i="44"/>
  <c r="BQ76" i="44" l="1"/>
  <c r="BQ73" i="44"/>
  <c r="BQ77" i="44"/>
  <c r="BQ79" i="44"/>
  <c r="BQ75" i="44"/>
  <c r="BQ74" i="44"/>
  <c r="BQ68" i="44"/>
  <c r="BQ70" i="44"/>
  <c r="BQ69" i="44"/>
  <c r="BQ78" i="44"/>
  <c r="BQ81" i="44"/>
  <c r="BQ80" i="44"/>
  <c r="BQ67" i="44"/>
  <c r="BQ72" i="44"/>
  <c r="BQ71" i="44"/>
  <c r="BR71" i="44" l="1"/>
  <c r="BR67" i="44"/>
  <c r="BR69" i="44"/>
  <c r="BR80" i="44"/>
  <c r="BR70" i="44"/>
  <c r="BR79" i="44"/>
  <c r="BR81" i="44"/>
  <c r="BR68" i="44"/>
  <c r="BR77" i="44"/>
  <c r="BR72" i="44"/>
  <c r="BR74" i="44"/>
  <c r="BR73" i="44"/>
  <c r="BR78" i="44"/>
  <c r="BR75" i="44"/>
  <c r="BR76" i="44"/>
  <c r="B69" i="44" l="1"/>
  <c r="B73" i="44"/>
  <c r="B77" i="44"/>
  <c r="B81" i="44"/>
  <c r="B68" i="44"/>
  <c r="B72" i="44"/>
  <c r="B76" i="44"/>
  <c r="B80" i="44"/>
  <c r="B71" i="44"/>
  <c r="B75" i="44"/>
  <c r="B79" i="44"/>
  <c r="B70" i="44"/>
  <c r="B74" i="44"/>
  <c r="B78" i="44"/>
  <c r="B67" i="44"/>
  <c r="F81" i="44" l="1"/>
  <c r="C81" i="44"/>
  <c r="G81" i="44"/>
  <c r="A81" i="44"/>
  <c r="E81" i="44"/>
  <c r="D81" i="44"/>
  <c r="D79" i="44"/>
  <c r="C79" i="44"/>
  <c r="A79" i="44"/>
  <c r="E79" i="44"/>
  <c r="G79" i="44"/>
  <c r="F79" i="44"/>
  <c r="A76" i="44"/>
  <c r="E76" i="44"/>
  <c r="D76" i="44"/>
  <c r="F76" i="44"/>
  <c r="C76" i="44"/>
  <c r="G76" i="44"/>
  <c r="F77" i="44"/>
  <c r="E77" i="44"/>
  <c r="C77" i="44"/>
  <c r="G77" i="44"/>
  <c r="A77" i="44"/>
  <c r="D77" i="44"/>
  <c r="A80" i="44"/>
  <c r="E80" i="44"/>
  <c r="F80" i="44"/>
  <c r="D80" i="44"/>
  <c r="C80" i="44"/>
  <c r="G80" i="44"/>
  <c r="C78" i="44"/>
  <c r="G78" i="44"/>
  <c r="D78" i="44"/>
  <c r="F78" i="44"/>
  <c r="A78" i="44"/>
  <c r="E78" i="44"/>
  <c r="D75" i="44"/>
  <c r="C75" i="44"/>
  <c r="A75" i="44"/>
  <c r="E75" i="44"/>
  <c r="G75" i="44"/>
  <c r="F75" i="44"/>
  <c r="A72" i="44"/>
  <c r="E72" i="44"/>
  <c r="D72" i="44"/>
  <c r="F72" i="44"/>
  <c r="C72" i="44"/>
  <c r="G72" i="44"/>
  <c r="F73" i="44"/>
  <c r="E73" i="44"/>
  <c r="C73" i="44"/>
  <c r="G73" i="44"/>
  <c r="D73" i="44"/>
  <c r="A73" i="44"/>
  <c r="C70" i="44"/>
  <c r="G70" i="44"/>
  <c r="F70" i="44"/>
  <c r="D70" i="44"/>
  <c r="A70" i="44"/>
  <c r="E70" i="44"/>
  <c r="C74" i="44"/>
  <c r="G74" i="44"/>
  <c r="D74" i="44"/>
  <c r="F74" i="44"/>
  <c r="A74" i="44"/>
  <c r="E74" i="44"/>
  <c r="D71" i="44"/>
  <c r="C71" i="44"/>
  <c r="A71" i="44"/>
  <c r="E71" i="44"/>
  <c r="G71" i="44"/>
  <c r="F71" i="44"/>
  <c r="A68" i="44"/>
  <c r="E68" i="44"/>
  <c r="F68" i="44"/>
  <c r="C68" i="44"/>
  <c r="G68" i="44"/>
  <c r="D68" i="44"/>
  <c r="F69" i="44"/>
  <c r="C69" i="44"/>
  <c r="G69" i="44"/>
  <c r="D69" i="44"/>
  <c r="A69" i="44"/>
  <c r="E69" i="44"/>
  <c r="F67" i="44"/>
  <c r="G67" i="44"/>
  <c r="D67" i="44"/>
  <c r="E67" i="44"/>
  <c r="A67" i="44"/>
  <c r="C67" i="4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<sst xmlns="http://schemas.openxmlformats.org/spreadsheetml/2006/main" count="7263" uniqueCount="587">
  <si>
    <t>Merging</t>
  </si>
  <si>
    <t>Crossing</t>
  </si>
  <si>
    <t>Total</t>
  </si>
  <si>
    <t>S.N</t>
  </si>
  <si>
    <t>Partial CFI</t>
  </si>
  <si>
    <t>CFI/MUT Combo</t>
  </si>
  <si>
    <t>Thru-cut</t>
  </si>
  <si>
    <t>Reverse RCI</t>
  </si>
  <si>
    <t>Redirect 2L&amp;T</t>
  </si>
  <si>
    <t>Offset Thru-cut</t>
  </si>
  <si>
    <t>Redirect L&amp;T</t>
  </si>
  <si>
    <t>Seven Phase</t>
  </si>
  <si>
    <t>Offset T</t>
  </si>
  <si>
    <t>Intersection</t>
  </si>
  <si>
    <t>Approach</t>
  </si>
  <si>
    <t>EB</t>
  </si>
  <si>
    <t>EBR</t>
  </si>
  <si>
    <t>EBT</t>
  </si>
  <si>
    <t>EBL</t>
  </si>
  <si>
    <t>WBR</t>
  </si>
  <si>
    <t>WBT</t>
  </si>
  <si>
    <t>WBL</t>
  </si>
  <si>
    <t>NBR</t>
  </si>
  <si>
    <t>NBT</t>
  </si>
  <si>
    <t>NBL</t>
  </si>
  <si>
    <t>SBR</t>
  </si>
  <si>
    <t>SBT</t>
  </si>
  <si>
    <t>SBL</t>
  </si>
  <si>
    <t>❹</t>
  </si>
  <si>
    <t>❻</t>
  </si>
  <si>
    <t>❸</t>
  </si>
  <si>
    <t>NB</t>
  </si>
  <si>
    <t>WB</t>
  </si>
  <si>
    <t>SB</t>
  </si>
  <si>
    <t>❶</t>
  </si>
  <si>
    <t>❷</t>
  </si>
  <si>
    <t>❺</t>
  </si>
  <si>
    <t>❼</t>
  </si>
  <si>
    <r>
      <t>❽</t>
    </r>
    <r>
      <rPr>
        <b/>
        <sz val="14"/>
        <color rgb="FF0070C0"/>
        <rFont val="Calibri"/>
        <family val="2"/>
        <scheme val="minor"/>
      </rPr>
      <t/>
    </r>
  </si>
  <si>
    <t>❽</t>
  </si>
  <si>
    <t>❾</t>
  </si>
  <si>
    <t>❿</t>
  </si>
  <si>
    <t>⓫</t>
  </si>
  <si>
    <t>⓬</t>
  </si>
  <si>
    <t>⓭</t>
  </si>
  <si>
    <t>⓮</t>
  </si>
  <si>
    <t>NBT+EBT</t>
  </si>
  <si>
    <t>EBT+SBT</t>
  </si>
  <si>
    <t xml:space="preserve">Diverging </t>
  </si>
  <si>
    <t>SBT+WBT</t>
  </si>
  <si>
    <t>NBT+WBT</t>
  </si>
  <si>
    <t>SBT+EBT</t>
  </si>
  <si>
    <t>⓯</t>
  </si>
  <si>
    <t>⓰</t>
  </si>
  <si>
    <t>WBT+NBT</t>
  </si>
  <si>
    <t>WBT+SBT</t>
  </si>
  <si>
    <t>Diverging</t>
  </si>
  <si>
    <t>RCI</t>
  </si>
  <si>
    <t xml:space="preserve">Crossing </t>
  </si>
  <si>
    <t>Two-phase MUT</t>
  </si>
  <si>
    <t>Single Quadrant</t>
  </si>
  <si>
    <t>MUT #2</t>
  </si>
  <si>
    <t>MUT #1</t>
  </si>
  <si>
    <t>Turning Movements</t>
  </si>
  <si>
    <t>Traffic Volume</t>
  </si>
  <si>
    <t>Results</t>
  </si>
  <si>
    <t xml:space="preserve">Merging </t>
  </si>
  <si>
    <t>Movements</t>
  </si>
  <si>
    <t>Conflict point</t>
  </si>
  <si>
    <t>❶-❽</t>
  </si>
  <si>
    <t>❶-⓰</t>
  </si>
  <si>
    <t>Legends: Conflict point type</t>
  </si>
  <si>
    <t>SUM</t>
  </si>
  <si>
    <t>Overview</t>
  </si>
  <si>
    <t>Worksheet Name</t>
  </si>
  <si>
    <t>Instructions</t>
  </si>
  <si>
    <t>Contents</t>
  </si>
  <si>
    <t>Color Coding in the Worksheets</t>
  </si>
  <si>
    <t>Color Used</t>
  </si>
  <si>
    <t>1.Conventional</t>
  </si>
  <si>
    <t>2.MUT#1</t>
  </si>
  <si>
    <t>3.Partial CFI</t>
  </si>
  <si>
    <t>4.CFIMUTCOMBO</t>
  </si>
  <si>
    <t>5.Thru-cut</t>
  </si>
  <si>
    <t>6.Reverse RCI</t>
  </si>
  <si>
    <t>7.Redirect 2L&amp;T</t>
  </si>
  <si>
    <t>8.Redirect L&amp;T</t>
  </si>
  <si>
    <t>9.Seven Phase</t>
  </si>
  <si>
    <t>10.Offset Thru-cut</t>
  </si>
  <si>
    <t>11.Offset T</t>
  </si>
  <si>
    <t>12.MUT#2</t>
  </si>
  <si>
    <t>13.Single Quadrant</t>
  </si>
  <si>
    <t>14.RCI</t>
  </si>
  <si>
    <t>15.Two-phase MUT</t>
  </si>
  <si>
    <t>Conventional</t>
  </si>
  <si>
    <t>Intersection No. 2: MUT #1</t>
  </si>
  <si>
    <t>Intersection No. 3: Partial CFI</t>
  </si>
  <si>
    <t>Intersection No. 5: Thru-cut</t>
  </si>
  <si>
    <t>Intersection No. 6: Reverse RCI</t>
  </si>
  <si>
    <t>Intersection No. 7: Redirect 2L&amp;T</t>
  </si>
  <si>
    <t>Intersection No. 8: Redirect L&amp;T</t>
  </si>
  <si>
    <t>Intersection No. 9: Seven Phase</t>
  </si>
  <si>
    <t>Intersection No. 10: Offset Thru-cut</t>
  </si>
  <si>
    <t>Intersection No. 11: Offset T</t>
  </si>
  <si>
    <t>Intersection No. 12: MUT #2</t>
  </si>
  <si>
    <t>Intersection No. 13: Single Quadrant</t>
  </si>
  <si>
    <t>Intersection No. 14: RCI</t>
  </si>
  <si>
    <t>Intersection No. 15: Two-Phase MUT</t>
  </si>
  <si>
    <t>Two-Phase MUT</t>
  </si>
  <si>
    <t>Table 1: Number of conflict points in intersections included</t>
  </si>
  <si>
    <t>Entered Traffic Volume</t>
  </si>
  <si>
    <t>Table 1</t>
  </si>
  <si>
    <t>Table 2</t>
  </si>
  <si>
    <t>Input sheet</t>
  </si>
  <si>
    <t>Construction tables. Donot delete or change.</t>
  </si>
  <si>
    <t>INPUT SHEET</t>
  </si>
  <si>
    <t xml:space="preserve">Type of Information </t>
  </si>
  <si>
    <t>Right Turn (EBR)</t>
  </si>
  <si>
    <t>Through (EBT)</t>
  </si>
  <si>
    <t>Left Turn (EBL)</t>
  </si>
  <si>
    <t>Right Turn (NBR)</t>
  </si>
  <si>
    <t>Through (NBT)</t>
  </si>
  <si>
    <t>Left Turn (NBL)</t>
  </si>
  <si>
    <t>Right Turn (WBR)</t>
  </si>
  <si>
    <t>Through (WBT)</t>
  </si>
  <si>
    <t>Left Turn (WBL)</t>
  </si>
  <si>
    <t>Right Turn (SBR)</t>
  </si>
  <si>
    <t>Through (SBT)</t>
  </si>
  <si>
    <t>Left Turn (SBL)</t>
  </si>
  <si>
    <t>NOTE: All the results of each intersection design are reflected in individual sheet as well as the Results tab.</t>
  </si>
  <si>
    <t>Intersection No 1: Conventional Intersection</t>
  </si>
  <si>
    <t>Sum</t>
  </si>
  <si>
    <t>A single quadrant intersection is a type of road junction where traffic movements are restricted to just one of the four quadrants formed by the intersecting roads.</t>
  </si>
  <si>
    <t xml:space="preserve">Table 1: Number of conflict points at intersections </t>
  </si>
  <si>
    <t>Intersection No. 4: CFI/MUTCOMBO</t>
  </si>
  <si>
    <t>A seven-phase signal intersection redirects through movement from one minor road to a U-turn crossover.</t>
  </si>
  <si>
    <t>A conventional intersection is a traditional four-legged junction that permits all turning movements at the main intersection, allowing vehicles to make left turns,  right turns, and proceed straight through the intersection from all directions.</t>
  </si>
  <si>
    <t>Thru-cut design redirects only minor road through movements to a median U-turn, while maintaining left-turn lanes for major road approaches.</t>
  </si>
  <si>
    <t>Partial CFI intersection reconfigures the left-turn lanes in major road by directing them to cross over opposing traffic a short distance before the main intersection. All other vehicles follow their usual routes.</t>
  </si>
  <si>
    <t>CFI/MUT Combo intersection has combining features of both partial MUT and partial CFI designs. In one approach of major road, it redirects left-turn vehicles to a crossover before the intersection, while in another approach, it redirects left-turn vehicles to a downstream median U-turn.</t>
  </si>
  <si>
    <t>In reverse RCI intersection, one through movement from each intersecting side is redirected to U-turn crossovers: left-turn traffic from the major road and through traffic from the minor road.</t>
  </si>
  <si>
    <t>Redirect 2L&amp;T intersection redirects left-turn traffic from one major road to cross over opposing traffic a short distance before the main intersection and both left-turn and through movements from one minor road to a U-turn crossover.</t>
  </si>
  <si>
    <t>Offset T is a modified version of a conventional intersection, where the minor road approaches are shifted by a certain distance from each other creating a staggered configuration.</t>
  </si>
  <si>
    <t>Similar to MUT #1 in geometry, MUT #2 redirects the left-turn traffic from the minor road to U-turn crossover, with other traffic movements following conventional routes.</t>
  </si>
  <si>
    <t>Two-phase MUT intersection redirects all the left turn movement from major as well as minor road to the median U-turn. All other movements follow conventional routes.</t>
  </si>
  <si>
    <t>MUT#1 intersection redirects left-turning vehicles from the major road to a downstream median U-turn location while all other traffic movements follow 
conventional routes</t>
  </si>
  <si>
    <t>Similar to the thru-cut design, offset Thru-cut intersection redirects minor road through movements to the U-turn crossover, but the minor road approaches are shifted by a certain distance from each other.</t>
  </si>
  <si>
    <t>Redirect L&amp;T intersection redirects through and left turn movement from one minor road to a U-turn crossover. All other vehicles follow their usual routes.</t>
  </si>
  <si>
    <t>4. CFI/MUT Combination</t>
  </si>
  <si>
    <t>A seven-phase intersection design redirects through movement from one minor road to a U-turn crossover.</t>
  </si>
  <si>
    <t xml:space="preserve">1. Conventional </t>
  </si>
  <si>
    <t>2. MUT #1</t>
  </si>
  <si>
    <t>3. Partial CFI</t>
  </si>
  <si>
    <t>5. Thru-cut</t>
  </si>
  <si>
    <t>6. Reverse RCI</t>
  </si>
  <si>
    <t>7. Redirect 2L&amp;T</t>
  </si>
  <si>
    <t xml:space="preserve">8. Redirect L&amp;T </t>
  </si>
  <si>
    <t>9. Seven Phase</t>
  </si>
  <si>
    <t>10. Offset Thru-cut</t>
  </si>
  <si>
    <t>11. Offset T</t>
  </si>
  <si>
    <t>12. MUT #2</t>
  </si>
  <si>
    <t>13. Single Quadrant</t>
  </si>
  <si>
    <t>14. RCI</t>
  </si>
  <si>
    <t>15. Two-Phase MUT</t>
  </si>
  <si>
    <t>Intersections Included</t>
  </si>
  <si>
    <t>The sheet includes an introduction and a figure for all 15 intersections included in this tool.</t>
  </si>
  <si>
    <t>A conventional intersection is a four-legged junction that permits all turning movements at the main intersection, allowing vehicles to make left turns, right turns, and proceed straight through the intersection from all directions.</t>
  </si>
  <si>
    <t>Similar to the Thru-cut design, offset Thru-cut intersection redirects minor road through movements, but the minor road approaches are shifted by a certain distance from each other to fit a pedestrian crosswalk.</t>
  </si>
  <si>
    <t>Partial CFI intersection (continous flow intersection, also known as displaced left turn intersection, DLT) reconfigures the left-turn lanes in major road by directing them to cross over opposing traffic a short distance before the main intersection. All other vehicles follow their usual routes.</t>
  </si>
  <si>
    <t>MUT #1 (median U-turn #1) intersection redirects left-turning vehicles from the major road to a downstream median U-turn location while all other traffic movements follow conventional routes.</t>
  </si>
  <si>
    <t>In reverse RCI (reduced conflict intersection), one through movement from each intersecting side is redirected to U-turn crossovers: left-turn traffic from the major road and through traffic from the minor road.</t>
  </si>
  <si>
    <t xml:space="preserve">Redirect 2L&amp;T (two left and one through) intersection redirects left-turn traffic from one major road to cross over opposing traffic a short distance before the main intersection and both left-turn and through movements from one minor road to a U-turn crossover. </t>
  </si>
  <si>
    <t>Redirect L&amp;T (left and through) intersection redirects through and left turn movement from one minor road to a U-turn crossover. All other vehicles follow their usual routes.</t>
  </si>
  <si>
    <t>MUT #2 redirects the left-turn traffic from the minor road to U-turn crossover, with other traffic movements following conventional routes.al routes.</t>
  </si>
  <si>
    <t>Spreadsheet Developed by:</t>
  </si>
  <si>
    <t>EB (Eastbound)</t>
  </si>
  <si>
    <t>NB (Northbound)</t>
  </si>
  <si>
    <t>WB (Westbound)</t>
  </si>
  <si>
    <t>SB (Southbound)</t>
  </si>
  <si>
    <t>NBR*(NBT+NBL)</t>
  </si>
  <si>
    <t>NBT*NBL</t>
  </si>
  <si>
    <t>WBR*(WBT+WBL)</t>
  </si>
  <si>
    <t>WBT*WBL</t>
  </si>
  <si>
    <t>SBR*(SBT+SBL)</t>
  </si>
  <si>
    <t>SBT*SBL</t>
  </si>
  <si>
    <t>EBR*(EBT+EBL)</t>
  </si>
  <si>
    <t>EBT*EBL</t>
  </si>
  <si>
    <t>EBT*SBL</t>
  </si>
  <si>
    <t>(EBT+SBL)*NBR</t>
  </si>
  <si>
    <t>NBT*EBL</t>
  </si>
  <si>
    <t>(NBT+EBL)*WBR</t>
  </si>
  <si>
    <t>WBT*NBL</t>
  </si>
  <si>
    <t>(WBT+NBL)*SBR</t>
  </si>
  <si>
    <t>SBT*WBL</t>
  </si>
  <si>
    <t>EBR*(SBT+WBL)</t>
  </si>
  <si>
    <t>NBT*EBT</t>
  </si>
  <si>
    <t>WBT*NBT</t>
  </si>
  <si>
    <t>WBT*SBT</t>
  </si>
  <si>
    <t>EBT*NBL</t>
  </si>
  <si>
    <t>EBT*WBL</t>
  </si>
  <si>
    <t>NBT*WBL</t>
  </si>
  <si>
    <t>NBT*SBL</t>
  </si>
  <si>
    <t>WBT*SBL</t>
  </si>
  <si>
    <t>WBT*EBL</t>
  </si>
  <si>
    <t>SBT*EBL</t>
  </si>
  <si>
    <t>SBT*NBL</t>
  </si>
  <si>
    <t>SBL*WBL</t>
  </si>
  <si>
    <t>SBL*EBL</t>
  </si>
  <si>
    <t>EBL*NBL</t>
  </si>
  <si>
    <t>NBL*WBL</t>
  </si>
  <si>
    <t>(EBL+EBT)*(EBR+WBL)</t>
  </si>
  <si>
    <t>NBL*SBT</t>
  </si>
  <si>
    <t>(EBT+EBL)*SBL</t>
  </si>
  <si>
    <t>NBR*(EBT+EBL+SBL)</t>
  </si>
  <si>
    <t>EBL*(WBR+WBT+WBL)</t>
  </si>
  <si>
    <t>(WBR+EBL)*NBT</t>
  </si>
  <si>
    <t>NBL*(WBT+WBL)</t>
  </si>
  <si>
    <t>(NBL+WBT+WBL)*SBR</t>
  </si>
  <si>
    <t>WBL*(EBR+EBT+EBL)</t>
  </si>
  <si>
    <t>(WBL+EBR)*SBT</t>
  </si>
  <si>
    <t>SBT*(EBT+EBL)</t>
  </si>
  <si>
    <t>NBL*(EBT+EBL)</t>
  </si>
  <si>
    <t>(EBT+EBL)*NBT</t>
  </si>
  <si>
    <t>NBT*(WBT+WBL)</t>
  </si>
  <si>
    <t>(WBT+WBL)*SBL</t>
  </si>
  <si>
    <t>(WBT+WBL)*SBT</t>
  </si>
  <si>
    <t>(SBR+WBT+NBL)*(WBL)</t>
  </si>
  <si>
    <t>(NBR+EBT+SBL)*(EBL)</t>
  </si>
  <si>
    <t>(WBT+WBL)*(EBL+WBR)</t>
  </si>
  <si>
    <t>EBL*NBT</t>
  </si>
  <si>
    <t>WBL*SBT</t>
  </si>
  <si>
    <t>EBL*SBT</t>
  </si>
  <si>
    <t>(NBR+EBT+SBL)*NBL</t>
  </si>
  <si>
    <t>WBR*(WBT+WBL+NBL)</t>
  </si>
  <si>
    <t>(NBL+WBT)*WBL</t>
  </si>
  <si>
    <t>(SBR+SBL)*SBT</t>
  </si>
  <si>
    <t>SBL*(WBT+NBL+SBR)</t>
  </si>
  <si>
    <t>EBR*(EBT+EBL+SBL)</t>
  </si>
  <si>
    <t>(SBL+EBT)*EBL</t>
  </si>
  <si>
    <t>(NBR+NBL)*(EBT+SBL)</t>
  </si>
  <si>
    <t>NBL*(WBR+WBT+WBL)</t>
  </si>
  <si>
    <t>(SBR+SBL)*(WBT+NBL)</t>
  </si>
  <si>
    <t>SBL*(EBR+EBT+EBL)</t>
  </si>
  <si>
    <t>(WBL+SBT)*EBR</t>
  </si>
  <si>
    <t>NBT*(EBT+SBL)</t>
  </si>
  <si>
    <t>NBT*(WBT+NBL)</t>
  </si>
  <si>
    <t>EBL*(WBT+NBL)</t>
  </si>
  <si>
    <t>SBT*(WBT+NBL)</t>
  </si>
  <si>
    <t>WBL*(EBT+SBL)</t>
  </si>
  <si>
    <t>(EBT+SBL)*SBT</t>
  </si>
  <si>
    <t>WBL*(EBR+SBT)</t>
  </si>
  <si>
    <t>(SBT+SBL)*(EBR+EBT+EBL)</t>
  </si>
  <si>
    <t>(SBR+SBT+SBL)*(NBL+WBT)</t>
  </si>
  <si>
    <t>(NBT+WBR)*EBL</t>
  </si>
  <si>
    <t>(NBT+NBL)*(WBR+WBT+WBL)</t>
  </si>
  <si>
    <t>(NBR+NBT+NBL)*(EBT+SBL)</t>
  </si>
  <si>
    <t>(SBT+EBR)*(SBL*EBT)</t>
  </si>
  <si>
    <t>(SBT+SBL+EBR+EBT)*EBL</t>
  </si>
  <si>
    <t>(NBL+WBT+SBR)*(SBT+SBL)</t>
  </si>
  <si>
    <t>(NBT+NBL+WBR+WBT)*WBL</t>
  </si>
  <si>
    <t>(NBT+NBL)*(EBT+SBL+NBR)</t>
  </si>
  <si>
    <t>WBR*WBT</t>
  </si>
  <si>
    <t>(WBR+WBT)*WBL</t>
  </si>
  <si>
    <t>(SBR+SBT)*SBL</t>
  </si>
  <si>
    <t>EBR*EBT</t>
  </si>
  <si>
    <t>NBR*(EBT+SBL)</t>
  </si>
  <si>
    <t>(EBR+EBT)*EBL</t>
  </si>
  <si>
    <t>(EBL+NBT)*WBR</t>
  </si>
  <si>
    <t>SBR*(WBT+NBL)</t>
  </si>
  <si>
    <t>NBT*WBT</t>
  </si>
  <si>
    <t>SBT*WBT</t>
  </si>
  <si>
    <t>EBT*SBT</t>
  </si>
  <si>
    <t>NBL*EBT</t>
  </si>
  <si>
    <t>SBL*NBT</t>
  </si>
  <si>
    <t>SBL*WBT</t>
  </si>
  <si>
    <t>EBR*(EBT+WBL)</t>
  </si>
  <si>
    <t>(NBL+WBT)*SBR</t>
  </si>
  <si>
    <t>(EBR+WBL)*EBT</t>
  </si>
  <si>
    <t>(NBR+EBT+SBL)*NBT</t>
  </si>
  <si>
    <t>(WBR+NBT)*(WBT+WBL)</t>
  </si>
  <si>
    <t>(SBR+NBL+WBT)*SBT</t>
  </si>
  <si>
    <t>(EBR+SBT)*(EBT+EBL)</t>
  </si>
  <si>
    <t>EBT*(NBR+NBT)</t>
  </si>
  <si>
    <t>(EBT+NBR+NBT)*SBL</t>
  </si>
  <si>
    <t>NBT*(WBR+WBT+WBL)</t>
  </si>
  <si>
    <t>(WBR+NBT)*EBL</t>
  </si>
  <si>
    <t>WBT*(SBR+SBT)</t>
  </si>
  <si>
    <t>NBL*(WBT+SBR+SBT)</t>
  </si>
  <si>
    <t>SBT*(EBR+EBT+EBL)</t>
  </si>
  <si>
    <t>(EBR+SBT)*WBL</t>
  </si>
  <si>
    <t>(NBR+SBL+EBT)*(NBT+EBL)</t>
  </si>
  <si>
    <t>(NBT+EBL+WBR)*(WBT+WBL)</t>
  </si>
  <si>
    <t>(SBR+NBL+WBT)*(SBT+WBL)</t>
  </si>
  <si>
    <t>(EBR+WBL+SBT)*(EBT+EBL)</t>
  </si>
  <si>
    <t>(SBL+EBT+EBL)*(NBR+NBT)</t>
  </si>
  <si>
    <t>(NBL+WBT+WBL)*(SBR+SBT)</t>
  </si>
  <si>
    <t>(EBT+EBL)*NBL</t>
  </si>
  <si>
    <t>SBL*(WBT+WBL)</t>
  </si>
  <si>
    <t>(EBT+NBR+SBL)*(NBT+NBL)</t>
  </si>
  <si>
    <t>(NBT+WBR)*(NBL+WBT+WBL)</t>
  </si>
  <si>
    <t>(EBT+SBL)*(NBR+NBT+NBL)</t>
  </si>
  <si>
    <t>(SBT+WBL)*EBR</t>
  </si>
  <si>
    <t>(WBT+NBL)*SBL</t>
  </si>
  <si>
    <t>(NBR+EBT+SBL)*(NBT+NBL)</t>
  </si>
  <si>
    <t>(NBT+WBR)*(WBT+WBL+NBL)</t>
  </si>
  <si>
    <t>EBL*(NBL+WBT)</t>
  </si>
  <si>
    <t>SBL*(WBT+NBL)</t>
  </si>
  <si>
    <t>(NBR+NBT)*NBL</t>
  </si>
  <si>
    <t>WBL*SBL</t>
  </si>
  <si>
    <t>WBR*(NBT+EBL)</t>
  </si>
  <si>
    <t>(EBT+SBL)*(NBR+NBT)</t>
  </si>
  <si>
    <t>(NBT+WBR)*(WBT+WBL)</t>
  </si>
  <si>
    <t>NBL*EBL</t>
  </si>
  <si>
    <t>(SBT+EBR)*WBL</t>
  </si>
  <si>
    <t>(SBR+WBT+NBL)*SBT</t>
  </si>
  <si>
    <t>(SBT+EBR)*(EBT+EBL)</t>
  </si>
  <si>
    <t>(NBR+NBT)*EBT</t>
  </si>
  <si>
    <t>(NBR+NBT+EBT)*SBL</t>
  </si>
  <si>
    <t>(WBT+SBR+SBT)*NBL</t>
  </si>
  <si>
    <t>(NBT+EBL)*(NBR+EBT)</t>
  </si>
  <si>
    <t>(SBR+WBT)*(SBT+WBL)</t>
  </si>
  <si>
    <t>EBR*(WBL+SBT)</t>
  </si>
  <si>
    <t>(EBT+EBL)*(NBT+NBR)</t>
  </si>
  <si>
    <t>(EBT+NBR)*SBL</t>
  </si>
  <si>
    <t>WBR*(EBL+NBT)</t>
  </si>
  <si>
    <t>(SBR+SBT)*(WBT+WBL)</t>
  </si>
  <si>
    <t>(SBR+WBT)*NBL</t>
  </si>
  <si>
    <t>NBL*(WBL+SBT)</t>
  </si>
  <si>
    <t>(EBT+EBL)*(SBT+WBL)</t>
  </si>
  <si>
    <t>(EBL+NBT)*(WBT+WBL)</t>
  </si>
  <si>
    <t>SBL*(EBL+NBT)</t>
  </si>
  <si>
    <t>(NBL+NBT+EBL)*NBR</t>
  </si>
  <si>
    <t>(NBT+EBL)*NBL</t>
  </si>
  <si>
    <t>EBL*WBL</t>
  </si>
  <si>
    <t>SBL*EBT</t>
  </si>
  <si>
    <t>EBR*SBT</t>
  </si>
  <si>
    <t>SBT*EBT</t>
  </si>
  <si>
    <t>(SBR+NBL+WBT)*WBL</t>
  </si>
  <si>
    <t>(SBL+EBT)*NBR</t>
  </si>
  <si>
    <t>(NBR+NBT+NBL)*EBL</t>
  </si>
  <si>
    <t>SBT*(EBR+WBL)</t>
  </si>
  <si>
    <t>NBT*(EBL+EBT)</t>
  </si>
  <si>
    <t>(NBT+EBL)*SBL</t>
  </si>
  <si>
    <t>(NBT+EBL)*(WBT+WBL)</t>
  </si>
  <si>
    <t>Exposure</t>
  </si>
  <si>
    <t>(EBL+EBR)*SBT</t>
  </si>
  <si>
    <t>(NBR*NBL)*NBT</t>
  </si>
  <si>
    <t>(EBL+NBL)*(NBR+EBT+SBL)</t>
  </si>
  <si>
    <t>(EBL+WBR)*(NBL+WBT+WBL)</t>
  </si>
  <si>
    <t>(WBL+SBL)*(SBR+WBT+NBL)</t>
  </si>
  <si>
    <t>(EBR+WBL)*(SBL+EBT+EBL)</t>
  </si>
  <si>
    <t>(NBR+NBL)*(EBT+EBL+SBL)</t>
  </si>
  <si>
    <t>(NBL+EBL)*(WBR+WBT+WBL)</t>
  </si>
  <si>
    <t>NBT*(EBL+WBR)</t>
  </si>
  <si>
    <t>(SBR+SBL)*(WBT+WBL+NBL)</t>
  </si>
  <si>
    <t>(SBL+WBL)*(EBR+EBT+EBL)</t>
  </si>
  <si>
    <t>(EBR+WBL)*SBT</t>
  </si>
  <si>
    <t>NBT*(EBT+EBL+SBL)</t>
  </si>
  <si>
    <t>NBT*(NBL+WBT+WBL)</t>
  </si>
  <si>
    <t>SBT*(WBT+WBL+NBL)</t>
  </si>
  <si>
    <t>SBT*(SBL+EBT+EBL)</t>
  </si>
  <si>
    <t>NBL*(NBR+NBT)</t>
  </si>
  <si>
    <t>Merge</t>
  </si>
  <si>
    <t>Diverge</t>
  </si>
  <si>
    <t>Intersection Type</t>
  </si>
  <si>
    <t>Relative Exposure</t>
  </si>
  <si>
    <t>Thru-Cut</t>
  </si>
  <si>
    <t>Offset Thru-Cut</t>
  </si>
  <si>
    <t>Conflict Point</t>
  </si>
  <si>
    <t>EBL*SBL</t>
  </si>
  <si>
    <t>EBL*WBT</t>
  </si>
  <si>
    <t>WBL*NBL</t>
  </si>
  <si>
    <t>SBL*(EBT+EBL)</t>
  </si>
  <si>
    <t>(NBT+EBL)*(WBR+WBT+WBL)</t>
  </si>
  <si>
    <t>(EBR+EBT+EBL)*(SBT+WBL)</t>
  </si>
  <si>
    <t>NBL*WBT</t>
  </si>
  <si>
    <t>RCI (also known as superstreet, RCUT, and J-turn) diverts through and left-turn traffic from the minor road to the median U-turn while maintaining unrestricted movements from the major road.</t>
  </si>
  <si>
    <t>Number of through lanes</t>
  </si>
  <si>
    <t>Major road</t>
  </si>
  <si>
    <t>Minor road</t>
  </si>
  <si>
    <t>Table 3</t>
  </si>
  <si>
    <t>Note: The SSI Tool assumes the major road to be Eastbound/Westbound direction and minor road along Northbound/Southbound direction.</t>
  </si>
  <si>
    <t>Protected</t>
  </si>
  <si>
    <t>Turning movements</t>
  </si>
  <si>
    <t>Table 4</t>
  </si>
  <si>
    <t>Signal control type</t>
  </si>
  <si>
    <t>Speed Category (mph)</t>
  </si>
  <si>
    <t>Major through</t>
  </si>
  <si>
    <t>Major left</t>
  </si>
  <si>
    <t>Major right</t>
  </si>
  <si>
    <t>Signal control near-side</t>
  </si>
  <si>
    <t>Signal control far side</t>
  </si>
  <si>
    <t>Total Exposure</t>
  </si>
  <si>
    <t>V1</t>
  </si>
  <si>
    <t>V2</t>
  </si>
  <si>
    <t>ANGLE</t>
  </si>
  <si>
    <t>Delta V</t>
  </si>
  <si>
    <t>P(FSI)one veh</t>
  </si>
  <si>
    <t>P(FSI)</t>
  </si>
  <si>
    <t>Average P(FSI)</t>
  </si>
  <si>
    <t>Severity</t>
  </si>
  <si>
    <t>Conflict Point Type</t>
  </si>
  <si>
    <t>Traffic Control (alpha 1)</t>
  </si>
  <si>
    <t>Conflicting Lane (alpha 2)</t>
  </si>
  <si>
    <t>Conflicting Speed (alpha 3)</t>
  </si>
  <si>
    <t>Complexity, L1</t>
  </si>
  <si>
    <t>Average
L1</t>
  </si>
  <si>
    <t>Signal Type</t>
  </si>
  <si>
    <t>BTCAV
Value</t>
  </si>
  <si>
    <t>f (constant)
0.5</t>
  </si>
  <si>
    <t>alpha 1</t>
  </si>
  <si>
    <t>Cross Score</t>
  </si>
  <si>
    <t>Merge Score</t>
  </si>
  <si>
    <t>alpha 2</t>
  </si>
  <si>
    <t>Vc</t>
  </si>
  <si>
    <t>alpha 3</t>
  </si>
  <si>
    <t>M (1 OR 0)</t>
  </si>
  <si>
    <t>Merging Lanes</t>
  </si>
  <si>
    <t>D</t>
  </si>
  <si>
    <t>M</t>
  </si>
  <si>
    <t>EBT+WBT</t>
  </si>
  <si>
    <t>WBT+EBT</t>
  </si>
  <si>
    <t>C</t>
  </si>
  <si>
    <t>EBT+NBT</t>
  </si>
  <si>
    <t>Exposure
I</t>
  </si>
  <si>
    <t>Severity
P(FSI)</t>
  </si>
  <si>
    <t>Complexity
L1</t>
  </si>
  <si>
    <t>Complexity
L2</t>
  </si>
  <si>
    <t>SSI</t>
  </si>
  <si>
    <t>NA</t>
  </si>
  <si>
    <t>Overall SSI score</t>
  </si>
  <si>
    <t>SSI Calculation</t>
  </si>
  <si>
    <t>Entered Number of through lanes</t>
  </si>
  <si>
    <t>Permitted or yield control</t>
  </si>
  <si>
    <t xml:space="preserve">Protected </t>
  </si>
  <si>
    <t>Complexity</t>
  </si>
  <si>
    <t>Crossing
Lanes</t>
  </si>
  <si>
    <t>Merging 
Lanes</t>
  </si>
  <si>
    <t>Number of 
Merging Lanes</t>
  </si>
  <si>
    <t>Cross 
Score</t>
  </si>
  <si>
    <t>Merge 
Score</t>
  </si>
  <si>
    <t>Signal 
Type</t>
  </si>
  <si>
    <t>Exposure by 
Conflict Type</t>
  </si>
  <si>
    <t>P(FSI)
total</t>
  </si>
  <si>
    <t>P(FSI) per 
one veh</t>
  </si>
  <si>
    <t>Exposure-Severity-Complexity 
Product</t>
  </si>
  <si>
    <t>SSI score</t>
  </si>
  <si>
    <t xml:space="preserve"> NA</t>
  </si>
  <si>
    <t>S.N.</t>
  </si>
  <si>
    <t xml:space="preserve">Two-Phase MUT </t>
  </si>
  <si>
    <t>Speed Category</t>
  </si>
  <si>
    <t>Speed (mph)</t>
  </si>
  <si>
    <t>Low End</t>
  </si>
  <si>
    <t>High End</t>
  </si>
  <si>
    <t>Average</t>
  </si>
  <si>
    <t>Major Through</t>
  </si>
  <si>
    <t>Major Left</t>
  </si>
  <si>
    <t>Major Right</t>
  </si>
  <si>
    <t>Minor Through</t>
  </si>
  <si>
    <t>Minor Left</t>
  </si>
  <si>
    <t>Minor Right</t>
  </si>
  <si>
    <t>Stop Control near-side</t>
  </si>
  <si>
    <t>Stop Control far-side</t>
  </si>
  <si>
    <t>Signal Control near-side</t>
  </si>
  <si>
    <t>Signal Control far-side</t>
  </si>
  <si>
    <t>Table 2: Collision angle assumptions for SSI methodology (Adapted from Table 11 of SSI Manual)</t>
  </si>
  <si>
    <t>Collision Type</t>
  </si>
  <si>
    <t>Typical collision angle range</t>
  </si>
  <si>
    <t>Crossing-Broaside</t>
  </si>
  <si>
    <t>80-100 (or 260-280)</t>
  </si>
  <si>
    <t>90 (270)</t>
  </si>
  <si>
    <t>Crossing-LeftTurn</t>
  </si>
  <si>
    <t>220-240</t>
  </si>
  <si>
    <t>Crossing-Roundabout</t>
  </si>
  <si>
    <t>45-75</t>
  </si>
  <si>
    <t>30-60 (or 300-330)</t>
  </si>
  <si>
    <t>0-20 (or 340 - 360)</t>
  </si>
  <si>
    <t xml:space="preserve">Stop-Control </t>
  </si>
  <si>
    <t>Major through and right turn</t>
  </si>
  <si>
    <t>Minor through and right turn</t>
  </si>
  <si>
    <t>Minor left turn</t>
  </si>
  <si>
    <t>3. Complexity</t>
  </si>
  <si>
    <t>2. Severity</t>
  </si>
  <si>
    <t>1. Exposure</t>
  </si>
  <si>
    <t>Rank</t>
  </si>
  <si>
    <t>Intersection
Score</t>
  </si>
  <si>
    <t>Conflict Type SSI Scores</t>
  </si>
  <si>
    <t>Exposure  (Relative to Existing)</t>
  </si>
  <si>
    <t>Average P(FSI</t>
  </si>
  <si>
    <t>Average Complexity Adjustment</t>
  </si>
  <si>
    <t>Nonmotorized</t>
  </si>
  <si>
    <t>NM</t>
  </si>
  <si>
    <t>Cross</t>
  </si>
  <si>
    <t xml:space="preserve">na </t>
  </si>
  <si>
    <t>na</t>
  </si>
  <si>
    <t>Sheet Name</t>
  </si>
  <si>
    <t>Diverging conflict</t>
  </si>
  <si>
    <t>Merging conflict</t>
  </si>
  <si>
    <t>Crossing conflict</t>
  </si>
  <si>
    <t>Overall SSI
score</t>
  </si>
  <si>
    <t>Safe System for Intersections (SSI)</t>
  </si>
  <si>
    <t>Non-motorized</t>
  </si>
  <si>
    <t>Exposure (Relative to Conventional)</t>
  </si>
  <si>
    <t>Average Severity, P(FSI)</t>
  </si>
  <si>
    <t>Table 2: SSI Score</t>
  </si>
  <si>
    <t>Table 3: Relative exposure, average severity P(FSI), and average complexity adjustment results</t>
  </si>
  <si>
    <t>Value</t>
  </si>
  <si>
    <t>Construction Table</t>
  </si>
  <si>
    <t>Note: Please do not alter any rows or columns, as making changes will cause the tool to malfunction.</t>
  </si>
  <si>
    <t>❶-❾</t>
  </si>
  <si>
    <t>Note: A higher SSI score indicates a safer intersection.</t>
  </si>
  <si>
    <t>Equations and Assumptions</t>
  </si>
  <si>
    <t>This sheet includes all the equations and tables referenced from the SSI manual.  It also includes all the assumptions made for the analysis.</t>
  </si>
  <si>
    <t>SSI_Calculation</t>
  </si>
  <si>
    <t>This sheet includes all the calculations for all the exposure, conflict severity, movement complexity, and the SSI score for each conflict type of each intersection analyzed.</t>
  </si>
  <si>
    <t>0.9*PSL</t>
  </si>
  <si>
    <t>1.1*PSL</t>
  </si>
  <si>
    <t>0.7*PSL</t>
  </si>
  <si>
    <t>Minor PSl</t>
  </si>
  <si>
    <t>Table 3. Traffic control type and BTCAV assumed values</t>
  </si>
  <si>
    <t>BTCAV  values</t>
  </si>
  <si>
    <r>
      <rPr>
        <b/>
        <sz val="11"/>
        <color theme="1"/>
        <rFont val="Calibri"/>
        <family val="2"/>
        <scheme val="minor"/>
      </rPr>
      <t>2.0</t>
    </r>
    <r>
      <rPr>
        <sz val="11"/>
        <color theme="1"/>
        <rFont val="Calibri"/>
        <family val="2"/>
        <scheme val="minor"/>
      </rPr>
      <t xml:space="preserve"> </t>
    </r>
    <r>
      <rPr>
        <b/>
        <sz val="11"/>
        <color theme="1"/>
        <rFont val="Calibri"/>
        <family val="2"/>
        <scheme val="minor"/>
      </rPr>
      <t>The overall SSI score</t>
    </r>
    <r>
      <rPr>
        <sz val="11"/>
        <color theme="1"/>
        <rFont val="Calibri"/>
        <family val="2"/>
        <scheme val="minor"/>
      </rPr>
      <t xml:space="preserve"> for the intersection is obtained from </t>
    </r>
    <r>
      <rPr>
        <b/>
        <sz val="11"/>
        <color theme="1"/>
        <rFont val="Calibri"/>
        <family val="2"/>
        <scheme val="minor"/>
      </rPr>
      <t>100*EXP((-1/13700000)*((Exposure+Severity+Complexity)/3))</t>
    </r>
    <r>
      <rPr>
        <sz val="11"/>
        <color theme="1"/>
        <rFont val="Calibri"/>
        <family val="2"/>
        <scheme val="minor"/>
      </rPr>
      <t xml:space="preserve"> adapted from </t>
    </r>
    <r>
      <rPr>
        <b/>
        <sz val="11"/>
        <color theme="1"/>
        <rFont val="Calibri"/>
        <family val="2"/>
        <scheme val="minor"/>
      </rPr>
      <t>Figure 16</t>
    </r>
    <r>
      <rPr>
        <sz val="11"/>
        <color theme="1"/>
        <rFont val="Calibri"/>
        <family val="2"/>
        <scheme val="minor"/>
      </rPr>
      <t xml:space="preserve"> of the SSI Manual.</t>
    </r>
  </si>
  <si>
    <t xml:space="preserve">Protected/Permitted </t>
  </si>
  <si>
    <t>0.6-0.9</t>
  </si>
  <si>
    <t>0.005-0.015</t>
  </si>
  <si>
    <t>0.4-0.5</t>
  </si>
  <si>
    <t>PSl=Posted Speed Limit</t>
  </si>
  <si>
    <r>
      <rPr>
        <b/>
        <sz val="11"/>
        <color theme="1"/>
        <rFont val="Calibri"/>
        <family val="2"/>
        <scheme val="minor"/>
      </rPr>
      <t>3.0</t>
    </r>
    <r>
      <rPr>
        <sz val="11"/>
        <color theme="1"/>
        <rFont val="Calibri"/>
        <family val="2"/>
        <scheme val="minor"/>
      </rPr>
      <t xml:space="preserve"> </t>
    </r>
    <r>
      <rPr>
        <b/>
        <sz val="11"/>
        <color theme="1"/>
        <rFont val="Calibri"/>
        <family val="2"/>
        <scheme val="minor"/>
      </rPr>
      <t>Delta V</t>
    </r>
    <r>
      <rPr>
        <sz val="11"/>
        <color theme="1"/>
        <rFont val="Calibri"/>
        <family val="2"/>
        <scheme val="minor"/>
      </rPr>
      <t xml:space="preserve"> is obtained from </t>
    </r>
    <r>
      <rPr>
        <b/>
        <sz val="11"/>
        <color theme="1"/>
        <rFont val="Calibri"/>
        <family val="2"/>
        <scheme val="minor"/>
      </rPr>
      <t>SQRT(V1^2 + V2^2 - 2 * V1 * V2 * COS(RADIANS(ANGLE))) / 2</t>
    </r>
    <r>
      <rPr>
        <sz val="11"/>
        <color theme="1"/>
        <rFont val="Calibri"/>
        <family val="2"/>
        <scheme val="minor"/>
      </rPr>
      <t xml:space="preserve"> adapted from </t>
    </r>
    <r>
      <rPr>
        <b/>
        <sz val="11"/>
        <color theme="1"/>
        <rFont val="Calibri"/>
        <family val="2"/>
        <scheme val="minor"/>
      </rPr>
      <t>Figure 8</t>
    </r>
    <r>
      <rPr>
        <sz val="11"/>
        <color theme="1"/>
        <rFont val="Calibri"/>
        <family val="2"/>
        <scheme val="minor"/>
      </rPr>
      <t xml:space="preserve"> of the SSI manual </t>
    </r>
  </si>
  <si>
    <t>Table 4: List of movements (Refer to page 41 of the SSI manual)</t>
  </si>
  <si>
    <t>Movement</t>
  </si>
  <si>
    <t>Major left turn</t>
  </si>
  <si>
    <r>
      <rPr>
        <b/>
        <sz val="11"/>
        <color theme="1"/>
        <rFont val="Calibri"/>
        <family val="2"/>
        <scheme val="minor"/>
      </rPr>
      <t>4.0</t>
    </r>
    <r>
      <rPr>
        <sz val="11"/>
        <color theme="1"/>
        <rFont val="Calibri"/>
        <family val="2"/>
        <scheme val="minor"/>
      </rPr>
      <t xml:space="preserve"> </t>
    </r>
    <r>
      <rPr>
        <b/>
        <sz val="11"/>
        <color theme="1"/>
        <rFont val="Calibri"/>
        <family val="2"/>
        <scheme val="minor"/>
      </rPr>
      <t xml:space="preserve">P(FSI) </t>
    </r>
    <r>
      <rPr>
        <sz val="11"/>
        <color theme="1"/>
        <rFont val="Calibri"/>
        <family val="2"/>
        <scheme val="minor"/>
      </rPr>
      <t xml:space="preserve">one vehicle( Severity for one vehicle) is obtained from </t>
    </r>
    <r>
      <rPr>
        <b/>
        <sz val="11"/>
        <color theme="1"/>
        <rFont val="Calibri"/>
        <family val="2"/>
        <scheme val="minor"/>
      </rPr>
      <t>(Delta V/67.29)^3.79</t>
    </r>
    <r>
      <rPr>
        <sz val="11"/>
        <color theme="1"/>
        <rFont val="Calibri"/>
        <family val="2"/>
        <scheme val="minor"/>
      </rPr>
      <t xml:space="preserve"> where </t>
    </r>
    <r>
      <rPr>
        <b/>
        <sz val="11"/>
        <color theme="1"/>
        <rFont val="Calibri"/>
        <family val="2"/>
        <scheme val="minor"/>
      </rPr>
      <t>67.29</t>
    </r>
    <r>
      <rPr>
        <sz val="11"/>
        <color theme="1"/>
        <rFont val="Calibri"/>
        <family val="2"/>
        <scheme val="minor"/>
      </rPr>
      <t xml:space="preserve"> and </t>
    </r>
    <r>
      <rPr>
        <b/>
        <sz val="11"/>
        <color theme="1"/>
        <rFont val="Calibri"/>
        <family val="2"/>
        <scheme val="minor"/>
      </rPr>
      <t xml:space="preserve">3.79 </t>
    </r>
    <r>
      <rPr>
        <sz val="11"/>
        <color theme="1"/>
        <rFont val="Calibri"/>
        <family val="2"/>
        <scheme val="minor"/>
      </rPr>
      <t>are constants alpha and k respectively as adapted in</t>
    </r>
    <r>
      <rPr>
        <b/>
        <sz val="11"/>
        <color theme="1"/>
        <rFont val="Calibri"/>
        <family val="2"/>
        <scheme val="minor"/>
      </rPr>
      <t xml:space="preserve"> Figure 7</t>
    </r>
    <r>
      <rPr>
        <sz val="11"/>
        <color theme="1"/>
        <rFont val="Calibri"/>
        <family val="2"/>
        <scheme val="minor"/>
      </rPr>
      <t xml:space="preserve"> of the SSI manual</t>
    </r>
  </si>
  <si>
    <r>
      <rPr>
        <b/>
        <sz val="11"/>
        <color theme="1"/>
        <rFont val="Calibri"/>
        <family val="2"/>
        <scheme val="minor"/>
      </rPr>
      <t>5.0</t>
    </r>
    <r>
      <rPr>
        <sz val="11"/>
        <color theme="1"/>
        <rFont val="Calibri"/>
        <family val="2"/>
        <scheme val="minor"/>
      </rPr>
      <t xml:space="preserve"> </t>
    </r>
    <r>
      <rPr>
        <b/>
        <sz val="11"/>
        <color theme="1"/>
        <rFont val="Calibri"/>
        <family val="2"/>
        <scheme val="minor"/>
      </rPr>
      <t>P(FSI)</t>
    </r>
    <r>
      <rPr>
        <sz val="11"/>
        <color theme="1"/>
        <rFont val="Calibri"/>
        <family val="2"/>
        <scheme val="minor"/>
      </rPr>
      <t xml:space="preserve"> is obtained from</t>
    </r>
    <r>
      <rPr>
        <b/>
        <sz val="11"/>
        <color theme="1"/>
        <rFont val="Calibri"/>
        <family val="2"/>
        <scheme val="minor"/>
      </rPr>
      <t xml:space="preserve"> (P(FSI)one vehicle+P(FSI)one vehicle)-(P(FSI)one vehicle*P(FSI)one vehicle)</t>
    </r>
    <r>
      <rPr>
        <sz val="11"/>
        <color theme="1"/>
        <rFont val="Calibri"/>
        <family val="2"/>
        <scheme val="minor"/>
      </rPr>
      <t xml:space="preserve"> adapted from Figure 10 of the SSI manual</t>
    </r>
  </si>
  <si>
    <t>Table 5. Merge score for conflicting lanes parameter      (Adapted from Table 12 of SSI Manual)</t>
  </si>
  <si>
    <t>Number of Through Lanes on Merge Approach</t>
  </si>
  <si>
    <t>M(1+W2)</t>
  </si>
  <si>
    <r>
      <t>M[1+W</t>
    </r>
    <r>
      <rPr>
        <sz val="8"/>
        <color theme="1"/>
        <rFont val="Calibri"/>
        <family val="2"/>
        <scheme val="minor"/>
      </rPr>
      <t>2</t>
    </r>
    <r>
      <rPr>
        <sz val="11"/>
        <color theme="1"/>
        <rFont val="Calibri"/>
        <family val="2"/>
        <scheme val="minor"/>
      </rPr>
      <t>+W</t>
    </r>
    <r>
      <rPr>
        <sz val="8"/>
        <color theme="1"/>
        <rFont val="Calibri"/>
        <family val="2"/>
        <scheme val="minor"/>
      </rPr>
      <t>3+</t>
    </r>
    <r>
      <rPr>
        <sz val="11"/>
        <color theme="1"/>
        <rFont val="Calibri"/>
        <family val="2"/>
        <scheme val="minor"/>
      </rPr>
      <t>N</t>
    </r>
    <r>
      <rPr>
        <sz val="8"/>
        <color theme="1"/>
        <rFont val="Calibri"/>
        <family val="2"/>
        <scheme val="minor"/>
      </rPr>
      <t>M</t>
    </r>
    <r>
      <rPr>
        <sz val="11"/>
        <color theme="1"/>
        <rFont val="Calibri"/>
        <family val="2"/>
        <scheme val="minor"/>
      </rPr>
      <t>-2)]</t>
    </r>
  </si>
  <si>
    <r>
      <t>W</t>
    </r>
    <r>
      <rPr>
        <b/>
        <sz val="8"/>
        <color theme="1"/>
        <rFont val="Calibri"/>
        <family val="2"/>
        <scheme val="minor"/>
      </rPr>
      <t>2</t>
    </r>
    <r>
      <rPr>
        <b/>
        <sz val="11"/>
        <color theme="1"/>
        <rFont val="Calibri"/>
        <family val="2"/>
        <scheme val="minor"/>
      </rPr>
      <t xml:space="preserve">=0.75 </t>
    </r>
  </si>
  <si>
    <r>
      <t>W</t>
    </r>
    <r>
      <rPr>
        <b/>
        <sz val="8"/>
        <color theme="1"/>
        <rFont val="Calibri"/>
        <family val="2"/>
        <scheme val="minor"/>
      </rPr>
      <t>3+</t>
    </r>
    <r>
      <rPr>
        <b/>
        <sz val="11"/>
        <color theme="1"/>
        <rFont val="Calibri"/>
        <family val="2"/>
        <scheme val="minor"/>
      </rPr>
      <t>=0.5</t>
    </r>
  </si>
  <si>
    <r>
      <rPr>
        <b/>
        <sz val="11"/>
        <color theme="1"/>
        <rFont val="Calibri"/>
        <family val="2"/>
        <scheme val="minor"/>
      </rPr>
      <t>4.0The intersection complexity factor, Li</t>
    </r>
    <r>
      <rPr>
        <sz val="11"/>
        <color theme="1"/>
        <rFont val="Calibri"/>
        <family val="2"/>
        <scheme val="minor"/>
      </rPr>
      <t xml:space="preserve">, is obtained from </t>
    </r>
    <r>
      <rPr>
        <b/>
        <sz val="11"/>
        <color theme="1"/>
        <rFont val="Calibri"/>
        <family val="2"/>
        <scheme val="minor"/>
      </rPr>
      <t xml:space="preserve">alpha 1 *alpha 2*alpha 3 </t>
    </r>
    <r>
      <rPr>
        <sz val="11"/>
        <color theme="1"/>
        <rFont val="Calibri"/>
        <family val="2"/>
        <scheme val="minor"/>
      </rPr>
      <t xml:space="preserve">adapted from </t>
    </r>
    <r>
      <rPr>
        <b/>
        <sz val="11"/>
        <color theme="1"/>
        <rFont val="Calibri"/>
        <family val="2"/>
        <scheme val="minor"/>
      </rPr>
      <t>Figure 17</t>
    </r>
    <r>
      <rPr>
        <sz val="11"/>
        <color theme="1"/>
        <rFont val="Calibri"/>
        <family val="2"/>
        <scheme val="minor"/>
      </rPr>
      <t xml:space="preserve"> of the SSI manual</t>
    </r>
  </si>
  <si>
    <t>*The nonmotoized complexity factor = 1 because the nonmotorized vehicle was not considered</t>
  </si>
  <si>
    <r>
      <t>Equations and Assumptions (</t>
    </r>
    <r>
      <rPr>
        <b/>
        <sz val="11"/>
        <color rgb="FFFF0000"/>
        <rFont val="Calibri"/>
        <family val="2"/>
        <scheme val="minor"/>
      </rPr>
      <t>Assumptions are highlighted in Red</t>
    </r>
    <r>
      <rPr>
        <b/>
        <sz val="11"/>
        <color theme="1"/>
        <rFont val="Calibri"/>
        <family val="2"/>
        <scheme val="minor"/>
      </rPr>
      <t>)</t>
    </r>
  </si>
  <si>
    <t>Table 1: Assumed speed values for SSI methodology                     (Adapted from Table 10 of SSI manual)</t>
  </si>
  <si>
    <t>Tables showing Exposure analysis.</t>
  </si>
  <si>
    <t>Tables showing Severity analysis.</t>
  </si>
  <si>
    <t>Tables showing Complexity analysis.</t>
  </si>
  <si>
    <t>The worksheets include six specific color options to guide users to input the data and get the results.  The respective color coding is as follows:</t>
  </si>
  <si>
    <t>Required input information on traffic volume at each turning movement, number of through lanes and speed category.</t>
  </si>
  <si>
    <t>Relative Exposure (Compared to Conventional)</t>
  </si>
  <si>
    <t>Traffic Volume (AADT)</t>
  </si>
  <si>
    <t>Traffic Volume (veh/day)</t>
  </si>
  <si>
    <t>Rank with names</t>
  </si>
  <si>
    <t>Following 15 intersection designs are included in SSI with Three Phase Signals-Tool. Individual sheets are provided for each.</t>
  </si>
  <si>
    <r>
      <rPr>
        <b/>
        <sz val="11"/>
        <color theme="1"/>
        <rFont val="Calibri"/>
        <family val="2"/>
        <scheme val="minor"/>
      </rPr>
      <t>1.0</t>
    </r>
    <r>
      <rPr>
        <sz val="11"/>
        <color theme="1"/>
        <rFont val="Calibri"/>
        <family val="2"/>
        <scheme val="minor"/>
      </rPr>
      <t xml:space="preserve"> The </t>
    </r>
    <r>
      <rPr>
        <b/>
        <sz val="11"/>
        <color theme="1"/>
        <rFont val="Calibri"/>
        <family val="2"/>
        <scheme val="minor"/>
      </rPr>
      <t>exposure index</t>
    </r>
    <r>
      <rPr>
        <sz val="11"/>
        <color theme="1"/>
        <rFont val="Calibri"/>
        <family val="2"/>
        <scheme val="minor"/>
      </rPr>
      <t xml:space="preserve"> at a conflict point Ic is the product of vehicle or non-motorized user daily volumes through that conflict point (Q1 and Q2):                                                                    </t>
    </r>
    <r>
      <rPr>
        <b/>
        <sz val="11"/>
        <color theme="1"/>
        <rFont val="Calibri"/>
        <family val="2"/>
        <scheme val="minor"/>
      </rPr>
      <t>Ic=Q1*Q2</t>
    </r>
    <r>
      <rPr>
        <sz val="11"/>
        <color theme="1"/>
        <rFont val="Calibri"/>
        <family val="2"/>
        <scheme val="minor"/>
      </rPr>
      <t xml:space="preserve">                                                                                                     The values of Q1 and Q2 are determined using the daily volumes, turning movements, and intersection geometry. The individual conflict point exposure indices can be summed across all the conflict points of a certain type at an intersection to compute the total exposure of each conflict point type.</t>
    </r>
  </si>
  <si>
    <r>
      <rPr>
        <b/>
        <sz val="11"/>
        <color theme="1"/>
        <rFont val="Calibri"/>
        <family val="2"/>
        <scheme val="minor"/>
      </rPr>
      <t>2.0</t>
    </r>
    <r>
      <rPr>
        <sz val="11"/>
        <color theme="1"/>
        <rFont val="Calibri"/>
        <family val="2"/>
        <scheme val="minor"/>
      </rPr>
      <t xml:space="preserve"> The</t>
    </r>
    <r>
      <rPr>
        <b/>
        <sz val="11"/>
        <color theme="1"/>
        <rFont val="Calibri"/>
        <family val="2"/>
        <scheme val="minor"/>
      </rPr>
      <t xml:space="preserve"> relative exposure</t>
    </r>
    <r>
      <rPr>
        <sz val="11"/>
        <color theme="1"/>
        <rFont val="Calibri"/>
        <family val="2"/>
        <scheme val="minor"/>
      </rPr>
      <t xml:space="preserve"> is the ratio of the </t>
    </r>
    <r>
      <rPr>
        <b/>
        <sz val="11"/>
        <color theme="1"/>
        <rFont val="Calibri"/>
        <family val="2"/>
        <scheme val="minor"/>
      </rPr>
      <t>total conflict volume</t>
    </r>
    <r>
      <rPr>
        <sz val="11"/>
        <color theme="1"/>
        <rFont val="Calibri"/>
        <family val="2"/>
        <scheme val="minor"/>
      </rPr>
      <t xml:space="preserve"> (exposure) of a conflict point type for an alternative intersection to the total conflict volume (exposure) of the same conflict point type at a conventional intersection.</t>
    </r>
  </si>
  <si>
    <r>
      <rPr>
        <b/>
        <sz val="11"/>
        <color theme="1"/>
        <rFont val="Calibri"/>
        <family val="2"/>
        <scheme val="minor"/>
      </rPr>
      <t>1.0</t>
    </r>
    <r>
      <rPr>
        <sz val="11"/>
        <color theme="1"/>
        <rFont val="Calibri"/>
        <family val="2"/>
        <scheme val="minor"/>
      </rPr>
      <t xml:space="preserve"> </t>
    </r>
    <r>
      <rPr>
        <b/>
        <sz val="11"/>
        <color theme="1"/>
        <rFont val="Calibri"/>
        <family val="2"/>
        <scheme val="minor"/>
      </rPr>
      <t>V1</t>
    </r>
    <r>
      <rPr>
        <sz val="11"/>
        <color theme="1"/>
        <rFont val="Calibri"/>
        <family val="2"/>
        <scheme val="minor"/>
      </rPr>
      <t xml:space="preserve"> and</t>
    </r>
    <r>
      <rPr>
        <b/>
        <sz val="11"/>
        <color theme="1"/>
        <rFont val="Calibri"/>
        <family val="2"/>
        <scheme val="minor"/>
      </rPr>
      <t xml:space="preserve"> V2</t>
    </r>
    <r>
      <rPr>
        <sz val="11"/>
        <color theme="1"/>
        <rFont val="Calibri"/>
        <family val="2"/>
        <scheme val="minor"/>
      </rPr>
      <t xml:space="preserve"> are obtained from </t>
    </r>
    <r>
      <rPr>
        <b/>
        <sz val="11"/>
        <color theme="1"/>
        <rFont val="Calibri"/>
        <family val="2"/>
        <scheme val="minor"/>
      </rPr>
      <t>Table 1</t>
    </r>
    <r>
      <rPr>
        <sz val="11"/>
        <color theme="1"/>
        <rFont val="Calibri"/>
        <family val="2"/>
        <scheme val="minor"/>
      </rPr>
      <t xml:space="preserve"> depending on the speed category of the conflicting movements. For instance, for diverging 1, since the intersection is signalized, the selected speed is 15 mph, representing signal control near-side. </t>
    </r>
    <r>
      <rPr>
        <sz val="11"/>
        <color rgb="FFFF0000"/>
        <rFont val="Calibri"/>
        <family val="2"/>
        <scheme val="minor"/>
      </rPr>
      <t>However, it is important to note that this only applies to the minor roads for a signalized intersection. The major road still maintains the speed category for the Major Through, Left, and Right movements. The averages of the speeds are used.</t>
    </r>
  </si>
  <si>
    <r>
      <rPr>
        <b/>
        <sz val="11"/>
        <color theme="1"/>
        <rFont val="Calibri"/>
        <family val="2"/>
        <scheme val="minor"/>
      </rPr>
      <t>2.0</t>
    </r>
    <r>
      <rPr>
        <sz val="11"/>
        <color theme="1"/>
        <rFont val="Calibri"/>
        <family val="2"/>
        <scheme val="minor"/>
      </rPr>
      <t xml:space="preserve"> The collision </t>
    </r>
    <r>
      <rPr>
        <b/>
        <sz val="11"/>
        <color theme="1"/>
        <rFont val="Calibri"/>
        <family val="2"/>
        <scheme val="minor"/>
      </rPr>
      <t>angle</t>
    </r>
    <r>
      <rPr>
        <sz val="11"/>
        <color theme="1"/>
        <rFont val="Calibri"/>
        <family val="2"/>
        <scheme val="minor"/>
      </rPr>
      <t xml:space="preserve"> is obtained from </t>
    </r>
    <r>
      <rPr>
        <b/>
        <sz val="11"/>
        <color theme="1"/>
        <rFont val="Calibri"/>
        <family val="2"/>
        <scheme val="minor"/>
      </rPr>
      <t>Table 2</t>
    </r>
    <r>
      <rPr>
        <sz val="11"/>
        <color theme="1"/>
        <rFont val="Calibri"/>
        <family val="2"/>
        <scheme val="minor"/>
      </rPr>
      <t xml:space="preserve"> based on the collision type. </t>
    </r>
    <r>
      <rPr>
        <sz val="11"/>
        <color rgb="FFFF0000"/>
        <rFont val="Calibri"/>
        <family val="2"/>
        <scheme val="minor"/>
      </rPr>
      <t>The midpoints of the selected angles are used as part of the assumptions.</t>
    </r>
  </si>
  <si>
    <r>
      <rPr>
        <b/>
        <sz val="11"/>
        <color theme="1"/>
        <rFont val="Calibri"/>
        <family val="2"/>
        <scheme val="minor"/>
      </rPr>
      <t>1.0 Traffic Control (alpha 1)</t>
    </r>
    <r>
      <rPr>
        <sz val="11"/>
        <color theme="1"/>
        <rFont val="Calibri"/>
        <family val="2"/>
        <scheme val="minor"/>
      </rPr>
      <t xml:space="preserve"> parameter is obtained from </t>
    </r>
    <r>
      <rPr>
        <b/>
        <sz val="11"/>
        <color theme="1"/>
        <rFont val="Calibri"/>
        <family val="2"/>
        <scheme val="minor"/>
      </rPr>
      <t>BTCAV+((1-f(constant))*(1-BTCAV))</t>
    </r>
    <r>
      <rPr>
        <sz val="11"/>
        <color theme="1"/>
        <rFont val="Calibri"/>
        <family val="2"/>
        <scheme val="minor"/>
      </rPr>
      <t xml:space="preserve"> which is adapted from </t>
    </r>
    <r>
      <rPr>
        <b/>
        <sz val="11"/>
        <color theme="1"/>
        <rFont val="Calibri"/>
        <family val="2"/>
        <scheme val="minor"/>
      </rPr>
      <t>Figure 18</t>
    </r>
    <r>
      <rPr>
        <sz val="11"/>
        <color theme="1"/>
        <rFont val="Calibri"/>
        <family val="2"/>
        <scheme val="minor"/>
      </rPr>
      <t xml:space="preserve"> of the SSI manual.</t>
    </r>
  </si>
  <si>
    <r>
      <t xml:space="preserve">The type of control (signal type) for each movement and the corresponding BTCAV applied to each conflict point along a movement is determined based on the type of conflict separation achieved by the traffic control. The traffic control categories and corresponding BTCAV assumed ranges, as presented in the SSI manual, are shown in </t>
    </r>
    <r>
      <rPr>
        <b/>
        <sz val="11"/>
        <color theme="1"/>
        <rFont val="Calibri"/>
        <family val="2"/>
        <scheme val="minor"/>
      </rPr>
      <t>Table 3.</t>
    </r>
  </si>
  <si>
    <t>*The SSI method does not currently incorporate the effects of traffic control devices on rear-end conflicts. Therefore, the value of the traffic control parameter (BTCAV) is set to 1 for the diverging conflict point, regardless of whether the intersection is MRSC or signalized.</t>
  </si>
  <si>
    <r>
      <rPr>
        <b/>
        <sz val="11"/>
        <color theme="1"/>
        <rFont val="Calibri"/>
        <family val="2"/>
        <scheme val="minor"/>
      </rPr>
      <t>2.0 Conflicting Lane (alpha 2)</t>
    </r>
    <r>
      <rPr>
        <sz val="11"/>
        <color theme="1"/>
        <rFont val="Calibri"/>
        <family val="2"/>
        <scheme val="minor"/>
      </rPr>
      <t xml:space="preserve"> parameter is obtained from</t>
    </r>
    <r>
      <rPr>
        <b/>
        <sz val="11"/>
        <color theme="1"/>
        <rFont val="Calibri"/>
        <family val="2"/>
        <scheme val="minor"/>
      </rPr>
      <t xml:space="preserve"> Cross Score + Merge Score</t>
    </r>
    <r>
      <rPr>
        <sz val="11"/>
        <color theme="1"/>
        <rFont val="Calibri"/>
        <family val="2"/>
        <scheme val="minor"/>
      </rPr>
      <t xml:space="preserve"> adapted from Figure 23 of the SSI manual.</t>
    </r>
  </si>
  <si>
    <t>The parameter is based on the number of lanes that carry conflicting traffic movements for a selected movement of interest. For any selected movement in the following "list of movements," conflicting traffic movements are those that cross or merge with the selected movement of interest and are also listed above the selected movement list.</t>
  </si>
  <si>
    <r>
      <rPr>
        <b/>
        <sz val="11"/>
        <color theme="1"/>
        <rFont val="Calibri"/>
        <family val="2"/>
        <scheme val="minor"/>
      </rPr>
      <t xml:space="preserve">Crossing Lanes: </t>
    </r>
    <r>
      <rPr>
        <sz val="11"/>
        <color theme="1"/>
        <rFont val="Calibri"/>
        <family val="2"/>
        <scheme val="minor"/>
      </rPr>
      <t>The maximum sum of through lanes carrying conflicting traffic on the intersection approaches that a movement crosses without a refuge.</t>
    </r>
  </si>
  <si>
    <r>
      <rPr>
        <b/>
        <sz val="11"/>
        <color theme="1"/>
        <rFont val="Calibri"/>
        <family val="2"/>
        <scheme val="minor"/>
      </rPr>
      <t xml:space="preserve">Cross Score: </t>
    </r>
    <r>
      <rPr>
        <sz val="11"/>
        <color theme="1"/>
        <rFont val="Calibri"/>
        <family val="2"/>
        <scheme val="minor"/>
      </rPr>
      <t>A movement's cross score is the maximum sum of through lanes carrying conflicting traffic on the intersection approaches that the movement crosses without refuge.</t>
    </r>
  </si>
  <si>
    <r>
      <rPr>
        <b/>
        <sz val="11"/>
        <rFont val="Calibri"/>
        <family val="2"/>
        <scheme val="minor"/>
      </rPr>
      <t>Merge Score</t>
    </r>
    <r>
      <rPr>
        <sz val="11"/>
        <color theme="1"/>
        <rFont val="Calibri"/>
        <family val="2"/>
        <scheme val="minor"/>
      </rPr>
      <t xml:space="preserve"> is obtained from Table 5 adapted from Table 12 of the SSI Manual.</t>
    </r>
  </si>
  <si>
    <r>
      <t xml:space="preserve">The value of </t>
    </r>
    <r>
      <rPr>
        <b/>
        <sz val="11"/>
        <color theme="1"/>
        <rFont val="Calibri"/>
        <family val="2"/>
        <scheme val="minor"/>
      </rPr>
      <t>M = 1</t>
    </r>
    <r>
      <rPr>
        <sz val="11"/>
        <color theme="1"/>
        <rFont val="Calibri"/>
        <family val="2"/>
        <scheme val="minor"/>
      </rPr>
      <t xml:space="preserve"> for any turning movement merging with a through movement that is listed higher than the turning movement in the list of movements. The value of </t>
    </r>
    <r>
      <rPr>
        <b/>
        <sz val="11"/>
        <color theme="1"/>
        <rFont val="Calibri"/>
        <family val="2"/>
        <scheme val="minor"/>
      </rPr>
      <t>M = 0</t>
    </r>
    <r>
      <rPr>
        <sz val="11"/>
        <color theme="1"/>
        <rFont val="Calibri"/>
        <family val="2"/>
        <scheme val="minor"/>
      </rPr>
      <t xml:space="preserve"> otherwise.</t>
    </r>
  </si>
  <si>
    <r>
      <rPr>
        <b/>
        <sz val="11"/>
        <color theme="1"/>
        <rFont val="Calibri"/>
        <family val="2"/>
        <scheme val="minor"/>
      </rPr>
      <t>3.0 Conflicting Speed (alpha 3)</t>
    </r>
    <r>
      <rPr>
        <sz val="11"/>
        <color theme="1"/>
        <rFont val="Calibri"/>
        <family val="2"/>
        <scheme val="minor"/>
      </rPr>
      <t xml:space="preserve"> parameter is obtained from 1-(((60-Vc)/60)*(0.1/0.15)), which is adapted from Figure 29 of the SSI manual.</t>
    </r>
  </si>
  <si>
    <r>
      <rPr>
        <b/>
        <sz val="11"/>
        <color theme="1"/>
        <rFont val="Calibri"/>
        <family val="2"/>
        <scheme val="minor"/>
      </rPr>
      <t>Vc</t>
    </r>
    <r>
      <rPr>
        <sz val="11"/>
        <color theme="1"/>
        <rFont val="Calibri"/>
        <family val="2"/>
        <scheme val="minor"/>
      </rPr>
      <t xml:space="preserve"> is the highest speed of all the conflicting traffic streams for  a particular movement.</t>
    </r>
  </si>
  <si>
    <r>
      <rPr>
        <b/>
        <sz val="11"/>
        <color theme="1"/>
        <rFont val="Calibri"/>
        <family val="2"/>
        <scheme val="minor"/>
      </rPr>
      <t>The nonmotorized complexity factor, L2,</t>
    </r>
    <r>
      <rPr>
        <sz val="11"/>
        <color theme="1"/>
        <rFont val="Calibri"/>
        <family val="2"/>
        <scheme val="minor"/>
      </rPr>
      <t xml:space="preserve">  is obtained from </t>
    </r>
    <r>
      <rPr>
        <b/>
        <i/>
        <sz val="11"/>
        <color theme="1"/>
        <rFont val="Calibri"/>
        <family val="2"/>
        <scheme val="minor"/>
      </rPr>
      <t>i</t>
    </r>
    <r>
      <rPr>
        <b/>
        <sz val="8"/>
        <color theme="1"/>
        <rFont val="Calibri"/>
        <family val="2"/>
        <scheme val="minor"/>
      </rPr>
      <t>indirect</t>
    </r>
    <r>
      <rPr>
        <b/>
        <sz val="11"/>
        <color theme="1"/>
        <rFont val="Calibri"/>
        <family val="2"/>
        <scheme val="minor"/>
      </rPr>
      <t>+</t>
    </r>
    <r>
      <rPr>
        <b/>
        <i/>
        <sz val="11"/>
        <color theme="1"/>
        <rFont val="Calibri"/>
        <family val="2"/>
        <scheme val="minor"/>
      </rPr>
      <t>i</t>
    </r>
    <r>
      <rPr>
        <b/>
        <sz val="8"/>
        <color theme="1"/>
        <rFont val="Calibri"/>
        <family val="2"/>
        <scheme val="minor"/>
      </rPr>
      <t>inonintuitive</t>
    </r>
    <r>
      <rPr>
        <sz val="11"/>
        <color theme="1"/>
        <rFont val="Calibri"/>
        <family val="2"/>
        <scheme val="minor"/>
      </rPr>
      <t xml:space="preserve"> adapted from </t>
    </r>
    <r>
      <rPr>
        <b/>
        <sz val="11"/>
        <color theme="1"/>
        <rFont val="Calibri"/>
        <family val="2"/>
        <scheme val="minor"/>
      </rPr>
      <t>Figure 30</t>
    </r>
    <r>
      <rPr>
        <sz val="11"/>
        <color theme="1"/>
        <rFont val="Calibri"/>
        <family val="2"/>
        <scheme val="minor"/>
      </rPr>
      <t xml:space="preserve"> of the SSI manual.</t>
    </r>
  </si>
  <si>
    <r>
      <rPr>
        <b/>
        <sz val="11"/>
        <color theme="1"/>
        <rFont val="Calibri"/>
        <family val="2"/>
        <scheme val="minor"/>
      </rPr>
      <t>1.0 SSI score</t>
    </r>
    <r>
      <rPr>
        <sz val="11"/>
        <color theme="1"/>
        <rFont val="Calibri"/>
        <family val="2"/>
        <scheme val="minor"/>
      </rPr>
      <t xml:space="preserve"> is obtained from</t>
    </r>
    <r>
      <rPr>
        <b/>
        <sz val="11"/>
        <color theme="1"/>
        <rFont val="Calibri"/>
        <family val="2"/>
        <scheme val="minor"/>
      </rPr>
      <t xml:space="preserve"> 100*EXP((-1/13700000)*Sum of the Exposure-Severity-Complexity Product of each conflict point)</t>
    </r>
    <r>
      <rPr>
        <sz val="11"/>
        <color theme="1"/>
        <rFont val="Calibri"/>
        <family val="2"/>
        <scheme val="minor"/>
      </rPr>
      <t xml:space="preserve"> adapted from </t>
    </r>
    <r>
      <rPr>
        <b/>
        <sz val="11"/>
        <color theme="1"/>
        <rFont val="Calibri"/>
        <family val="2"/>
        <scheme val="minor"/>
      </rPr>
      <t>Figure 14</t>
    </r>
    <r>
      <rPr>
        <sz val="11"/>
        <color theme="1"/>
        <rFont val="Calibri"/>
        <family val="2"/>
        <scheme val="minor"/>
      </rPr>
      <t xml:space="preserve"> and </t>
    </r>
    <r>
      <rPr>
        <b/>
        <sz val="11"/>
        <color theme="1"/>
        <rFont val="Calibri"/>
        <family val="2"/>
        <scheme val="minor"/>
      </rPr>
      <t>Figure 15.</t>
    </r>
  </si>
  <si>
    <t>where z=13,700,000</t>
  </si>
  <si>
    <r>
      <t>E</t>
    </r>
    <r>
      <rPr>
        <sz val="8"/>
        <color rgb="FFFF0000"/>
        <rFont val="Calibri"/>
        <family val="2"/>
        <scheme val="minor"/>
      </rPr>
      <t>nonmotorised</t>
    </r>
    <r>
      <rPr>
        <sz val="11"/>
        <color rgb="FFFF0000"/>
        <rFont val="Calibri"/>
        <family val="2"/>
        <scheme val="minor"/>
      </rPr>
      <t xml:space="preserve"> is not used because non-motorized vehicles are not considered.</t>
    </r>
  </si>
  <si>
    <t>Users have to enter the traffic volume for 12 different turning movements in cells E8 to E19 in table 1.</t>
  </si>
  <si>
    <t>Users have to enter the speed limit (85th percentile) for major road through movement, minor road as well as turning vehicles in miles per hour (mph) in cells D26 to D30 in table 2.</t>
  </si>
  <si>
    <t>Users have to enter the number of through lanes in both directions for major road as well as minor road in cells E36 to E39 in table 3.</t>
  </si>
  <si>
    <t xml:space="preserve">
This spreadsheet is designed to conduct a safe system analysis across 15 intersection designs. It calculates and compares three intersection features to develop an SSI score for the diverging, merging, and crossing conflict points based on Safe System principles. These features are: 1) Exposure, 2) Conflict Point Severity, and, 3) Movement Complexity.                                                                            Users are advised to read the Instructions tab to understand how the sheet works.
</t>
  </si>
  <si>
    <t>The page tabs at the bottom of the spreadsheet represent the various features required to determine the SSI score for each intersection.  To conduct the analysis, users should input the traffic volume (AADT) for 12 turning movements (EBR, EBT, EBL, NBR, NBT, NBL, WBR, WBT, WBL, SBR, SBT, SBL) for each respective intersection design.  Additionally, users should input the vehicle speed for all movements of the major road and the number of through lanes for the major road and minor road.  The signal control type is assumed to be protected and all the non-motorized movements have been excluded from the analysis.</t>
  </si>
  <si>
    <t>Current worksheet displaying an overview, results of spreadsheet worksheets, and a description of color coding included in the worksheets.</t>
  </si>
  <si>
    <t xml:space="preserve">Please enter the traffic volume in Table 1,  the vehicle speed in Table 2,  and the Number of Through Lanes in Table 3 in the cells highlighted in yellow. The data you input will automatically update across all 15 intersection designs, so there is no need to enter information on individual sheets. In Table 1, input the traffic volume (AADT) for 12 traffic movements, and in Table 2, enter the selected vehicle speed category for the major road through movements,  turning movements, signal control near-side, and signal control far side for the minor roads. Similarly, in Table 3, enter the total number of through lanes in both approaches of major and minor roads. </t>
  </si>
  <si>
    <t xml:space="preserve">Table 1: Traffic volume involving different conflict points
This table shows the traffic volume conflicting at diverging, merging, and crossing conflict points for all intersection designs.  Column F displays the total number of conflicts for each intersection type. 
Table 2: SSI Score Results
This table shows the SSI score results for each intersection measured between 0 and 100.  Columns C to G shows the SSI score for each conflict point type for each intersection. The SSI score does not consider the non-motorized conflict type. 
Table 3: Relative exposure, average severity P(FSI), and average complexity adjustment results.
This table presents the relative exposure, average severity, and average complexity adjustment results for each intersection. Columns C to F present the relative exposure values for all the intersections for each conflict type when compared with the conventional intersection. Columns G to J provide the average severity for each conflict type of each intersection.  Columns K to N shows the average complexity adjustments for each conflict type for each intersection. The non-motorized conflict type is not considered.
Table 4: Ranking of Intersections based on SSI score
This table presents the ranking of all the intersections based on the overall intersection SSI score.  Priority is given to the overall cross-score followed by the merge score and the diverging score of each intersection in determining the ranks. 
</t>
  </si>
  <si>
    <t>Table 4: Ranking of Intersections Based on SSI Score</t>
  </si>
  <si>
    <t>Safe System Intersections (SSI) for New Alternatives- Tool</t>
  </si>
  <si>
    <r>
      <t xml:space="preserve">Stephen Osafo-Gyamfi 			
Graduate Research Assistant		
University of Mississippi
Gaurav Aryal			
Graduate Research Assistant		
University of Mississippi
Amir Mehrara Molan, Ph.D., P.E. (Corresponding Author)
Assistant Professor
University of Mississippi			
University, MS 38677			
Email: amehrara@olemiss.edu		
Phone:  +1-662-915-5362
William Rasdorf, Ph.D., P.E.
Professor			
North Carolina State University		
Ali Hajbabaie, Ph.D., P.E.
Associate Professor
North Carolina State University
Hayden Edwards
Graduate Research Assistant	
North Carolina State University
</t>
    </r>
    <r>
      <rPr>
        <b/>
        <u/>
        <sz val="11"/>
        <color theme="1"/>
        <rFont val="Calibri"/>
        <family val="2"/>
        <scheme val="minor"/>
      </rPr>
      <t>Acknowledgement</t>
    </r>
    <r>
      <rPr>
        <sz val="11"/>
        <color theme="1"/>
        <rFont val="Calibri"/>
        <family val="2"/>
        <scheme val="minor"/>
      </rPr>
      <t xml:space="preserve">
The SSI with Three Phase Signals- Tool was developed as a part of NCDOT Project 2023-20 titled "Evaluating Benefits and Drawbacks of Intersections with Three-Phase Traffic Signals" funded by North Carolina Department of Transportation.
We  also acknowledge the Federal Highway Administration (FHWA) for providing the Safe System-Based Framework and Analytical Methodology for Assessing Intersections which formed the foundation for this tool.
R. J. Porter., M. Dunn, J. Soika, I. Huang, D. Coley, A. Gross, W. Kumfer, S. Heiney, V. H. Brustlin.,., “A Safe System-Based Framework and Analytical Methodology for Assessing Intersections,” FHWA-SA-21-008, Jan. 2021. https://rosap.ntl.bts.gov/view/dot/58029                                                               </t>
    </r>
  </si>
  <si>
    <t>Note: The current SSI Tool assumes all signal controls are "Protected Only."</t>
  </si>
  <si>
    <t>Note: The current SSI tool assumes only protected signal control, therefore,minor road movements speed is governed by speed category of signal control.</t>
  </si>
  <si>
    <t>(NBL+WBT)*(WBR+NBT)</t>
  </si>
  <si>
    <r>
      <t xml:space="preserve">NOTE: Following the Results worksheet, there are 15 individual worksheets dedicated to each intersection design. In these sheets, users can review detailed calculations specific to each intersection in their respective cells. Additionally, to enhance understanding of each design, a picture and a description of its operational behavior are included on their respective sheets.
All the results of each intersection design are reflected in individual sheet as well as the Results tab.
</t>
    </r>
    <r>
      <rPr>
        <sz val="11"/>
        <color rgb="FFFF0000"/>
        <rFont val="Calibri"/>
        <family val="2"/>
        <scheme val="minor"/>
      </rPr>
      <t>CAUTION: Avoid deleting or modifying any cells or sheets, as they are all interconnected. Doing so would lead to errors and inaccurate output.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</si>
</sst>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0000"/>
  </numFmts>
  <fonts count="31" x14ac:knownFonts="1">
    <font>
      <sz val="11"/>
      <color theme="1"/>
      <name val="Calibri"/>
      <family val="2"/>
      <scheme val="minor"/>
    </font>
    <font>
      <sz val="11"/>
      <color rgb="FFFFC000"/>
      <name val="Calibri"/>
      <family val="2"/>
      <scheme val="minor"/>
    </font>
    <font>
      <b/>
      <sz val="14"/>
      <color rgb="FFFF0000"/>
      <name val="Calibri"/>
      <family val="2"/>
      <scheme val="minor"/>
    </font>
    <font>
      <b/>
      <sz val="11"/>
      <color theme="1"/>
      <name val="Calibri"/>
      <family val="2"/>
      <scheme val="minor"/>
    </font>
    <font>
      <b/>
      <sz val="14"/>
      <color theme="5"/>
      <name val="Calibri"/>
      <family val="2"/>
      <scheme val="minor"/>
    </font>
    <font>
      <b/>
      <sz val="14"/>
      <color theme="4" tint="-0.249977111117893"/>
      <name val="Calibri"/>
      <family val="2"/>
      <scheme val="minor"/>
    </font>
    <font>
      <b/>
      <sz val="14"/>
      <color rgb="FF0070C0"/>
      <name val="Calibri"/>
      <family val="2"/>
      <scheme val="minor"/>
    </font>
    <font>
      <b/>
      <sz val="11"/>
      <color rgb="FF000000"/>
      <name val="Calibri"/>
      <family val="2"/>
    </font>
    <font>
      <sz val="11"/>
      <color rgb="FF000000"/>
      <name val="Calibri"/>
      <family val="2"/>
    </font>
    <font>
      <sz val="11"/>
      <color theme="1"/>
      <name val="Calibri"/>
      <family val="2"/>
      <scheme val="minor"/>
    </font>
    <font>
      <sz val="11"/>
      <name val="Calibri"/>
      <family val="2"/>
      <scheme val="minor"/>
    </font>
    <font>
      <b/>
      <sz val="11"/>
      <name val="Calibri"/>
      <family val="2"/>
      <scheme val="minor"/>
    </font>
    <font>
      <b/>
      <u/>
      <sz val="11"/>
      <color theme="1"/>
      <name val="Calibri"/>
      <family val="2"/>
      <scheme val="minor"/>
    </font>
    <font>
      <b/>
      <u/>
      <sz val="10"/>
      <name val="Arial"/>
      <family val="2"/>
    </font>
    <font>
      <sz val="10"/>
      <name val="Arial"/>
      <family val="2"/>
    </font>
    <font>
      <u/>
      <sz val="10"/>
      <name val="Arial"/>
      <family val="2"/>
    </font>
    <font>
      <b/>
      <sz val="11"/>
      <color rgb="FF000000"/>
      <name val="Calibri"/>
      <family val="2"/>
      <scheme val="minor"/>
    </font>
    <font>
      <sz val="12"/>
      <color theme="1"/>
      <name val="Calibri"/>
      <family val="2"/>
      <scheme val="minor"/>
    </font>
    <font>
      <sz val="12"/>
      <color rgb="FF222222"/>
      <name val="Segoe UI"/>
      <family val="2"/>
    </font>
    <font>
      <sz val="11"/>
      <color rgb="FFFF0000"/>
      <name val="Calibri"/>
      <family val="2"/>
      <scheme val="minor"/>
    </font>
    <font>
      <sz val="11"/>
      <color theme="1"/>
      <name val="Calibri"/>
      <family val="2"/>
      <charset val="1"/>
      <scheme val="minor"/>
    </font>
    <font>
      <b/>
      <sz val="11"/>
      <color rgb="FFFF0000"/>
      <name val="Calibri"/>
      <family val="2"/>
      <scheme val="minor"/>
    </font>
    <font>
      <sz val="11"/>
      <name val="Calibri"/>
      <family val="2"/>
      <charset val="1"/>
      <scheme val="minor"/>
    </font>
    <font>
      <sz val="11"/>
      <color rgb="FF000000"/>
      <name val="Calibri"/>
      <family val="2"/>
      <scheme val="minor"/>
    </font>
    <font>
      <sz val="8"/>
      <name val="Calibri"/>
      <family val="2"/>
      <scheme val="minor"/>
    </font>
    <font>
      <b/>
      <sz val="11"/>
      <color rgb="FFC00000"/>
      <name val="Calibri"/>
      <family val="2"/>
      <scheme val="minor"/>
    </font>
    <font>
      <sz val="11"/>
      <color rgb="FFC00000"/>
      <name val="Calibri"/>
      <family val="2"/>
      <scheme val="minor"/>
    </font>
    <font>
      <sz val="8"/>
      <color theme="1"/>
      <name val="Calibri"/>
      <family val="2"/>
      <scheme val="minor"/>
    </font>
    <font>
      <b/>
      <sz val="8"/>
      <color theme="1"/>
      <name val="Calibri"/>
      <family val="2"/>
      <scheme val="minor"/>
    </font>
    <font>
      <b/>
      <i/>
      <sz val="11"/>
      <color theme="1"/>
      <name val="Calibri"/>
      <family val="2"/>
      <scheme val="minor"/>
    </font>
    <font>
      <sz val="8"/>
      <color rgb="FFFF0000"/>
      <name val="Calibri"/>
      <family val="2"/>
      <scheme val="minor"/>
    </font>
  </fonts>
  <fills count="14">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5" tint="0.39997558519241921"/>
        <bgColor indexed="64"/>
      </patternFill>
    </fill>
    <fill>
      <patternFill patternType="solid">
        <fgColor rgb="FFEA7275"/>
        <bgColor indexed="64"/>
      </patternFill>
    </fill>
    <fill>
      <patternFill patternType="solid">
        <fgColor theme="0" tint="-0.14999847407452621"/>
        <bgColor indexed="64"/>
      </patternFill>
    </fill>
    <fill>
      <patternFill patternType="solid">
        <fgColor rgb="FFEF9193"/>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double">
        <color auto="1"/>
      </left>
      <right style="double">
        <color auto="1"/>
      </right>
      <top style="double">
        <color auto="1"/>
      </top>
      <bottom style="double">
        <color auto="1"/>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thin">
        <color indexed="64"/>
      </right>
      <top style="thin">
        <color indexed="64"/>
      </top>
      <bottom style="thin">
        <color indexed="64"/>
      </bottom>
      <diagonal/>
    </border>
    <border>
      <left style="double">
        <color auto="1"/>
      </left>
      <right style="thin">
        <color indexed="64"/>
      </right>
      <top style="thin">
        <color indexed="64"/>
      </top>
      <bottom style="double">
        <color auto="1"/>
      </bottom>
      <diagonal/>
    </border>
    <border>
      <left style="double">
        <color auto="1"/>
      </left>
      <right style="thin">
        <color indexed="64"/>
      </right>
      <top style="double">
        <color auto="1"/>
      </top>
      <bottom style="thin">
        <color indexed="64"/>
      </bottom>
      <diagonal/>
    </border>
    <border>
      <left style="thin">
        <color indexed="64"/>
      </left>
      <right style="thin">
        <color indexed="64"/>
      </right>
      <top/>
      <bottom style="double">
        <color auto="1"/>
      </bottom>
      <diagonal/>
    </border>
    <border>
      <left style="double">
        <color auto="1"/>
      </left>
      <right style="thin">
        <color indexed="64"/>
      </right>
      <top/>
      <bottom style="double">
        <color auto="1"/>
      </bottom>
      <diagonal/>
    </border>
    <border>
      <left style="double">
        <color auto="1"/>
      </left>
      <right/>
      <top style="double">
        <color auto="1"/>
      </top>
      <bottom style="thin">
        <color indexed="64"/>
      </bottom>
      <diagonal/>
    </border>
    <border>
      <left style="double">
        <color auto="1"/>
      </left>
      <right/>
      <top style="thin">
        <color indexed="64"/>
      </top>
      <bottom style="thin">
        <color indexed="64"/>
      </bottom>
      <diagonal/>
    </border>
    <border>
      <left style="double">
        <color auto="1"/>
      </left>
      <right/>
      <top style="thin">
        <color indexed="64"/>
      </top>
      <bottom style="double">
        <color auto="1"/>
      </bottom>
      <diagonal/>
    </border>
    <border>
      <left style="double">
        <color auto="1"/>
      </left>
      <right style="double">
        <color auto="1"/>
      </right>
      <top style="double">
        <color auto="1"/>
      </top>
      <bottom style="thin">
        <color indexed="64"/>
      </bottom>
      <diagonal/>
    </border>
    <border>
      <left style="double">
        <color auto="1"/>
      </left>
      <right style="double">
        <color auto="1"/>
      </right>
      <top style="thin">
        <color indexed="64"/>
      </top>
      <bottom style="thin">
        <color indexed="64"/>
      </bottom>
      <diagonal/>
    </border>
    <border>
      <left style="double">
        <color auto="1"/>
      </left>
      <right style="double">
        <color auto="1"/>
      </right>
      <top style="thin">
        <color indexed="64"/>
      </top>
      <bottom style="double">
        <color auto="1"/>
      </bottom>
      <diagonal/>
    </border>
    <border>
      <left style="double">
        <color auto="1"/>
      </left>
      <right style="double">
        <color auto="1"/>
      </right>
      <top/>
      <bottom style="double">
        <color auto="1"/>
      </bottom>
      <diagonal/>
    </border>
    <border>
      <left/>
      <right/>
      <top style="thin">
        <color indexed="64"/>
      </top>
      <bottom style="double">
        <color auto="1"/>
      </bottom>
      <diagonal/>
    </border>
    <border>
      <left/>
      <right/>
      <top style="double">
        <color auto="1"/>
      </top>
      <bottom style="thin">
        <color indexed="64"/>
      </bottom>
      <diagonal/>
    </border>
    <border>
      <left style="double">
        <color auto="1"/>
      </left>
      <right style="double">
        <color auto="1"/>
      </right>
      <top style="double">
        <color auto="1"/>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auto="1"/>
      </left>
      <right/>
      <top/>
      <bottom style="thin">
        <color indexed="64"/>
      </bottom>
      <diagonal/>
    </border>
    <border>
      <left/>
      <right style="double">
        <color auto="1"/>
      </right>
      <top style="double">
        <color auto="1"/>
      </top>
      <bottom style="thin">
        <color indexed="64"/>
      </bottom>
      <diagonal/>
    </border>
    <border>
      <left/>
      <right style="double">
        <color auto="1"/>
      </right>
      <top style="thin">
        <color indexed="64"/>
      </top>
      <bottom style="thin">
        <color indexed="64"/>
      </bottom>
      <diagonal/>
    </border>
    <border>
      <left/>
      <right style="double">
        <color auto="1"/>
      </right>
      <top style="thin">
        <color indexed="64"/>
      </top>
      <bottom style="double">
        <color auto="1"/>
      </bottom>
      <diagonal/>
    </border>
    <border>
      <left style="thin">
        <color indexed="64"/>
      </left>
      <right/>
      <top style="double">
        <color indexed="64"/>
      </top>
      <bottom style="double">
        <color indexed="64"/>
      </bottom>
      <diagonal/>
    </border>
    <border>
      <left style="thin">
        <color indexed="64"/>
      </left>
      <right/>
      <top/>
      <bottom style="double">
        <color auto="1"/>
      </bottom>
      <diagonal/>
    </border>
    <border>
      <left style="double">
        <color auto="1"/>
      </left>
      <right style="double">
        <color auto="1"/>
      </right>
      <top/>
      <bottom/>
      <diagonal/>
    </border>
    <border>
      <left style="double">
        <color auto="1"/>
      </left>
      <right style="double">
        <color auto="1"/>
      </right>
      <top/>
      <bottom style="thin">
        <color indexed="64"/>
      </bottom>
      <diagonal/>
    </border>
    <border>
      <left/>
      <right/>
      <top/>
      <bottom style="thin">
        <color indexed="64"/>
      </bottom>
      <diagonal/>
    </border>
    <border>
      <left style="double">
        <color auto="1"/>
      </left>
      <right style="double">
        <color auto="1"/>
      </right>
      <top style="thin">
        <color indexed="64"/>
      </top>
      <bottom/>
      <diagonal/>
    </border>
    <border>
      <left/>
      <right style="double">
        <color auto="1"/>
      </right>
      <top/>
      <bottom style="thin">
        <color indexed="64"/>
      </bottom>
      <diagonal/>
    </border>
    <border>
      <left/>
      <right style="double">
        <color auto="1"/>
      </right>
      <top style="thin">
        <color indexed="64"/>
      </top>
      <bottom/>
      <diagonal/>
    </border>
    <border>
      <left/>
      <right/>
      <top style="thin">
        <color indexed="64"/>
      </top>
      <bottom/>
      <diagonal/>
    </border>
    <border>
      <left style="double">
        <color auto="1"/>
      </left>
      <right/>
      <top style="thin">
        <color indexed="64"/>
      </top>
      <bottom/>
      <diagonal/>
    </border>
    <border>
      <left style="double">
        <color rgb="FF000000"/>
      </left>
      <right style="double">
        <color auto="1"/>
      </right>
      <top style="double">
        <color auto="1"/>
      </top>
      <bottom style="double">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double">
        <color auto="1"/>
      </right>
      <top style="double">
        <color auto="1"/>
      </top>
      <bottom style="double">
        <color auto="1"/>
      </bottom>
      <diagonal/>
    </border>
    <border>
      <left style="medium">
        <color indexed="64"/>
      </left>
      <right style="double">
        <color auto="1"/>
      </right>
      <top/>
      <bottom style="double">
        <color auto="1"/>
      </bottom>
      <diagonal/>
    </border>
    <border>
      <left style="medium">
        <color indexed="64"/>
      </left>
      <right style="double">
        <color auto="1"/>
      </right>
      <top style="double">
        <color auto="1"/>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style="double">
        <color auto="1"/>
      </right>
      <top/>
      <bottom style="double">
        <color auto="1"/>
      </bottom>
      <diagonal/>
    </border>
    <border>
      <left style="double">
        <color auto="1"/>
      </left>
      <right/>
      <top/>
      <bottom/>
      <diagonal/>
    </border>
    <border>
      <left/>
      <right style="double">
        <color auto="1"/>
      </right>
      <top/>
      <bottom/>
      <diagonal/>
    </border>
    <border>
      <left style="medium">
        <color indexed="64"/>
      </left>
      <right/>
      <top/>
      <bottom style="double">
        <color auto="1"/>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top style="double">
        <color indexed="64"/>
      </top>
      <bottom style="thin">
        <color indexed="64"/>
      </bottom>
      <diagonal/>
    </border>
    <border>
      <left style="double">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double">
        <color indexed="64"/>
      </bottom>
      <diagonal/>
    </border>
    <border>
      <left style="double">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double">
        <color indexed="64"/>
      </top>
      <bottom/>
      <diagonal/>
    </border>
    <border>
      <left style="medium">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style="medium">
        <color indexed="64"/>
      </left>
      <right style="double">
        <color auto="1"/>
      </right>
      <top/>
      <bottom/>
      <diagonal/>
    </border>
  </borders>
  <cellStyleXfs count="2">
    <xf numFmtId="0" fontId="0" fillId="0" borderId="0"/>
    <xf numFmtId="0" fontId="20" fillId="0" borderId="0"/>
  </cellStyleXfs>
  <cellXfs count="801">
    <xf numFmtId="0" fontId="0" fillId="0" borderId="0" xfId="0"/>
    <xf numFmtId="0" fontId="0" fillId="0" borderId="8" xfId="0" applyBorder="1"/>
    <xf numFmtId="0" fontId="0" fillId="0" borderId="18" xfId="0" applyBorder="1"/>
    <xf numFmtId="0" fontId="0" fillId="0" borderId="19" xfId="0" applyBorder="1"/>
    <xf numFmtId="0" fontId="0" fillId="0" borderId="20" xfId="0" applyBorder="1"/>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0" borderId="24" xfId="0" applyFont="1" applyBorder="1" applyAlignment="1">
      <alignment horizontal="center" vertical="center"/>
    </xf>
    <xf numFmtId="0" fontId="0" fillId="4" borderId="0" xfId="0" applyFill="1"/>
    <xf numFmtId="0" fontId="0" fillId="5" borderId="3" xfId="0" applyFill="1" applyBorder="1"/>
    <xf numFmtId="0" fontId="0" fillId="5" borderId="2" xfId="0" applyFill="1" applyBorder="1"/>
    <xf numFmtId="0" fontId="0" fillId="2" borderId="3" xfId="0" applyFill="1" applyBorder="1"/>
    <xf numFmtId="0" fontId="0" fillId="2" borderId="2" xfId="0" applyFill="1" applyBorder="1"/>
    <xf numFmtId="0" fontId="0" fillId="6" borderId="3" xfId="0" applyFill="1" applyBorder="1"/>
    <xf numFmtId="0" fontId="0" fillId="6" borderId="2" xfId="0" applyFill="1" applyBorder="1"/>
    <xf numFmtId="0" fontId="0" fillId="4" borderId="0" xfId="0" applyFill="1" applyAlignment="1">
      <alignment horizontal="center"/>
    </xf>
    <xf numFmtId="0" fontId="3" fillId="4" borderId="0" xfId="0" applyFont="1" applyFill="1"/>
    <xf numFmtId="0" fontId="3" fillId="5" borderId="5" xfId="0" applyFont="1" applyFill="1" applyBorder="1" applyAlignment="1">
      <alignment horizontal="center" vertical="center"/>
    </xf>
    <xf numFmtId="0" fontId="11" fillId="5" borderId="5" xfId="0" applyFont="1" applyFill="1" applyBorder="1" applyAlignment="1">
      <alignment horizontal="center" vertical="center"/>
    </xf>
    <xf numFmtId="0" fontId="3" fillId="5" borderId="28" xfId="0" applyFont="1" applyFill="1" applyBorder="1" applyAlignment="1">
      <alignment horizontal="center" vertical="center"/>
    </xf>
    <xf numFmtId="0" fontId="3" fillId="5" borderId="29" xfId="0" applyFont="1" applyFill="1" applyBorder="1" applyAlignment="1">
      <alignment horizontal="center" vertical="center"/>
    </xf>
    <xf numFmtId="0" fontId="3" fillId="5" borderId="35" xfId="0" applyFont="1" applyFill="1" applyBorder="1" applyAlignment="1">
      <alignment horizontal="center" vertical="center"/>
    </xf>
    <xf numFmtId="0" fontId="1" fillId="4" borderId="0" xfId="0" applyFont="1" applyFill="1"/>
    <xf numFmtId="0" fontId="10" fillId="4" borderId="24" xfId="0" applyFont="1" applyFill="1" applyBorder="1" applyAlignment="1">
      <alignment horizontal="center" vertical="center"/>
    </xf>
    <xf numFmtId="3" fontId="8" fillId="4" borderId="17" xfId="0" applyNumberFormat="1" applyFont="1" applyFill="1" applyBorder="1" applyAlignment="1">
      <alignment horizontal="center"/>
    </xf>
    <xf numFmtId="3" fontId="8" fillId="4" borderId="16" xfId="0" applyNumberFormat="1" applyFont="1" applyFill="1" applyBorder="1" applyAlignment="1">
      <alignment horizontal="center"/>
    </xf>
    <xf numFmtId="3" fontId="8" fillId="4" borderId="36" xfId="0" applyNumberFormat="1" applyFont="1" applyFill="1" applyBorder="1" applyAlignment="1">
      <alignment horizontal="center"/>
    </xf>
    <xf numFmtId="3" fontId="8" fillId="4" borderId="24" xfId="0" applyNumberFormat="1" applyFont="1" applyFill="1" applyBorder="1" applyAlignment="1">
      <alignment horizontal="center"/>
    </xf>
    <xf numFmtId="0" fontId="0" fillId="4" borderId="0" xfId="0" applyFill="1" applyAlignment="1">
      <alignment horizontal="center" vertical="center"/>
    </xf>
    <xf numFmtId="0" fontId="3" fillId="4" borderId="0" xfId="0" applyFont="1" applyFill="1" applyAlignment="1">
      <alignment horizontal="left" vertical="center"/>
    </xf>
    <xf numFmtId="0" fontId="10" fillId="4" borderId="5" xfId="0" applyFont="1" applyFill="1" applyBorder="1" applyAlignment="1">
      <alignment horizontal="center" vertical="center"/>
    </xf>
    <xf numFmtId="1" fontId="7" fillId="4" borderId="0" xfId="0" applyNumberFormat="1" applyFont="1" applyFill="1" applyAlignment="1">
      <alignment horizontal="center"/>
    </xf>
    <xf numFmtId="0" fontId="2" fillId="4" borderId="0" xfId="0" applyFont="1" applyFill="1"/>
    <xf numFmtId="0" fontId="3" fillId="5" borderId="47" xfId="0" applyFont="1" applyFill="1" applyBorder="1" applyAlignment="1">
      <alignment horizontal="center" vertical="center"/>
    </xf>
    <xf numFmtId="0" fontId="0" fillId="5" borderId="47" xfId="0" applyFill="1" applyBorder="1"/>
    <xf numFmtId="0" fontId="0" fillId="5" borderId="47" xfId="0" applyFill="1" applyBorder="1" applyAlignment="1">
      <alignment horizontal="center"/>
    </xf>
    <xf numFmtId="0" fontId="1" fillId="5" borderId="47" xfId="0" applyFont="1" applyFill="1" applyBorder="1"/>
    <xf numFmtId="0" fontId="0" fillId="5" borderId="48" xfId="0" applyFill="1" applyBorder="1"/>
    <xf numFmtId="0" fontId="0" fillId="4" borderId="49" xfId="0" applyFill="1" applyBorder="1"/>
    <xf numFmtId="0" fontId="0" fillId="4" borderId="50" xfId="0" applyFill="1" applyBorder="1"/>
    <xf numFmtId="0" fontId="0" fillId="4" borderId="54" xfId="0" applyFill="1" applyBorder="1"/>
    <xf numFmtId="0" fontId="0" fillId="4" borderId="55" xfId="0" applyFill="1" applyBorder="1"/>
    <xf numFmtId="0" fontId="0" fillId="4" borderId="56" xfId="0" applyFill="1" applyBorder="1"/>
    <xf numFmtId="0" fontId="0" fillId="4" borderId="21" xfId="0" applyFill="1" applyBorder="1" applyAlignment="1">
      <alignment horizontal="center" vertical="center"/>
    </xf>
    <xf numFmtId="0" fontId="0" fillId="4" borderId="22" xfId="0" applyFill="1" applyBorder="1" applyAlignment="1">
      <alignment horizontal="center" vertical="center"/>
    </xf>
    <xf numFmtId="0" fontId="0" fillId="4" borderId="23" xfId="0" applyFill="1" applyBorder="1" applyAlignment="1">
      <alignment horizontal="center" vertical="center"/>
    </xf>
    <xf numFmtId="0" fontId="0" fillId="4" borderId="8" xfId="0" applyFill="1" applyBorder="1"/>
    <xf numFmtId="0" fontId="3" fillId="4" borderId="24" xfId="0" applyFont="1" applyFill="1" applyBorder="1" applyAlignment="1">
      <alignment horizontal="center" vertical="center"/>
    </xf>
    <xf numFmtId="0" fontId="0" fillId="3" borderId="3" xfId="0" applyFill="1" applyBorder="1"/>
    <xf numFmtId="0" fontId="0" fillId="3" borderId="2" xfId="0" applyFill="1" applyBorder="1"/>
    <xf numFmtId="3" fontId="7" fillId="2" borderId="27" xfId="0" applyNumberFormat="1" applyFont="1" applyFill="1" applyBorder="1" applyAlignment="1">
      <alignment horizontal="center" vertical="center"/>
    </xf>
    <xf numFmtId="3" fontId="7" fillId="2" borderId="22" xfId="0" applyNumberFormat="1" applyFont="1" applyFill="1" applyBorder="1" applyAlignment="1">
      <alignment horizontal="center" vertical="center"/>
    </xf>
    <xf numFmtId="3" fontId="7" fillId="2" borderId="23"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3" fontId="3" fillId="0" borderId="24" xfId="0" applyNumberFormat="1" applyFont="1" applyBorder="1" applyAlignment="1">
      <alignment horizontal="center" vertical="center"/>
    </xf>
    <xf numFmtId="3" fontId="7" fillId="2" borderId="27" xfId="0" applyNumberFormat="1" applyFont="1" applyFill="1" applyBorder="1" applyAlignment="1" applyProtection="1">
      <alignment horizontal="center"/>
      <protection locked="0"/>
    </xf>
    <xf numFmtId="3" fontId="7" fillId="2" borderId="22" xfId="0" applyNumberFormat="1" applyFont="1" applyFill="1" applyBorder="1" applyAlignment="1" applyProtection="1">
      <alignment horizontal="center"/>
      <protection locked="0"/>
    </xf>
    <xf numFmtId="3" fontId="7" fillId="2" borderId="23" xfId="0" applyNumberFormat="1" applyFont="1" applyFill="1" applyBorder="1" applyAlignment="1" applyProtection="1">
      <alignment horizontal="center"/>
      <protection locked="0"/>
    </xf>
    <xf numFmtId="3" fontId="7" fillId="2" borderId="21" xfId="0" applyNumberFormat="1" applyFont="1" applyFill="1" applyBorder="1" applyAlignment="1" applyProtection="1">
      <alignment horizontal="center"/>
      <protection locked="0"/>
    </xf>
    <xf numFmtId="0" fontId="3" fillId="2" borderId="21" xfId="0" applyFont="1" applyFill="1" applyBorder="1" applyAlignment="1" applyProtection="1">
      <alignment horizontal="center" vertical="center"/>
      <protection locked="0"/>
    </xf>
    <xf numFmtId="0" fontId="3" fillId="2" borderId="22" xfId="0" applyFont="1" applyFill="1" applyBorder="1" applyAlignment="1" applyProtection="1">
      <alignment horizontal="center" vertical="center"/>
      <protection locked="0"/>
    </xf>
    <xf numFmtId="3" fontId="3" fillId="4" borderId="24" xfId="0" applyNumberFormat="1" applyFont="1" applyFill="1" applyBorder="1" applyAlignment="1" applyProtection="1">
      <alignment horizontal="center"/>
      <protection locked="0"/>
    </xf>
    <xf numFmtId="0" fontId="0" fillId="4" borderId="0" xfId="0" applyFill="1" applyAlignment="1">
      <alignment vertical="center"/>
    </xf>
    <xf numFmtId="0" fontId="3" fillId="4" borderId="0" xfId="0" applyFont="1" applyFill="1" applyAlignment="1">
      <alignment vertical="center"/>
    </xf>
    <xf numFmtId="0" fontId="3" fillId="4" borderId="61" xfId="0" applyFont="1" applyFill="1" applyBorder="1" applyAlignment="1">
      <alignment horizontal="center" vertical="top"/>
    </xf>
    <xf numFmtId="0" fontId="0" fillId="4" borderId="61" xfId="0" applyFill="1" applyBorder="1"/>
    <xf numFmtId="0" fontId="0" fillId="4" borderId="61" xfId="0" applyFill="1" applyBorder="1" applyAlignment="1">
      <alignment horizontal="left" vertical="top" wrapText="1"/>
    </xf>
    <xf numFmtId="0" fontId="3" fillId="4" borderId="0" xfId="0" applyFont="1" applyFill="1" applyAlignment="1">
      <alignment horizontal="center" vertical="top"/>
    </xf>
    <xf numFmtId="0" fontId="0" fillId="4" borderId="18" xfId="0" applyFill="1" applyBorder="1" applyAlignment="1">
      <alignment horizontal="center"/>
    </xf>
    <xf numFmtId="0" fontId="0" fillId="4" borderId="19" xfId="0" applyFill="1" applyBorder="1" applyAlignment="1">
      <alignment horizontal="center"/>
    </xf>
    <xf numFmtId="0" fontId="0" fillId="4" borderId="20" xfId="0" applyFill="1" applyBorder="1" applyAlignment="1">
      <alignment horizontal="center"/>
    </xf>
    <xf numFmtId="0" fontId="3" fillId="0" borderId="5" xfId="0" applyFont="1" applyBorder="1" applyAlignment="1">
      <alignment horizontal="center" vertical="center"/>
    </xf>
    <xf numFmtId="0" fontId="6" fillId="0" borderId="18" xfId="1" applyFont="1" applyBorder="1" applyAlignment="1">
      <alignment horizontal="center"/>
    </xf>
    <xf numFmtId="0" fontId="6" fillId="0" borderId="19" xfId="1" applyFont="1" applyBorder="1" applyAlignment="1">
      <alignment horizontal="center"/>
    </xf>
    <xf numFmtId="0" fontId="5" fillId="0" borderId="19" xfId="1" applyFont="1" applyBorder="1" applyAlignment="1">
      <alignment horizontal="center"/>
    </xf>
    <xf numFmtId="0" fontId="5" fillId="0" borderId="20" xfId="1" applyFont="1" applyBorder="1" applyAlignment="1">
      <alignment horizontal="center"/>
    </xf>
    <xf numFmtId="0" fontId="4" fillId="0" borderId="31" xfId="1" applyFont="1" applyBorder="1" applyAlignment="1">
      <alignment horizontal="center"/>
    </xf>
    <xf numFmtId="0" fontId="4" fillId="0" borderId="19" xfId="1" applyFont="1" applyBorder="1" applyAlignment="1">
      <alignment horizontal="center"/>
    </xf>
    <xf numFmtId="0" fontId="4" fillId="0" borderId="20" xfId="1" applyFont="1" applyBorder="1" applyAlignment="1">
      <alignment horizontal="center"/>
    </xf>
    <xf numFmtId="0" fontId="2" fillId="0" borderId="18" xfId="1" applyFont="1" applyBorder="1" applyAlignment="1">
      <alignment horizontal="center"/>
    </xf>
    <xf numFmtId="0" fontId="2" fillId="0" borderId="19" xfId="1" applyFont="1" applyBorder="1" applyAlignment="1">
      <alignment horizontal="center"/>
    </xf>
    <xf numFmtId="0" fontId="2" fillId="0" borderId="20" xfId="1" applyFont="1" applyBorder="1" applyAlignment="1">
      <alignment horizontal="center"/>
    </xf>
    <xf numFmtId="0" fontId="4" fillId="0" borderId="18" xfId="1" applyFont="1" applyBorder="1" applyAlignment="1">
      <alignment horizontal="center"/>
    </xf>
    <xf numFmtId="0" fontId="2" fillId="0" borderId="44" xfId="1" applyFont="1" applyBorder="1" applyAlignment="1">
      <alignment horizontal="center"/>
    </xf>
    <xf numFmtId="0" fontId="5" fillId="0" borderId="44" xfId="1" applyFont="1" applyBorder="1" applyAlignment="1">
      <alignment horizontal="center"/>
    </xf>
    <xf numFmtId="0" fontId="4" fillId="0" borderId="44" xfId="1" applyFont="1" applyBorder="1" applyAlignment="1">
      <alignment horizontal="center"/>
    </xf>
    <xf numFmtId="0" fontId="2" fillId="0" borderId="21" xfId="1" applyFont="1" applyBorder="1" applyAlignment="1">
      <alignment horizontal="center"/>
    </xf>
    <xf numFmtId="0" fontId="2" fillId="0" borderId="22" xfId="1" applyFont="1" applyBorder="1" applyAlignment="1">
      <alignment horizontal="center"/>
    </xf>
    <xf numFmtId="0" fontId="2" fillId="0" borderId="23" xfId="1" applyFont="1" applyBorder="1" applyAlignment="1">
      <alignment horizontal="center"/>
    </xf>
    <xf numFmtId="0" fontId="0" fillId="4" borderId="0" xfId="0" applyFill="1" applyAlignment="1">
      <alignment horizontal="left" vertical="top" wrapText="1"/>
    </xf>
    <xf numFmtId="0" fontId="0" fillId="4" borderId="0" xfId="0" applyFill="1" applyAlignment="1">
      <alignment horizontal="left" wrapText="1"/>
    </xf>
    <xf numFmtId="0" fontId="3" fillId="4" borderId="0" xfId="0" applyFont="1" applyFill="1" applyAlignment="1">
      <alignment horizontal="center" vertical="center"/>
    </xf>
    <xf numFmtId="0" fontId="3" fillId="4" borderId="9" xfId="0" applyFont="1" applyFill="1" applyBorder="1" applyAlignment="1">
      <alignment horizontal="center" vertical="center"/>
    </xf>
    <xf numFmtId="0" fontId="3" fillId="2" borderId="21" xfId="0" applyFont="1" applyFill="1" applyBorder="1" applyAlignment="1">
      <alignment horizontal="center"/>
    </xf>
    <xf numFmtId="0" fontId="3" fillId="2" borderId="23" xfId="0" applyFont="1" applyFill="1" applyBorder="1" applyAlignment="1">
      <alignment horizontal="center"/>
    </xf>
    <xf numFmtId="0" fontId="3" fillId="4" borderId="49" xfId="0" applyFont="1" applyFill="1" applyBorder="1" applyAlignment="1">
      <alignment horizontal="center" vertical="center"/>
    </xf>
    <xf numFmtId="1" fontId="3" fillId="4" borderId="0" xfId="0" applyNumberFormat="1" applyFont="1" applyFill="1" applyAlignment="1">
      <alignment horizontal="left"/>
    </xf>
    <xf numFmtId="0" fontId="0" fillId="4" borderId="0" xfId="0" applyFill="1" applyAlignment="1">
      <alignment horizontal="left"/>
    </xf>
    <xf numFmtId="1" fontId="0" fillId="4" borderId="0" xfId="0" applyNumberFormat="1" applyFill="1"/>
    <xf numFmtId="3" fontId="0" fillId="4" borderId="0" xfId="0" applyNumberFormat="1" applyFill="1"/>
    <xf numFmtId="0" fontId="3" fillId="4" borderId="10" xfId="0" applyFont="1" applyFill="1" applyBorder="1" applyAlignment="1">
      <alignment horizontal="center"/>
    </xf>
    <xf numFmtId="0" fontId="3" fillId="4" borderId="12" xfId="0" applyFont="1" applyFill="1" applyBorder="1" applyAlignment="1">
      <alignment horizontal="center"/>
    </xf>
    <xf numFmtId="0" fontId="0" fillId="4" borderId="27" xfId="0" applyFill="1" applyBorder="1" applyAlignment="1">
      <alignment horizontal="center" vertical="center"/>
    </xf>
    <xf numFmtId="0" fontId="0" fillId="4" borderId="40" xfId="0" applyFill="1" applyBorder="1" applyAlignment="1">
      <alignment horizontal="center" vertical="center"/>
    </xf>
    <xf numFmtId="0" fontId="0" fillId="4" borderId="21" xfId="0" applyFill="1" applyBorder="1" applyAlignment="1">
      <alignment horizontal="center"/>
    </xf>
    <xf numFmtId="0" fontId="0" fillId="4" borderId="23" xfId="0" applyFill="1" applyBorder="1" applyAlignment="1">
      <alignment horizontal="center"/>
    </xf>
    <xf numFmtId="1" fontId="8" fillId="4" borderId="21" xfId="0" applyNumberFormat="1" applyFont="1" applyFill="1" applyBorder="1" applyAlignment="1">
      <alignment horizontal="center"/>
    </xf>
    <xf numFmtId="1" fontId="8" fillId="4" borderId="22" xfId="0" applyNumberFormat="1" applyFont="1" applyFill="1" applyBorder="1" applyAlignment="1">
      <alignment horizontal="center"/>
    </xf>
    <xf numFmtId="0" fontId="3" fillId="2" borderId="22" xfId="0" applyFont="1" applyFill="1" applyBorder="1" applyAlignment="1">
      <alignment horizontal="center"/>
    </xf>
    <xf numFmtId="0" fontId="0" fillId="4" borderId="22" xfId="0" applyFill="1" applyBorder="1" applyAlignment="1">
      <alignment horizontal="center"/>
    </xf>
    <xf numFmtId="0" fontId="4" fillId="4" borderId="22" xfId="0" applyFont="1" applyFill="1" applyBorder="1" applyAlignment="1">
      <alignment horizontal="center"/>
    </xf>
    <xf numFmtId="0" fontId="3" fillId="2" borderId="5" xfId="0" applyFont="1" applyFill="1" applyBorder="1" applyAlignment="1">
      <alignment horizontal="center" vertical="center"/>
    </xf>
    <xf numFmtId="0" fontId="3" fillId="0" borderId="5" xfId="1" applyFont="1" applyBorder="1" applyAlignment="1">
      <alignment horizontal="center" vertical="center"/>
    </xf>
    <xf numFmtId="0" fontId="6" fillId="0" borderId="18" xfId="1" applyFont="1" applyBorder="1" applyAlignment="1">
      <alignment horizontal="center" vertical="center"/>
    </xf>
    <xf numFmtId="0" fontId="20" fillId="0" borderId="21" xfId="1" applyBorder="1" applyAlignment="1">
      <alignment horizontal="center" vertical="center"/>
    </xf>
    <xf numFmtId="0" fontId="6" fillId="0" borderId="19" xfId="1" applyFont="1" applyBorder="1" applyAlignment="1">
      <alignment horizontal="center" vertical="center"/>
    </xf>
    <xf numFmtId="0" fontId="20" fillId="0" borderId="22" xfId="1" applyBorder="1" applyAlignment="1">
      <alignment horizontal="center" vertical="center"/>
    </xf>
    <xf numFmtId="0" fontId="5" fillId="0" borderId="19" xfId="1" applyFont="1" applyBorder="1" applyAlignment="1">
      <alignment horizontal="center" vertical="center"/>
    </xf>
    <xf numFmtId="0" fontId="5" fillId="0" borderId="20" xfId="1" applyFont="1" applyBorder="1" applyAlignment="1">
      <alignment horizontal="center" vertical="center"/>
    </xf>
    <xf numFmtId="0" fontId="20" fillId="0" borderId="23" xfId="1" applyBorder="1" applyAlignment="1">
      <alignment horizontal="center" vertical="center"/>
    </xf>
    <xf numFmtId="0" fontId="4" fillId="0" borderId="31" xfId="1" applyFont="1" applyBorder="1" applyAlignment="1">
      <alignment horizontal="center" vertical="center"/>
    </xf>
    <xf numFmtId="0" fontId="4" fillId="0" borderId="19" xfId="1" applyFont="1" applyBorder="1" applyAlignment="1">
      <alignment horizontal="center" vertical="center"/>
    </xf>
    <xf numFmtId="0" fontId="4" fillId="0" borderId="20" xfId="1" applyFont="1" applyBorder="1" applyAlignment="1">
      <alignment horizontal="center" vertical="center"/>
    </xf>
    <xf numFmtId="0" fontId="2" fillId="0" borderId="18" xfId="1" applyFont="1" applyBorder="1" applyAlignment="1">
      <alignment horizontal="center" vertical="center"/>
    </xf>
    <xf numFmtId="0" fontId="2" fillId="0" borderId="19" xfId="1" applyFont="1" applyBorder="1" applyAlignment="1">
      <alignment horizontal="center" vertical="center"/>
    </xf>
    <xf numFmtId="0" fontId="2" fillId="0" borderId="20" xfId="1" applyFont="1" applyBorder="1" applyAlignment="1">
      <alignment horizontal="center" vertical="center"/>
    </xf>
    <xf numFmtId="0" fontId="4" fillId="0" borderId="18" xfId="1" applyFont="1" applyBorder="1" applyAlignment="1">
      <alignment horizontal="center" vertical="center"/>
    </xf>
    <xf numFmtId="0" fontId="2" fillId="0" borderId="44" xfId="1" applyFont="1" applyBorder="1" applyAlignment="1">
      <alignment horizontal="center" vertical="center"/>
    </xf>
    <xf numFmtId="0" fontId="5" fillId="0" borderId="44" xfId="1" applyFont="1" applyBorder="1" applyAlignment="1">
      <alignment horizontal="center" vertical="center"/>
    </xf>
    <xf numFmtId="0" fontId="4" fillId="0" borderId="44" xfId="1" applyFont="1" applyBorder="1" applyAlignment="1">
      <alignment horizontal="center" vertical="center"/>
    </xf>
    <xf numFmtId="0" fontId="6" fillId="0" borderId="21" xfId="1" applyFont="1" applyBorder="1" applyAlignment="1">
      <alignment horizontal="center" vertical="center"/>
    </xf>
    <xf numFmtId="0" fontId="6" fillId="0" borderId="22" xfId="1" applyFont="1" applyBorder="1" applyAlignment="1">
      <alignment horizontal="center" vertical="center"/>
    </xf>
    <xf numFmtId="0" fontId="5" fillId="0" borderId="22" xfId="1" applyFont="1" applyBorder="1" applyAlignment="1">
      <alignment horizontal="center" vertical="center"/>
    </xf>
    <xf numFmtId="0" fontId="5" fillId="0" borderId="23" xfId="1" applyFont="1" applyBorder="1" applyAlignment="1">
      <alignment horizontal="center" vertical="center"/>
    </xf>
    <xf numFmtId="0" fontId="4" fillId="0" borderId="21" xfId="1" applyFont="1" applyBorder="1" applyAlignment="1">
      <alignment horizontal="center" vertical="center"/>
    </xf>
    <xf numFmtId="0" fontId="4" fillId="0" borderId="22" xfId="1" applyFont="1" applyBorder="1" applyAlignment="1">
      <alignment horizontal="center" vertical="center"/>
    </xf>
    <xf numFmtId="0" fontId="4" fillId="0" borderId="23" xfId="1" applyFont="1" applyBorder="1" applyAlignment="1">
      <alignment horizontal="center" vertical="center"/>
    </xf>
    <xf numFmtId="0" fontId="2" fillId="0" borderId="21" xfId="1" applyFont="1" applyBorder="1" applyAlignment="1">
      <alignment horizontal="center" vertical="center"/>
    </xf>
    <xf numFmtId="0" fontId="2" fillId="0" borderId="22" xfId="1" applyFont="1" applyBorder="1" applyAlignment="1">
      <alignment horizontal="center" vertical="center"/>
    </xf>
    <xf numFmtId="0" fontId="2" fillId="0" borderId="23" xfId="1" applyFont="1" applyBorder="1" applyAlignment="1">
      <alignment horizontal="center" vertical="center"/>
    </xf>
    <xf numFmtId="0" fontId="4" fillId="0" borderId="40" xfId="1" applyFont="1" applyBorder="1" applyAlignment="1">
      <alignment horizontal="center" vertical="center"/>
    </xf>
    <xf numFmtId="0" fontId="2" fillId="0" borderId="38" xfId="1" applyFont="1" applyBorder="1" applyAlignment="1">
      <alignment horizontal="center" vertical="center"/>
    </xf>
    <xf numFmtId="165" fontId="20" fillId="0" borderId="21" xfId="1" applyNumberFormat="1" applyBorder="1" applyAlignment="1">
      <alignment horizontal="center" vertical="center"/>
    </xf>
    <xf numFmtId="0" fontId="22" fillId="0" borderId="22" xfId="1" applyFont="1" applyBorder="1" applyAlignment="1">
      <alignment horizontal="center" vertical="center"/>
    </xf>
    <xf numFmtId="0" fontId="3" fillId="0" borderId="5" xfId="1" applyFont="1" applyBorder="1" applyAlignment="1">
      <alignment horizontal="center" vertical="center" wrapText="1"/>
    </xf>
    <xf numFmtId="0" fontId="9" fillId="0" borderId="57" xfId="1" applyFont="1" applyBorder="1" applyAlignment="1">
      <alignment horizontal="center"/>
    </xf>
    <xf numFmtId="0" fontId="22" fillId="0" borderId="21" xfId="1" applyFont="1" applyBorder="1" applyAlignment="1">
      <alignment horizontal="center" vertical="center"/>
    </xf>
    <xf numFmtId="2" fontId="22" fillId="0" borderId="21" xfId="1" applyNumberFormat="1" applyFont="1" applyBorder="1" applyAlignment="1">
      <alignment horizontal="center" vertical="center"/>
    </xf>
    <xf numFmtId="0" fontId="9" fillId="0" borderId="22" xfId="1" applyFont="1" applyBorder="1" applyAlignment="1">
      <alignment horizontal="center"/>
    </xf>
    <xf numFmtId="2" fontId="22" fillId="0" borderId="22" xfId="1" applyNumberFormat="1" applyFont="1" applyBorder="1" applyAlignment="1">
      <alignment horizontal="center" vertical="center"/>
    </xf>
    <xf numFmtId="0" fontId="9" fillId="0" borderId="40" xfId="1" applyFont="1" applyBorder="1" applyAlignment="1">
      <alignment horizontal="center"/>
    </xf>
    <xf numFmtId="0" fontId="22" fillId="0" borderId="23" xfId="1" applyFont="1" applyBorder="1" applyAlignment="1">
      <alignment horizontal="center" vertical="center"/>
    </xf>
    <xf numFmtId="2" fontId="22" fillId="0" borderId="23" xfId="1" applyNumberFormat="1" applyFont="1" applyBorder="1" applyAlignment="1">
      <alignment horizontal="center" vertical="center"/>
    </xf>
    <xf numFmtId="0" fontId="9" fillId="0" borderId="21" xfId="1" applyFont="1" applyBorder="1" applyAlignment="1">
      <alignment horizontal="center"/>
    </xf>
    <xf numFmtId="0" fontId="9" fillId="0" borderId="23" xfId="1" applyFont="1" applyBorder="1" applyAlignment="1">
      <alignment horizontal="center"/>
    </xf>
    <xf numFmtId="0" fontId="9" fillId="0" borderId="38" xfId="1" applyFont="1" applyBorder="1" applyAlignment="1">
      <alignment horizontal="center"/>
    </xf>
    <xf numFmtId="0" fontId="23" fillId="0" borderId="21" xfId="1" applyFont="1" applyBorder="1" applyAlignment="1">
      <alignment horizontal="center"/>
    </xf>
    <xf numFmtId="0" fontId="23" fillId="0" borderId="38" xfId="1" applyFont="1" applyBorder="1" applyAlignment="1">
      <alignment horizontal="center"/>
    </xf>
    <xf numFmtId="0" fontId="23" fillId="0" borderId="57" xfId="1" applyFont="1" applyBorder="1" applyAlignment="1">
      <alignment horizontal="center"/>
    </xf>
    <xf numFmtId="0" fontId="23" fillId="0" borderId="22" xfId="1" applyFont="1" applyBorder="1" applyAlignment="1">
      <alignment horizontal="center"/>
    </xf>
    <xf numFmtId="0" fontId="22" fillId="0" borderId="38" xfId="1" applyFont="1" applyBorder="1" applyAlignment="1">
      <alignment horizontal="center" vertical="center"/>
    </xf>
    <xf numFmtId="2" fontId="22" fillId="0" borderId="38" xfId="1" applyNumberFormat="1" applyFont="1" applyBorder="1" applyAlignment="1">
      <alignment horizontal="center" vertical="center"/>
    </xf>
    <xf numFmtId="0" fontId="22" fillId="0" borderId="40" xfId="1" applyFont="1" applyBorder="1" applyAlignment="1">
      <alignment horizontal="center" vertical="center"/>
    </xf>
    <xf numFmtId="2" fontId="22" fillId="0" borderId="40" xfId="1" applyNumberFormat="1" applyFont="1" applyBorder="1" applyAlignment="1">
      <alignment horizontal="center" vertical="center"/>
    </xf>
    <xf numFmtId="0" fontId="2" fillId="0" borderId="31" xfId="1" applyFont="1" applyBorder="1" applyAlignment="1">
      <alignment horizontal="center"/>
    </xf>
    <xf numFmtId="0" fontId="4" fillId="0" borderId="57" xfId="1" applyFont="1" applyBorder="1" applyAlignment="1">
      <alignment horizontal="center"/>
    </xf>
    <xf numFmtId="0" fontId="23" fillId="0" borderId="37" xfId="1" applyFont="1" applyBorder="1" applyAlignment="1">
      <alignment horizontal="center"/>
    </xf>
    <xf numFmtId="0" fontId="23" fillId="0" borderId="24" xfId="1" applyFont="1" applyBorder="1" applyAlignment="1">
      <alignment horizontal="center"/>
    </xf>
    <xf numFmtId="0" fontId="20" fillId="4" borderId="0" xfId="1" applyFill="1"/>
    <xf numFmtId="0" fontId="3" fillId="4" borderId="0" xfId="1" applyFont="1" applyFill="1"/>
    <xf numFmtId="4" fontId="20" fillId="0" borderId="21" xfId="1" applyNumberFormat="1" applyBorder="1" applyAlignment="1">
      <alignment horizontal="center" vertical="center"/>
    </xf>
    <xf numFmtId="4" fontId="20" fillId="0" borderId="22" xfId="1" applyNumberFormat="1" applyBorder="1" applyAlignment="1">
      <alignment horizontal="center" vertical="center"/>
    </xf>
    <xf numFmtId="165" fontId="20" fillId="0" borderId="22" xfId="1" applyNumberFormat="1" applyBorder="1" applyAlignment="1">
      <alignment horizontal="center" vertical="center"/>
    </xf>
    <xf numFmtId="4" fontId="20" fillId="0" borderId="23" xfId="1" applyNumberFormat="1" applyBorder="1" applyAlignment="1">
      <alignment horizontal="center" vertical="center"/>
    </xf>
    <xf numFmtId="165" fontId="20" fillId="0" borderId="23" xfId="1" applyNumberFormat="1" applyBorder="1" applyAlignment="1">
      <alignment horizontal="center" vertical="center"/>
    </xf>
    <xf numFmtId="0" fontId="20" fillId="0" borderId="40" xfId="1" applyBorder="1" applyAlignment="1">
      <alignment horizontal="center" vertical="center"/>
    </xf>
    <xf numFmtId="4" fontId="20" fillId="0" borderId="40" xfId="1" applyNumberFormat="1" applyBorder="1" applyAlignment="1">
      <alignment horizontal="center" vertical="center"/>
    </xf>
    <xf numFmtId="0" fontId="0" fillId="0" borderId="40" xfId="0" applyBorder="1" applyAlignment="1">
      <alignment horizontal="center" vertical="center"/>
    </xf>
    <xf numFmtId="0" fontId="20" fillId="7" borderId="0" xfId="1" applyFill="1" applyAlignment="1">
      <alignment horizontal="center"/>
    </xf>
    <xf numFmtId="0" fontId="20" fillId="7" borderId="5" xfId="1" applyFill="1" applyBorder="1" applyAlignment="1">
      <alignment horizontal="center"/>
    </xf>
    <xf numFmtId="0" fontId="20" fillId="7" borderId="21" xfId="1" applyFill="1" applyBorder="1" applyAlignment="1">
      <alignment horizontal="center"/>
    </xf>
    <xf numFmtId="0" fontId="20" fillId="7" borderId="21" xfId="1" applyFill="1" applyBorder="1" applyAlignment="1">
      <alignment horizontal="left"/>
    </xf>
    <xf numFmtId="1" fontId="20" fillId="7" borderId="18" xfId="1" applyNumberFormat="1" applyFill="1" applyBorder="1" applyAlignment="1">
      <alignment horizontal="center" vertical="center"/>
    </xf>
    <xf numFmtId="0" fontId="20" fillId="7" borderId="21" xfId="1" applyFill="1" applyBorder="1" applyAlignment="1">
      <alignment horizontal="center" vertical="center"/>
    </xf>
    <xf numFmtId="1" fontId="20" fillId="7" borderId="21" xfId="1" applyNumberFormat="1" applyFill="1" applyBorder="1" applyAlignment="1">
      <alignment horizontal="center" vertical="center"/>
    </xf>
    <xf numFmtId="1" fontId="20" fillId="7" borderId="0" xfId="1" applyNumberFormat="1" applyFill="1" applyAlignment="1">
      <alignment horizontal="center" vertical="center"/>
    </xf>
    <xf numFmtId="0" fontId="20" fillId="7" borderId="21" xfId="1" applyFill="1" applyBorder="1"/>
    <xf numFmtId="2" fontId="20" fillId="7" borderId="21" xfId="1" applyNumberFormat="1" applyFill="1" applyBorder="1"/>
    <xf numFmtId="4" fontId="20" fillId="7" borderId="21" xfId="1" applyNumberFormat="1" applyFill="1" applyBorder="1"/>
    <xf numFmtId="164" fontId="20" fillId="7" borderId="21" xfId="1" applyNumberFormat="1" applyFill="1" applyBorder="1"/>
    <xf numFmtId="0" fontId="0" fillId="4" borderId="47" xfId="0" applyFill="1" applyBorder="1"/>
    <xf numFmtId="0" fontId="21" fillId="4" borderId="49" xfId="0" applyFont="1" applyFill="1" applyBorder="1" applyAlignment="1">
      <alignment horizontal="left"/>
    </xf>
    <xf numFmtId="0" fontId="21" fillId="4" borderId="49" xfId="0" applyFont="1" applyFill="1" applyBorder="1"/>
    <xf numFmtId="0" fontId="11" fillId="4" borderId="0" xfId="0" applyFont="1" applyFill="1" applyAlignment="1">
      <alignment horizontal="center"/>
    </xf>
    <xf numFmtId="3" fontId="20" fillId="4" borderId="0" xfId="1" applyNumberFormat="1" applyFill="1"/>
    <xf numFmtId="0" fontId="3" fillId="4" borderId="5" xfId="1" applyFont="1" applyFill="1" applyBorder="1" applyAlignment="1">
      <alignment horizontal="center" vertical="center"/>
    </xf>
    <xf numFmtId="3" fontId="3" fillId="4" borderId="5" xfId="1" applyNumberFormat="1" applyFont="1" applyFill="1" applyBorder="1" applyAlignment="1">
      <alignment horizontal="center" vertical="center"/>
    </xf>
    <xf numFmtId="0" fontId="6" fillId="4" borderId="18" xfId="1" applyFont="1" applyFill="1" applyBorder="1" applyAlignment="1">
      <alignment horizontal="center" vertical="center"/>
    </xf>
    <xf numFmtId="0" fontId="20" fillId="4" borderId="21" xfId="1" applyFill="1" applyBorder="1" applyAlignment="1">
      <alignment horizontal="center" vertical="center"/>
    </xf>
    <xf numFmtId="3" fontId="20" fillId="4" borderId="38" xfId="1" applyNumberFormat="1" applyFill="1" applyBorder="1" applyAlignment="1">
      <alignment horizontal="center" vertical="center"/>
    </xf>
    <xf numFmtId="165" fontId="20" fillId="4" borderId="21" xfId="1" applyNumberFormat="1" applyFill="1" applyBorder="1" applyAlignment="1">
      <alignment horizontal="center" vertical="center"/>
    </xf>
    <xf numFmtId="0" fontId="6" fillId="4" borderId="19" xfId="1" applyFont="1" applyFill="1" applyBorder="1" applyAlignment="1">
      <alignment horizontal="center" vertical="center"/>
    </xf>
    <xf numFmtId="0" fontId="20" fillId="4" borderId="22" xfId="1" applyFill="1" applyBorder="1" applyAlignment="1">
      <alignment horizontal="center" vertical="center"/>
    </xf>
    <xf numFmtId="3" fontId="20" fillId="4" borderId="22" xfId="1" applyNumberFormat="1" applyFill="1" applyBorder="1" applyAlignment="1">
      <alignment horizontal="center" vertical="center"/>
    </xf>
    <xf numFmtId="11" fontId="20" fillId="4" borderId="22" xfId="1" applyNumberFormat="1" applyFill="1" applyBorder="1" applyAlignment="1">
      <alignment horizontal="center" vertical="center"/>
    </xf>
    <xf numFmtId="0" fontId="22" fillId="4" borderId="22" xfId="1" applyFont="1" applyFill="1" applyBorder="1" applyAlignment="1">
      <alignment horizontal="center" vertical="center"/>
    </xf>
    <xf numFmtId="0" fontId="5" fillId="4" borderId="19" xfId="1" applyFont="1" applyFill="1" applyBorder="1" applyAlignment="1">
      <alignment horizontal="center" vertical="center"/>
    </xf>
    <xf numFmtId="0" fontId="5" fillId="4" borderId="20" xfId="1" applyFont="1" applyFill="1" applyBorder="1" applyAlignment="1">
      <alignment horizontal="center" vertical="center"/>
    </xf>
    <xf numFmtId="0" fontId="20" fillId="4" borderId="23" xfId="1" applyFill="1" applyBorder="1" applyAlignment="1">
      <alignment horizontal="center" vertical="center"/>
    </xf>
    <xf numFmtId="3" fontId="20" fillId="4" borderId="23" xfId="1" applyNumberFormat="1" applyFill="1" applyBorder="1" applyAlignment="1">
      <alignment horizontal="center" vertical="center"/>
    </xf>
    <xf numFmtId="0" fontId="4" fillId="4" borderId="31" xfId="1" applyFont="1" applyFill="1" applyBorder="1" applyAlignment="1">
      <alignment horizontal="center" vertical="center"/>
    </xf>
    <xf numFmtId="3" fontId="20" fillId="4" borderId="21" xfId="1" applyNumberFormat="1" applyFill="1" applyBorder="1" applyAlignment="1">
      <alignment horizontal="center" vertical="center"/>
    </xf>
    <xf numFmtId="0" fontId="4" fillId="4" borderId="18" xfId="1" applyFont="1" applyFill="1" applyBorder="1" applyAlignment="1">
      <alignment horizontal="center" vertical="center"/>
    </xf>
    <xf numFmtId="0" fontId="4" fillId="4" borderId="19" xfId="1" applyFont="1" applyFill="1" applyBorder="1" applyAlignment="1">
      <alignment horizontal="center" vertical="center"/>
    </xf>
    <xf numFmtId="0" fontId="4" fillId="4" borderId="20" xfId="1" applyFont="1" applyFill="1" applyBorder="1" applyAlignment="1">
      <alignment horizontal="center" vertical="center"/>
    </xf>
    <xf numFmtId="0" fontId="2" fillId="4" borderId="18" xfId="1" applyFont="1" applyFill="1" applyBorder="1" applyAlignment="1">
      <alignment horizontal="center" vertical="center"/>
    </xf>
    <xf numFmtId="0" fontId="2" fillId="4" borderId="21" xfId="1" applyFont="1" applyFill="1" applyBorder="1" applyAlignment="1">
      <alignment horizontal="center" vertical="center"/>
    </xf>
    <xf numFmtId="0" fontId="20" fillId="4" borderId="38" xfId="1" applyFill="1" applyBorder="1" applyAlignment="1">
      <alignment horizontal="center" vertical="center"/>
    </xf>
    <xf numFmtId="0" fontId="2" fillId="4" borderId="19" xfId="1" applyFont="1" applyFill="1" applyBorder="1" applyAlignment="1">
      <alignment horizontal="center" vertical="center"/>
    </xf>
    <xf numFmtId="0" fontId="2" fillId="4" borderId="22" xfId="1" applyFont="1" applyFill="1" applyBorder="1" applyAlignment="1">
      <alignment horizontal="center" vertical="center"/>
    </xf>
    <xf numFmtId="0" fontId="2" fillId="4" borderId="20" xfId="1" applyFont="1" applyFill="1" applyBorder="1" applyAlignment="1">
      <alignment horizontal="center" vertical="center"/>
    </xf>
    <xf numFmtId="0" fontId="2" fillId="4" borderId="23" xfId="1" applyFont="1" applyFill="1" applyBorder="1" applyAlignment="1">
      <alignment horizontal="center" vertical="center"/>
    </xf>
    <xf numFmtId="0" fontId="6" fillId="4" borderId="21" xfId="1" applyFont="1" applyFill="1" applyBorder="1" applyAlignment="1">
      <alignment horizontal="center" vertical="center"/>
    </xf>
    <xf numFmtId="0" fontId="6" fillId="4" borderId="22" xfId="1" applyFont="1" applyFill="1" applyBorder="1" applyAlignment="1">
      <alignment horizontal="center" vertical="center"/>
    </xf>
    <xf numFmtId="0" fontId="5" fillId="4" borderId="22" xfId="1" applyFont="1" applyFill="1" applyBorder="1" applyAlignment="1">
      <alignment horizontal="center" vertical="center"/>
    </xf>
    <xf numFmtId="0" fontId="5" fillId="4" borderId="23" xfId="1" applyFont="1" applyFill="1" applyBorder="1" applyAlignment="1">
      <alignment horizontal="center" vertical="center"/>
    </xf>
    <xf numFmtId="0" fontId="4" fillId="4" borderId="21" xfId="1" applyFont="1" applyFill="1" applyBorder="1" applyAlignment="1">
      <alignment horizontal="center" vertical="center"/>
    </xf>
    <xf numFmtId="0" fontId="4" fillId="4" borderId="22" xfId="1" applyFont="1" applyFill="1" applyBorder="1" applyAlignment="1">
      <alignment horizontal="center" vertical="center"/>
    </xf>
    <xf numFmtId="0" fontId="4" fillId="4" borderId="23" xfId="1" applyFont="1" applyFill="1" applyBorder="1" applyAlignment="1">
      <alignment horizontal="center" vertical="center"/>
    </xf>
    <xf numFmtId="0" fontId="2" fillId="4" borderId="44" xfId="1" applyFont="1" applyFill="1" applyBorder="1" applyAlignment="1">
      <alignment horizontal="center" vertical="center"/>
    </xf>
    <xf numFmtId="0" fontId="20" fillId="4" borderId="26" xfId="1" applyFill="1" applyBorder="1" applyAlignment="1">
      <alignment horizontal="center" vertical="center"/>
    </xf>
    <xf numFmtId="0" fontId="20" fillId="4" borderId="4" xfId="1" applyFill="1" applyBorder="1" applyAlignment="1">
      <alignment horizontal="center" vertical="center"/>
    </xf>
    <xf numFmtId="0" fontId="20" fillId="4" borderId="25" xfId="1" applyFill="1" applyBorder="1" applyAlignment="1">
      <alignment horizontal="center" vertical="center"/>
    </xf>
    <xf numFmtId="0" fontId="2" fillId="4" borderId="40" xfId="1" applyFont="1" applyFill="1" applyBorder="1" applyAlignment="1">
      <alignment horizontal="center" vertical="center"/>
    </xf>
    <xf numFmtId="0" fontId="20" fillId="4" borderId="43" xfId="1" applyFill="1" applyBorder="1" applyAlignment="1">
      <alignment horizontal="center" vertical="center"/>
    </xf>
    <xf numFmtId="0" fontId="20" fillId="4" borderId="32" xfId="1" applyFill="1" applyBorder="1" applyAlignment="1">
      <alignment horizontal="center" vertical="center"/>
    </xf>
    <xf numFmtId="0" fontId="20" fillId="4" borderId="33" xfId="1" applyFill="1" applyBorder="1" applyAlignment="1">
      <alignment horizontal="center" vertical="center"/>
    </xf>
    <xf numFmtId="0" fontId="20" fillId="4" borderId="34" xfId="1" applyFill="1" applyBorder="1" applyAlignment="1">
      <alignment horizontal="center" vertical="center"/>
    </xf>
    <xf numFmtId="0" fontId="2" fillId="4" borderId="38" xfId="1" applyFont="1" applyFill="1" applyBorder="1" applyAlignment="1">
      <alignment horizontal="center" vertical="center"/>
    </xf>
    <xf numFmtId="0" fontId="20" fillId="4" borderId="41" xfId="1" applyFill="1" applyBorder="1" applyAlignment="1">
      <alignment horizontal="center" vertical="center"/>
    </xf>
    <xf numFmtId="0" fontId="2" fillId="4" borderId="31" xfId="1" applyFont="1" applyFill="1" applyBorder="1" applyAlignment="1">
      <alignment horizontal="center" vertical="center"/>
    </xf>
    <xf numFmtId="0" fontId="20" fillId="4" borderId="42" xfId="1" applyFill="1" applyBorder="1" applyAlignment="1">
      <alignment horizontal="center" vertical="center"/>
    </xf>
    <xf numFmtId="0" fontId="4" fillId="4" borderId="27" xfId="1" applyFont="1" applyFill="1" applyBorder="1" applyAlignment="1">
      <alignment horizontal="center" vertical="center"/>
    </xf>
    <xf numFmtId="0" fontId="4" fillId="4" borderId="57" xfId="1" applyFont="1" applyFill="1" applyBorder="1" applyAlignment="1">
      <alignment horizontal="center" vertical="center"/>
    </xf>
    <xf numFmtId="0" fontId="4" fillId="4" borderId="38" xfId="1" applyFont="1" applyFill="1" applyBorder="1" applyAlignment="1">
      <alignment horizontal="center" vertical="center"/>
    </xf>
    <xf numFmtId="0" fontId="4" fillId="4" borderId="40" xfId="1" applyFont="1" applyFill="1" applyBorder="1" applyAlignment="1">
      <alignment horizontal="center" vertical="center"/>
    </xf>
    <xf numFmtId="3" fontId="20" fillId="4" borderId="40" xfId="1" applyNumberFormat="1" applyFill="1" applyBorder="1" applyAlignment="1">
      <alignment horizontal="center" vertical="center"/>
    </xf>
    <xf numFmtId="0" fontId="4" fillId="4" borderId="44" xfId="1" applyFont="1" applyFill="1" applyBorder="1" applyAlignment="1">
      <alignment horizontal="center" vertical="center"/>
    </xf>
    <xf numFmtId="0" fontId="20" fillId="4" borderId="39" xfId="1" applyFill="1" applyBorder="1" applyAlignment="1">
      <alignment horizontal="center" vertical="center"/>
    </xf>
    <xf numFmtId="0" fontId="5" fillId="4" borderId="40" xfId="1" applyFont="1" applyFill="1" applyBorder="1" applyAlignment="1">
      <alignment horizontal="center" vertical="center"/>
    </xf>
    <xf numFmtId="0" fontId="5" fillId="4" borderId="44" xfId="1" applyFont="1" applyFill="1" applyBorder="1" applyAlignment="1">
      <alignment horizontal="center" vertical="center"/>
    </xf>
    <xf numFmtId="0" fontId="20" fillId="4" borderId="6" xfId="1" applyFill="1" applyBorder="1" applyAlignment="1">
      <alignment horizontal="center" vertical="center"/>
    </xf>
    <xf numFmtId="0" fontId="3" fillId="4" borderId="5" xfId="0" applyFont="1" applyFill="1" applyBorder="1" applyAlignment="1">
      <alignment horizontal="center" vertical="center"/>
    </xf>
    <xf numFmtId="0" fontId="3" fillId="4" borderId="28" xfId="0" applyFont="1" applyFill="1" applyBorder="1" applyAlignment="1">
      <alignment horizontal="left" vertical="center"/>
    </xf>
    <xf numFmtId="0" fontId="0" fillId="4" borderId="30" xfId="0" applyFill="1" applyBorder="1" applyAlignment="1">
      <alignment horizontal="left" vertical="center"/>
    </xf>
    <xf numFmtId="0" fontId="3" fillId="4" borderId="12" xfId="0" applyFont="1" applyFill="1" applyBorder="1" applyAlignment="1">
      <alignment horizontal="center" vertical="center"/>
    </xf>
    <xf numFmtId="0" fontId="3" fillId="4" borderId="5" xfId="0" applyFont="1" applyFill="1" applyBorder="1" applyAlignment="1">
      <alignment horizontal="center" vertical="center" wrapText="1"/>
    </xf>
    <xf numFmtId="4" fontId="3" fillId="4" borderId="5" xfId="0" applyNumberFormat="1" applyFont="1" applyFill="1" applyBorder="1" applyAlignment="1">
      <alignment horizontal="center" vertical="center" wrapText="1"/>
    </xf>
    <xf numFmtId="0" fontId="6" fillId="4" borderId="21" xfId="0" applyFont="1" applyFill="1" applyBorder="1" applyAlignment="1">
      <alignment horizontal="center"/>
    </xf>
    <xf numFmtId="0" fontId="3" fillId="4" borderId="21" xfId="0" applyFont="1" applyFill="1" applyBorder="1"/>
    <xf numFmtId="3" fontId="0" fillId="4" borderId="32" xfId="0" applyNumberFormat="1" applyFill="1" applyBorder="1" applyAlignment="1">
      <alignment horizontal="center"/>
    </xf>
    <xf numFmtId="0" fontId="6" fillId="4" borderId="18" xfId="0" applyFont="1" applyFill="1" applyBorder="1" applyAlignment="1">
      <alignment horizontal="center" vertical="center"/>
    </xf>
    <xf numFmtId="0" fontId="6" fillId="4" borderId="18" xfId="0" applyFont="1" applyFill="1" applyBorder="1" applyAlignment="1">
      <alignment horizontal="center"/>
    </xf>
    <xf numFmtId="0" fontId="9" fillId="4" borderId="57" xfId="0" applyFont="1" applyFill="1" applyBorder="1" applyAlignment="1">
      <alignment horizontal="center"/>
    </xf>
    <xf numFmtId="0" fontId="22" fillId="4" borderId="21" xfId="0" applyFont="1" applyFill="1" applyBorder="1" applyAlignment="1">
      <alignment horizontal="center" vertical="center"/>
    </xf>
    <xf numFmtId="2" fontId="22" fillId="4" borderId="21" xfId="0" applyNumberFormat="1" applyFont="1" applyFill="1" applyBorder="1" applyAlignment="1">
      <alignment horizontal="center" vertical="center"/>
    </xf>
    <xf numFmtId="2" fontId="22" fillId="4" borderId="0" xfId="0" applyNumberFormat="1" applyFont="1" applyFill="1" applyAlignment="1">
      <alignment horizontal="center" vertical="center"/>
    </xf>
    <xf numFmtId="0" fontId="10" fillId="4" borderId="18" xfId="0" applyFont="1" applyFill="1" applyBorder="1" applyAlignment="1">
      <alignment horizontal="center" vertical="center"/>
    </xf>
    <xf numFmtId="0" fontId="3" fillId="4" borderId="22" xfId="0" applyFont="1" applyFill="1" applyBorder="1"/>
    <xf numFmtId="0" fontId="6" fillId="4" borderId="22" xfId="0" applyFont="1" applyFill="1" applyBorder="1" applyAlignment="1">
      <alignment horizontal="center"/>
    </xf>
    <xf numFmtId="3" fontId="0" fillId="4" borderId="33" xfId="0" applyNumberFormat="1" applyFill="1" applyBorder="1" applyAlignment="1">
      <alignment horizontal="center"/>
    </xf>
    <xf numFmtId="0" fontId="6" fillId="4" borderId="19" xfId="0" applyFont="1" applyFill="1" applyBorder="1" applyAlignment="1">
      <alignment horizontal="center" vertical="center"/>
    </xf>
    <xf numFmtId="0" fontId="6" fillId="4" borderId="19" xfId="0" applyFont="1" applyFill="1" applyBorder="1" applyAlignment="1">
      <alignment horizontal="center"/>
    </xf>
    <xf numFmtId="0" fontId="9" fillId="4" borderId="22" xfId="0" applyFont="1" applyFill="1" applyBorder="1" applyAlignment="1">
      <alignment horizontal="center"/>
    </xf>
    <xf numFmtId="0" fontId="22" fillId="4" borderId="22" xfId="0" applyFont="1" applyFill="1" applyBorder="1" applyAlignment="1">
      <alignment horizontal="center" vertical="center"/>
    </xf>
    <xf numFmtId="2" fontId="22" fillId="4" borderId="22" xfId="0" applyNumberFormat="1" applyFont="1" applyFill="1" applyBorder="1" applyAlignment="1">
      <alignment horizontal="center" vertical="center"/>
    </xf>
    <xf numFmtId="0" fontId="10" fillId="4" borderId="19" xfId="0" applyFont="1" applyFill="1" applyBorder="1" applyAlignment="1">
      <alignment horizontal="center" vertical="center"/>
    </xf>
    <xf numFmtId="0" fontId="2" fillId="4" borderId="23" xfId="0" applyFont="1" applyFill="1" applyBorder="1" applyAlignment="1">
      <alignment horizontal="center"/>
    </xf>
    <xf numFmtId="0" fontId="3" fillId="4" borderId="23" xfId="0" applyFont="1" applyFill="1" applyBorder="1"/>
    <xf numFmtId="0" fontId="5" fillId="4" borderId="22" xfId="0" applyFont="1" applyFill="1" applyBorder="1" applyAlignment="1">
      <alignment horizontal="center"/>
    </xf>
    <xf numFmtId="0" fontId="5" fillId="4" borderId="19" xfId="0" applyFont="1" applyFill="1" applyBorder="1" applyAlignment="1">
      <alignment horizontal="center" vertical="center"/>
    </xf>
    <xf numFmtId="0" fontId="5" fillId="4" borderId="19" xfId="0" applyFont="1" applyFill="1" applyBorder="1" applyAlignment="1">
      <alignment horizontal="center"/>
    </xf>
    <xf numFmtId="0" fontId="2" fillId="4" borderId="0" xfId="0" applyFont="1" applyFill="1" applyAlignment="1">
      <alignment horizontal="center"/>
    </xf>
    <xf numFmtId="0" fontId="10" fillId="4" borderId="0" xfId="0" applyFont="1" applyFill="1"/>
    <xf numFmtId="3" fontId="3" fillId="4" borderId="0" xfId="0" applyNumberFormat="1" applyFont="1" applyFill="1" applyAlignment="1">
      <alignment horizontal="center" vertical="center"/>
    </xf>
    <xf numFmtId="0" fontId="6" fillId="4" borderId="0" xfId="0" applyFont="1" applyFill="1"/>
    <xf numFmtId="0" fontId="5" fillId="4" borderId="23" xfId="0" applyFont="1" applyFill="1" applyBorder="1" applyAlignment="1">
      <alignment horizontal="center"/>
    </xf>
    <xf numFmtId="3" fontId="0" fillId="4" borderId="34" xfId="0" applyNumberFormat="1" applyFill="1" applyBorder="1" applyAlignment="1">
      <alignment horizontal="center"/>
    </xf>
    <xf numFmtId="0" fontId="5" fillId="4" borderId="20" xfId="0" applyFont="1" applyFill="1" applyBorder="1" applyAlignment="1">
      <alignment horizontal="center" vertical="center"/>
    </xf>
    <xf numFmtId="0" fontId="5" fillId="4" borderId="20" xfId="0" applyFont="1" applyFill="1" applyBorder="1" applyAlignment="1">
      <alignment horizontal="center"/>
    </xf>
    <xf numFmtId="0" fontId="9" fillId="4" borderId="40" xfId="0" applyFont="1" applyFill="1" applyBorder="1" applyAlignment="1">
      <alignment horizontal="center"/>
    </xf>
    <xf numFmtId="0" fontId="22" fillId="4" borderId="23" xfId="0" applyFont="1" applyFill="1" applyBorder="1" applyAlignment="1">
      <alignment horizontal="center" vertical="center"/>
    </xf>
    <xf numFmtId="2" fontId="22" fillId="4" borderId="23" xfId="0" applyNumberFormat="1" applyFont="1" applyFill="1" applyBorder="1" applyAlignment="1">
      <alignment horizontal="center" vertical="center"/>
    </xf>
    <xf numFmtId="0" fontId="10" fillId="4" borderId="20" xfId="0" applyFont="1" applyFill="1" applyBorder="1" applyAlignment="1">
      <alignment horizontal="center" vertical="center"/>
    </xf>
    <xf numFmtId="0" fontId="5" fillId="4" borderId="0" xfId="0" applyFont="1" applyFill="1"/>
    <xf numFmtId="0" fontId="4" fillId="4" borderId="21" xfId="0" applyFont="1" applyFill="1" applyBorder="1" applyAlignment="1">
      <alignment horizontal="center"/>
    </xf>
    <xf numFmtId="0" fontId="4" fillId="4" borderId="18" xfId="0" applyFont="1" applyFill="1" applyBorder="1" applyAlignment="1">
      <alignment horizontal="center" vertical="center"/>
    </xf>
    <xf numFmtId="0" fontId="4" fillId="4" borderId="31" xfId="0" applyFont="1" applyFill="1" applyBorder="1" applyAlignment="1">
      <alignment horizontal="center"/>
    </xf>
    <xf numFmtId="0" fontId="9" fillId="4" borderId="21" xfId="0" applyFont="1" applyFill="1" applyBorder="1" applyAlignment="1">
      <alignment horizontal="center"/>
    </xf>
    <xf numFmtId="0" fontId="4" fillId="4" borderId="31" xfId="0" applyFont="1" applyFill="1" applyBorder="1" applyAlignment="1">
      <alignment horizontal="center" vertical="center"/>
    </xf>
    <xf numFmtId="0" fontId="10" fillId="4" borderId="31" xfId="0" applyFont="1" applyFill="1" applyBorder="1" applyAlignment="1">
      <alignment horizontal="center" vertical="center"/>
    </xf>
    <xf numFmtId="0" fontId="4" fillId="4" borderId="19" xfId="0" applyFont="1" applyFill="1" applyBorder="1" applyAlignment="1">
      <alignment horizontal="center" vertical="center"/>
    </xf>
    <xf numFmtId="0" fontId="4" fillId="4" borderId="19" xfId="0" applyFont="1" applyFill="1" applyBorder="1" applyAlignment="1">
      <alignment horizontal="center"/>
    </xf>
    <xf numFmtId="0" fontId="4" fillId="4" borderId="0" xfId="0" applyFont="1" applyFill="1"/>
    <xf numFmtId="0" fontId="4" fillId="4" borderId="23" xfId="0" applyFont="1" applyFill="1" applyBorder="1" applyAlignment="1">
      <alignment horizontal="center"/>
    </xf>
    <xf numFmtId="0" fontId="4" fillId="4" borderId="20" xfId="0" applyFont="1" applyFill="1" applyBorder="1" applyAlignment="1">
      <alignment horizontal="center" vertical="center"/>
    </xf>
    <xf numFmtId="0" fontId="4" fillId="4" borderId="20" xfId="0" applyFont="1" applyFill="1" applyBorder="1" applyAlignment="1">
      <alignment horizontal="center"/>
    </xf>
    <xf numFmtId="0" fontId="9" fillId="4" borderId="23" xfId="0" applyFont="1" applyFill="1" applyBorder="1" applyAlignment="1">
      <alignment horizontal="center"/>
    </xf>
    <xf numFmtId="0" fontId="2" fillId="4" borderId="21" xfId="0" applyFont="1" applyFill="1" applyBorder="1" applyAlignment="1">
      <alignment horizontal="center"/>
    </xf>
    <xf numFmtId="0" fontId="2" fillId="4" borderId="21" xfId="0" applyFont="1" applyFill="1" applyBorder="1" applyAlignment="1">
      <alignment horizontal="center" vertical="center"/>
    </xf>
    <xf numFmtId="0" fontId="0" fillId="4" borderId="38" xfId="0" applyFill="1" applyBorder="1" applyAlignment="1">
      <alignment horizontal="center" vertical="center"/>
    </xf>
    <xf numFmtId="0" fontId="9" fillId="4" borderId="38" xfId="0" applyFont="1" applyFill="1" applyBorder="1" applyAlignment="1">
      <alignment horizontal="center"/>
    </xf>
    <xf numFmtId="0" fontId="10" fillId="4" borderId="21" xfId="0" applyFont="1" applyFill="1" applyBorder="1" applyAlignment="1">
      <alignment horizontal="center" vertical="center"/>
    </xf>
    <xf numFmtId="0" fontId="2" fillId="4" borderId="22" xfId="0" applyFont="1" applyFill="1" applyBorder="1" applyAlignment="1">
      <alignment horizontal="center"/>
    </xf>
    <xf numFmtId="0" fontId="2" fillId="4" borderId="22" xfId="0" applyFont="1" applyFill="1" applyBorder="1" applyAlignment="1">
      <alignment horizontal="center" vertical="center"/>
    </xf>
    <xf numFmtId="0" fontId="10" fillId="4" borderId="22" xfId="0" applyFont="1" applyFill="1" applyBorder="1" applyAlignment="1">
      <alignment horizontal="center" vertical="center"/>
    </xf>
    <xf numFmtId="0" fontId="2" fillId="4" borderId="23" xfId="0" applyFont="1" applyFill="1" applyBorder="1" applyAlignment="1">
      <alignment horizontal="center" vertical="center"/>
    </xf>
    <xf numFmtId="0" fontId="10" fillId="4" borderId="23" xfId="0" applyFont="1" applyFill="1" applyBorder="1" applyAlignment="1">
      <alignment horizontal="center" vertical="center"/>
    </xf>
    <xf numFmtId="0" fontId="0" fillId="4" borderId="47" xfId="0" applyFill="1" applyBorder="1" applyAlignment="1">
      <alignment horizontal="center"/>
    </xf>
    <xf numFmtId="0" fontId="3" fillId="5" borderId="27" xfId="1" applyFont="1" applyFill="1" applyBorder="1" applyAlignment="1">
      <alignment horizontal="center"/>
    </xf>
    <xf numFmtId="0" fontId="0" fillId="4" borderId="0" xfId="1" applyFont="1" applyFill="1"/>
    <xf numFmtId="0" fontId="3" fillId="5" borderId="10"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16" fillId="5" borderId="45" xfId="0" applyFont="1" applyFill="1" applyBorder="1" applyAlignment="1">
      <alignment horizontal="center" vertical="center" wrapText="1"/>
    </xf>
    <xf numFmtId="0" fontId="10" fillId="4" borderId="15" xfId="0" applyFont="1" applyFill="1" applyBorder="1" applyAlignment="1">
      <alignment horizontal="center" vertical="center"/>
    </xf>
    <xf numFmtId="0" fontId="0" fillId="4" borderId="18"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6" xfId="0" applyFill="1" applyBorder="1" applyAlignment="1">
      <alignment horizontal="center" vertical="center" wrapText="1"/>
    </xf>
    <xf numFmtId="0" fontId="10" fillId="4" borderId="13" xfId="0" applyFont="1" applyFill="1" applyBorder="1" applyAlignment="1">
      <alignment horizontal="center" vertical="center"/>
    </xf>
    <xf numFmtId="0" fontId="0" fillId="4" borderId="19" xfId="0" applyFill="1" applyBorder="1" applyAlignment="1">
      <alignment horizontal="center" vertical="center" wrapText="1"/>
    </xf>
    <xf numFmtId="0" fontId="0" fillId="4" borderId="22" xfId="0" applyFill="1" applyBorder="1" applyAlignment="1">
      <alignment horizontal="center" vertical="center" wrapText="1"/>
    </xf>
    <xf numFmtId="0" fontId="0" fillId="4" borderId="4" xfId="0" applyFill="1" applyBorder="1" applyAlignment="1">
      <alignment horizontal="center" vertical="center" wrapText="1"/>
    </xf>
    <xf numFmtId="0" fontId="10" fillId="4" borderId="14" xfId="0" applyFont="1" applyFill="1" applyBorder="1" applyAlignment="1">
      <alignment horizontal="center" vertical="center"/>
    </xf>
    <xf numFmtId="0" fontId="0" fillId="4" borderId="20" xfId="0" applyFill="1" applyBorder="1" applyAlignment="1">
      <alignment horizontal="center" vertical="center" wrapText="1"/>
    </xf>
    <xf numFmtId="0" fontId="0" fillId="4" borderId="23" xfId="0" applyFill="1" applyBorder="1" applyAlignment="1">
      <alignment horizontal="center" vertical="center" wrapText="1"/>
    </xf>
    <xf numFmtId="0" fontId="0" fillId="4" borderId="25" xfId="0" applyFill="1" applyBorder="1" applyAlignment="1">
      <alignment horizontal="center" vertical="center" wrapText="1"/>
    </xf>
    <xf numFmtId="1" fontId="0" fillId="4" borderId="21" xfId="1" applyNumberFormat="1" applyFont="1" applyFill="1" applyBorder="1" applyAlignment="1">
      <alignment horizontal="center" vertical="center"/>
    </xf>
    <xf numFmtId="1" fontId="0" fillId="4" borderId="22" xfId="1" applyNumberFormat="1" applyFont="1" applyFill="1" applyBorder="1" applyAlignment="1">
      <alignment horizontal="center" vertical="center"/>
    </xf>
    <xf numFmtId="1" fontId="0" fillId="4" borderId="23" xfId="1" applyNumberFormat="1" applyFont="1" applyFill="1" applyBorder="1" applyAlignment="1">
      <alignment horizontal="center" vertical="center"/>
    </xf>
    <xf numFmtId="0" fontId="0" fillId="7" borderId="0" xfId="1" applyFont="1" applyFill="1"/>
    <xf numFmtId="0" fontId="0" fillId="4" borderId="21" xfId="1" applyFont="1" applyFill="1" applyBorder="1" applyAlignment="1">
      <alignment horizontal="center" vertical="center"/>
    </xf>
    <xf numFmtId="0" fontId="0" fillId="7" borderId="1" xfId="0" applyFill="1" applyBorder="1" applyAlignment="1">
      <alignment horizontal="left" vertical="center"/>
    </xf>
    <xf numFmtId="2" fontId="0" fillId="4" borderId="21" xfId="1" applyNumberFormat="1" applyFont="1" applyFill="1" applyBorder="1" applyAlignment="1">
      <alignment horizontal="center" vertical="center"/>
    </xf>
    <xf numFmtId="0" fontId="0" fillId="4" borderId="22" xfId="1" applyFont="1" applyFill="1" applyBorder="1" applyAlignment="1">
      <alignment horizontal="center" vertical="center"/>
    </xf>
    <xf numFmtId="2" fontId="0" fillId="4" borderId="22" xfId="1" applyNumberFormat="1" applyFont="1" applyFill="1" applyBorder="1" applyAlignment="1">
      <alignment horizontal="center" vertical="center"/>
    </xf>
    <xf numFmtId="0" fontId="0" fillId="4" borderId="23" xfId="1" applyFont="1" applyFill="1" applyBorder="1" applyAlignment="1">
      <alignment horizontal="center" vertical="center"/>
    </xf>
    <xf numFmtId="2" fontId="0" fillId="4" borderId="23" xfId="1" applyNumberFormat="1" applyFont="1" applyFill="1" applyBorder="1" applyAlignment="1">
      <alignment horizontal="center" vertical="center"/>
    </xf>
    <xf numFmtId="11" fontId="0" fillId="4" borderId="0" xfId="1" applyNumberFormat="1" applyFont="1" applyFill="1"/>
    <xf numFmtId="0" fontId="0" fillId="4" borderId="5" xfId="1" applyFont="1" applyFill="1" applyBorder="1" applyAlignment="1">
      <alignment horizontal="center" vertical="center"/>
    </xf>
    <xf numFmtId="0" fontId="3" fillId="5" borderId="5" xfId="1" applyFont="1" applyFill="1" applyBorder="1" applyAlignment="1">
      <alignment horizontal="center" vertical="center" wrapText="1"/>
    </xf>
    <xf numFmtId="0" fontId="3" fillId="5" borderId="27" xfId="1" applyFont="1" applyFill="1" applyBorder="1" applyAlignment="1">
      <alignment horizontal="center" vertical="center"/>
    </xf>
    <xf numFmtId="0" fontId="3" fillId="4" borderId="9" xfId="1" applyFont="1" applyFill="1" applyBorder="1" applyAlignment="1">
      <alignment vertical="center"/>
    </xf>
    <xf numFmtId="0" fontId="3" fillId="4" borderId="9" xfId="0" applyFont="1" applyFill="1" applyBorder="1" applyAlignment="1">
      <alignment vertical="center"/>
    </xf>
    <xf numFmtId="0" fontId="10" fillId="4" borderId="0" xfId="0" applyFont="1" applyFill="1" applyAlignment="1">
      <alignment horizontal="center" vertical="center"/>
    </xf>
    <xf numFmtId="1" fontId="0" fillId="4" borderId="5" xfId="1" applyNumberFormat="1" applyFont="1" applyFill="1" applyBorder="1" applyAlignment="1">
      <alignment horizontal="center" vertical="center"/>
    </xf>
    <xf numFmtId="0" fontId="3" fillId="12" borderId="9" xfId="1" applyFont="1" applyFill="1" applyBorder="1" applyAlignment="1">
      <alignment vertical="center"/>
    </xf>
    <xf numFmtId="0" fontId="0" fillId="12" borderId="0" xfId="1" applyFont="1" applyFill="1"/>
    <xf numFmtId="0" fontId="3" fillId="12" borderId="27" xfId="1" applyFont="1" applyFill="1" applyBorder="1" applyAlignment="1">
      <alignment horizontal="center"/>
    </xf>
    <xf numFmtId="0" fontId="0" fillId="12" borderId="21" xfId="0" applyFill="1" applyBorder="1" applyAlignment="1">
      <alignment horizontal="center" vertical="center"/>
    </xf>
    <xf numFmtId="0" fontId="10" fillId="12" borderId="21" xfId="0" applyFont="1" applyFill="1" applyBorder="1" applyAlignment="1">
      <alignment horizontal="center" vertical="center"/>
    </xf>
    <xf numFmtId="1" fontId="0" fillId="12" borderId="21" xfId="1" applyNumberFormat="1" applyFont="1" applyFill="1" applyBorder="1" applyAlignment="1">
      <alignment horizontal="center" vertical="center"/>
    </xf>
    <xf numFmtId="0" fontId="0" fillId="12" borderId="22" xfId="0" applyFill="1" applyBorder="1" applyAlignment="1">
      <alignment horizontal="center" vertical="center"/>
    </xf>
    <xf numFmtId="0" fontId="10" fillId="12" borderId="22" xfId="0" applyFont="1" applyFill="1" applyBorder="1" applyAlignment="1">
      <alignment horizontal="center" vertical="center"/>
    </xf>
    <xf numFmtId="1" fontId="0" fillId="12" borderId="22" xfId="1" applyNumberFormat="1" applyFont="1" applyFill="1" applyBorder="1" applyAlignment="1">
      <alignment horizontal="center" vertical="center"/>
    </xf>
    <xf numFmtId="0" fontId="0" fillId="12" borderId="23" xfId="0" applyFill="1" applyBorder="1" applyAlignment="1">
      <alignment horizontal="center" vertical="center"/>
    </xf>
    <xf numFmtId="0" fontId="10" fillId="12" borderId="23" xfId="0" applyFont="1" applyFill="1" applyBorder="1" applyAlignment="1">
      <alignment horizontal="center" vertical="center"/>
    </xf>
    <xf numFmtId="1" fontId="0" fillId="12" borderId="23" xfId="1" applyNumberFormat="1" applyFont="1" applyFill="1" applyBorder="1" applyAlignment="1">
      <alignment horizontal="center" vertical="center"/>
    </xf>
    <xf numFmtId="0" fontId="0" fillId="4" borderId="50" xfId="1" applyFont="1" applyFill="1" applyBorder="1"/>
    <xf numFmtId="0" fontId="0" fillId="4" borderId="47" xfId="1" applyFont="1" applyFill="1" applyBorder="1"/>
    <xf numFmtId="0" fontId="21" fillId="4" borderId="55" xfId="0" applyFont="1" applyFill="1" applyBorder="1"/>
    <xf numFmtId="2" fontId="0" fillId="4" borderId="5" xfId="1" applyNumberFormat="1" applyFont="1" applyFill="1" applyBorder="1" applyAlignment="1">
      <alignment horizontal="center" vertical="center"/>
    </xf>
    <xf numFmtId="3" fontId="8" fillId="4" borderId="0" xfId="0" applyNumberFormat="1" applyFont="1" applyFill="1" applyAlignment="1">
      <alignment horizontal="center"/>
    </xf>
    <xf numFmtId="0" fontId="10" fillId="4" borderId="62" xfId="0" applyFont="1" applyFill="1" applyBorder="1" applyAlignment="1">
      <alignment horizontal="center" vertical="center"/>
    </xf>
    <xf numFmtId="1" fontId="7" fillId="4" borderId="0" xfId="0" applyNumberFormat="1" applyFont="1" applyFill="1" applyAlignment="1">
      <alignment horizontal="center" vertical="center"/>
    </xf>
    <xf numFmtId="0" fontId="0" fillId="4" borderId="12" xfId="0" applyFill="1" applyBorder="1" applyAlignment="1">
      <alignment horizontal="center" vertical="center"/>
    </xf>
    <xf numFmtId="0" fontId="3" fillId="5" borderId="12" xfId="0" applyFont="1" applyFill="1" applyBorder="1" applyAlignment="1">
      <alignment horizontal="center" vertical="center"/>
    </xf>
    <xf numFmtId="0" fontId="18" fillId="4" borderId="0" xfId="0" applyFont="1" applyFill="1"/>
    <xf numFmtId="0" fontId="23" fillId="4" borderId="57" xfId="0" applyFont="1" applyFill="1" applyBorder="1" applyAlignment="1">
      <alignment horizontal="center"/>
    </xf>
    <xf numFmtId="0" fontId="23" fillId="4" borderId="22" xfId="0" applyFont="1" applyFill="1" applyBorder="1" applyAlignment="1">
      <alignment horizontal="center"/>
    </xf>
    <xf numFmtId="1" fontId="0" fillId="4" borderId="0" xfId="0" applyNumberFormat="1" applyFill="1" applyAlignment="1">
      <alignment horizontal="center" vertical="center"/>
    </xf>
    <xf numFmtId="0" fontId="4" fillId="4" borderId="18" xfId="0" applyFont="1" applyFill="1" applyBorder="1" applyAlignment="1">
      <alignment horizontal="center"/>
    </xf>
    <xf numFmtId="0" fontId="23" fillId="4" borderId="21" xfId="0" applyFont="1" applyFill="1" applyBorder="1" applyAlignment="1">
      <alignment horizontal="center"/>
    </xf>
    <xf numFmtId="0" fontId="22" fillId="4" borderId="38" xfId="0" applyFont="1" applyFill="1" applyBorder="1" applyAlignment="1">
      <alignment horizontal="center" vertical="center"/>
    </xf>
    <xf numFmtId="2" fontId="22" fillId="4" borderId="38" xfId="0" applyNumberFormat="1" applyFont="1" applyFill="1" applyBorder="1" applyAlignment="1">
      <alignment horizontal="center" vertical="center"/>
    </xf>
    <xf numFmtId="0" fontId="23" fillId="4" borderId="38" xfId="0" applyFont="1" applyFill="1" applyBorder="1" applyAlignment="1">
      <alignment horizontal="center"/>
    </xf>
    <xf numFmtId="0" fontId="22" fillId="4" borderId="40" xfId="0" applyFont="1" applyFill="1" applyBorder="1" applyAlignment="1">
      <alignment horizontal="center" vertical="center"/>
    </xf>
    <xf numFmtId="2" fontId="22" fillId="4" borderId="40" xfId="0" applyNumberFormat="1" applyFont="1" applyFill="1" applyBorder="1" applyAlignment="1">
      <alignment horizontal="center" vertical="center"/>
    </xf>
    <xf numFmtId="0" fontId="2" fillId="4" borderId="18" xfId="0" applyFont="1" applyFill="1" applyBorder="1" applyAlignment="1">
      <alignment horizontal="center" vertical="center"/>
    </xf>
    <xf numFmtId="0" fontId="2" fillId="4" borderId="18" xfId="0" applyFont="1" applyFill="1" applyBorder="1" applyAlignment="1">
      <alignment horizontal="center"/>
    </xf>
    <xf numFmtId="0" fontId="2" fillId="4" borderId="19" xfId="0" applyFont="1" applyFill="1" applyBorder="1" applyAlignment="1">
      <alignment horizontal="center" vertical="center"/>
    </xf>
    <xf numFmtId="0" fontId="2" fillId="4" borderId="19" xfId="0" applyFont="1" applyFill="1" applyBorder="1" applyAlignment="1">
      <alignment horizontal="center"/>
    </xf>
    <xf numFmtId="0" fontId="2" fillId="4" borderId="20" xfId="0" applyFont="1" applyFill="1" applyBorder="1" applyAlignment="1">
      <alignment horizontal="center" vertical="center"/>
    </xf>
    <xf numFmtId="0" fontId="2" fillId="4" borderId="20" xfId="0" applyFont="1" applyFill="1" applyBorder="1" applyAlignment="1">
      <alignment horizontal="center"/>
    </xf>
    <xf numFmtId="0" fontId="23" fillId="4" borderId="24" xfId="0" applyFont="1" applyFill="1" applyBorder="1" applyAlignment="1">
      <alignment horizontal="center"/>
    </xf>
    <xf numFmtId="0" fontId="2" fillId="4" borderId="44" xfId="0" applyFont="1" applyFill="1" applyBorder="1" applyAlignment="1">
      <alignment horizontal="center"/>
    </xf>
    <xf numFmtId="0" fontId="0" fillId="4" borderId="40" xfId="0" applyFill="1" applyBorder="1" applyAlignment="1">
      <alignment horizontal="center"/>
    </xf>
    <xf numFmtId="3" fontId="0" fillId="4" borderId="42" xfId="0" applyNumberFormat="1" applyFill="1" applyBorder="1" applyAlignment="1">
      <alignment horizontal="center"/>
    </xf>
    <xf numFmtId="0" fontId="2" fillId="4" borderId="44" xfId="0" applyFont="1" applyFill="1" applyBorder="1" applyAlignment="1">
      <alignment horizontal="center" vertical="center"/>
    </xf>
    <xf numFmtId="0" fontId="10" fillId="4" borderId="44" xfId="0" applyFont="1" applyFill="1" applyBorder="1" applyAlignment="1">
      <alignment horizontal="center" vertical="center"/>
    </xf>
    <xf numFmtId="0" fontId="6" fillId="4" borderId="21" xfId="0" applyFont="1" applyFill="1" applyBorder="1" applyAlignment="1">
      <alignment horizontal="center" vertical="center"/>
    </xf>
    <xf numFmtId="0" fontId="6" fillId="4" borderId="22" xfId="0" applyFont="1" applyFill="1" applyBorder="1" applyAlignment="1">
      <alignment horizontal="center" vertical="center"/>
    </xf>
    <xf numFmtId="0" fontId="5" fillId="4" borderId="22" xfId="0" applyFont="1" applyFill="1" applyBorder="1" applyAlignment="1">
      <alignment horizontal="center" vertical="center"/>
    </xf>
    <xf numFmtId="0" fontId="5" fillId="4" borderId="23" xfId="0" applyFont="1" applyFill="1" applyBorder="1" applyAlignment="1">
      <alignment horizontal="center" vertical="center"/>
    </xf>
    <xf numFmtId="0" fontId="4" fillId="4" borderId="21" xfId="0" applyFont="1" applyFill="1" applyBorder="1" applyAlignment="1">
      <alignment horizontal="center" vertical="center"/>
    </xf>
    <xf numFmtId="0" fontId="4" fillId="4" borderId="22" xfId="0" applyFont="1" applyFill="1" applyBorder="1" applyAlignment="1">
      <alignment horizontal="center" vertical="center"/>
    </xf>
    <xf numFmtId="0" fontId="4" fillId="4" borderId="23" xfId="0" applyFont="1" applyFill="1" applyBorder="1" applyAlignment="1">
      <alignment horizontal="center" vertical="center"/>
    </xf>
    <xf numFmtId="3" fontId="0" fillId="4" borderId="22" xfId="0" applyNumberFormat="1" applyFill="1" applyBorder="1" applyAlignment="1">
      <alignment horizontal="center"/>
    </xf>
    <xf numFmtId="3" fontId="0" fillId="4" borderId="23" xfId="0" applyNumberFormat="1" applyFill="1" applyBorder="1" applyAlignment="1">
      <alignment horizontal="center"/>
    </xf>
    <xf numFmtId="3" fontId="0" fillId="4" borderId="32" xfId="0" quotePrefix="1" applyNumberFormat="1" applyFill="1" applyBorder="1" applyAlignment="1">
      <alignment horizontal="center"/>
    </xf>
    <xf numFmtId="0" fontId="2" fillId="4" borderId="31" xfId="0" applyFont="1" applyFill="1" applyBorder="1" applyAlignment="1">
      <alignment horizontal="center"/>
    </xf>
    <xf numFmtId="0" fontId="0" fillId="4" borderId="38" xfId="0" applyFill="1" applyBorder="1" applyAlignment="1">
      <alignment horizontal="center"/>
    </xf>
    <xf numFmtId="3" fontId="0" fillId="4" borderId="41" xfId="0" applyNumberFormat="1" applyFill="1" applyBorder="1" applyAlignment="1">
      <alignment horizontal="center"/>
    </xf>
    <xf numFmtId="0" fontId="2" fillId="4" borderId="31" xfId="0" applyFont="1" applyFill="1" applyBorder="1" applyAlignment="1">
      <alignment horizontal="center" vertical="center"/>
    </xf>
    <xf numFmtId="0" fontId="4" fillId="4" borderId="27" xfId="0" applyFont="1" applyFill="1" applyBorder="1" applyAlignment="1">
      <alignment horizontal="center"/>
    </xf>
    <xf numFmtId="0" fontId="4" fillId="4" borderId="57" xfId="0" applyFont="1" applyFill="1" applyBorder="1" applyAlignment="1">
      <alignment horizontal="center" vertical="center"/>
    </xf>
    <xf numFmtId="0" fontId="4" fillId="4" borderId="57" xfId="0" applyFont="1" applyFill="1" applyBorder="1" applyAlignment="1">
      <alignment horizontal="center"/>
    </xf>
    <xf numFmtId="0" fontId="4" fillId="4" borderId="38" xfId="0" applyFont="1" applyFill="1" applyBorder="1" applyAlignment="1">
      <alignment horizontal="center"/>
    </xf>
    <xf numFmtId="0" fontId="4" fillId="4" borderId="40" xfId="0" applyFont="1" applyFill="1" applyBorder="1" applyAlignment="1">
      <alignment horizontal="center"/>
    </xf>
    <xf numFmtId="0" fontId="4" fillId="4" borderId="44" xfId="0" applyFont="1" applyFill="1" applyBorder="1" applyAlignment="1">
      <alignment horizontal="center" vertical="center"/>
    </xf>
    <xf numFmtId="0" fontId="4" fillId="4" borderId="44" xfId="0" applyFont="1" applyFill="1" applyBorder="1" applyAlignment="1">
      <alignment horizontal="center"/>
    </xf>
    <xf numFmtId="0" fontId="4" fillId="4" borderId="40" xfId="0" applyFont="1" applyFill="1" applyBorder="1" applyAlignment="1">
      <alignment horizontal="center" vertical="center"/>
    </xf>
    <xf numFmtId="0" fontId="10" fillId="4" borderId="40" xfId="0" applyFont="1" applyFill="1" applyBorder="1" applyAlignment="1">
      <alignment horizontal="center" vertical="center"/>
    </xf>
    <xf numFmtId="3" fontId="0" fillId="4" borderId="21" xfId="0" applyNumberFormat="1" applyFill="1" applyBorder="1" applyAlignment="1">
      <alignment horizontal="center"/>
    </xf>
    <xf numFmtId="3" fontId="0" fillId="4" borderId="38" xfId="0" applyNumberFormat="1" applyFill="1" applyBorder="1" applyAlignment="1">
      <alignment horizontal="center"/>
    </xf>
    <xf numFmtId="0" fontId="5" fillId="4" borderId="44" xfId="0" applyFont="1" applyFill="1" applyBorder="1" applyAlignment="1">
      <alignment horizontal="center"/>
    </xf>
    <xf numFmtId="3" fontId="0" fillId="4" borderId="40" xfId="0" applyNumberFormat="1" applyFill="1" applyBorder="1" applyAlignment="1">
      <alignment horizontal="center"/>
    </xf>
    <xf numFmtId="0" fontId="5" fillId="4" borderId="44" xfId="0" applyFont="1" applyFill="1" applyBorder="1" applyAlignment="1">
      <alignment horizontal="center" vertical="center"/>
    </xf>
    <xf numFmtId="0" fontId="0" fillId="4" borderId="4" xfId="0" applyFill="1" applyBorder="1" applyAlignment="1">
      <alignment horizontal="center"/>
    </xf>
    <xf numFmtId="0" fontId="0" fillId="4" borderId="43" xfId="0" applyFill="1" applyBorder="1" applyAlignment="1">
      <alignment horizontal="center"/>
    </xf>
    <xf numFmtId="0" fontId="0" fillId="4" borderId="39" xfId="0" applyFill="1" applyBorder="1" applyAlignment="1">
      <alignment horizontal="center"/>
    </xf>
    <xf numFmtId="3" fontId="0" fillId="4" borderId="27" xfId="0" applyNumberFormat="1" applyFill="1" applyBorder="1" applyAlignment="1">
      <alignment horizontal="center"/>
    </xf>
    <xf numFmtId="0" fontId="0" fillId="4" borderId="25" xfId="0" applyFill="1" applyBorder="1" applyAlignment="1">
      <alignment horizontal="center"/>
    </xf>
    <xf numFmtId="0" fontId="0" fillId="4" borderId="34" xfId="0" applyFill="1" applyBorder="1" applyAlignment="1">
      <alignment horizontal="center"/>
    </xf>
    <xf numFmtId="0" fontId="2" fillId="4" borderId="38" xfId="0" applyFont="1" applyFill="1" applyBorder="1" applyAlignment="1">
      <alignment horizontal="center" vertical="center"/>
    </xf>
    <xf numFmtId="0" fontId="10" fillId="4" borderId="38" xfId="0" applyFont="1" applyFill="1" applyBorder="1" applyAlignment="1">
      <alignment horizontal="center" vertical="center"/>
    </xf>
    <xf numFmtId="0" fontId="23" fillId="4" borderId="37" xfId="0" applyFont="1" applyFill="1" applyBorder="1" applyAlignment="1">
      <alignment horizontal="center"/>
    </xf>
    <xf numFmtId="0" fontId="0" fillId="4" borderId="27" xfId="0" applyFill="1" applyBorder="1" applyAlignment="1">
      <alignment horizontal="center"/>
    </xf>
    <xf numFmtId="0" fontId="3" fillId="7" borderId="27" xfId="0" applyFont="1" applyFill="1" applyBorder="1" applyAlignment="1">
      <alignment horizontal="center"/>
    </xf>
    <xf numFmtId="0" fontId="3" fillId="7" borderId="40" xfId="0" applyFont="1" applyFill="1" applyBorder="1" applyAlignment="1">
      <alignment horizontal="center"/>
    </xf>
    <xf numFmtId="0" fontId="3" fillId="7" borderId="23" xfId="0" applyFont="1" applyFill="1" applyBorder="1" applyAlignment="1">
      <alignment horizontal="center"/>
    </xf>
    <xf numFmtId="4" fontId="3" fillId="0" borderId="5" xfId="1" applyNumberFormat="1" applyFont="1" applyBorder="1" applyAlignment="1">
      <alignment horizontal="center" vertical="center" wrapText="1"/>
    </xf>
    <xf numFmtId="0" fontId="0" fillId="4" borderId="0" xfId="0" applyFill="1" applyAlignment="1">
      <alignment horizontal="left" vertical="center" wrapText="1"/>
    </xf>
    <xf numFmtId="0" fontId="0" fillId="4" borderId="49" xfId="0" applyFill="1" applyBorder="1" applyAlignment="1">
      <alignment horizontal="left" wrapText="1"/>
    </xf>
    <xf numFmtId="0" fontId="0" fillId="4" borderId="50" xfId="0" applyFill="1" applyBorder="1" applyAlignment="1">
      <alignment horizontal="left" wrapText="1"/>
    </xf>
    <xf numFmtId="0" fontId="0" fillId="4" borderId="0" xfId="0" applyFill="1" applyAlignment="1">
      <alignment horizontal="center" wrapText="1"/>
    </xf>
    <xf numFmtId="0" fontId="3" fillId="4" borderId="69" xfId="0" applyFont="1" applyFill="1" applyBorder="1" applyAlignment="1">
      <alignment horizontal="center" vertical="center"/>
    </xf>
    <xf numFmtId="0" fontId="3" fillId="4" borderId="71"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0" xfId="0" applyFont="1" applyFill="1" applyAlignment="1">
      <alignment horizontal="left" vertical="top" wrapText="1"/>
    </xf>
    <xf numFmtId="0" fontId="3" fillId="4" borderId="0" xfId="0" applyFont="1" applyFill="1" applyAlignment="1">
      <alignment wrapText="1"/>
    </xf>
    <xf numFmtId="0" fontId="3" fillId="4" borderId="69" xfId="0" applyFont="1" applyFill="1" applyBorder="1" applyAlignment="1">
      <alignment horizontal="center" wrapText="1"/>
    </xf>
    <xf numFmtId="0" fontId="0" fillId="4" borderId="71" xfId="0" applyFill="1" applyBorder="1" applyAlignment="1">
      <alignment horizontal="center"/>
    </xf>
    <xf numFmtId="0" fontId="0" fillId="4" borderId="73" xfId="0" applyFill="1" applyBorder="1" applyAlignment="1">
      <alignment horizontal="center"/>
    </xf>
    <xf numFmtId="0" fontId="0" fillId="4" borderId="77" xfId="0" applyFill="1" applyBorder="1" applyAlignment="1">
      <alignment horizontal="center"/>
    </xf>
    <xf numFmtId="0" fontId="26" fillId="4" borderId="0" xfId="0" applyFont="1" applyFill="1" applyAlignment="1">
      <alignment horizontal="left" wrapText="1"/>
    </xf>
    <xf numFmtId="0" fontId="3" fillId="4" borderId="77" xfId="0" applyFont="1" applyFill="1" applyBorder="1" applyAlignment="1">
      <alignment horizontal="center" vertical="center"/>
    </xf>
    <xf numFmtId="0" fontId="9" fillId="4" borderId="0" xfId="0" applyFont="1" applyFill="1" applyAlignment="1">
      <alignment horizontal="left" wrapText="1"/>
    </xf>
    <xf numFmtId="0" fontId="0" fillId="4" borderId="81" xfId="0" applyFill="1" applyBorder="1" applyAlignment="1">
      <alignment vertical="center"/>
    </xf>
    <xf numFmtId="0" fontId="0" fillId="4" borderId="49" xfId="0" applyFill="1" applyBorder="1" applyAlignment="1">
      <alignment horizontal="left" vertical="top" wrapText="1"/>
    </xf>
    <xf numFmtId="0" fontId="0" fillId="4" borderId="50" xfId="0" applyFill="1" applyBorder="1" applyAlignment="1">
      <alignment horizontal="left" vertical="top" wrapText="1"/>
    </xf>
    <xf numFmtId="0" fontId="3" fillId="4" borderId="51" xfId="0" applyFont="1" applyFill="1" applyBorder="1"/>
    <xf numFmtId="0" fontId="0" fillId="4" borderId="74" xfId="0" applyFill="1" applyBorder="1" applyAlignment="1">
      <alignment horizontal="center" vertical="center"/>
    </xf>
    <xf numFmtId="0" fontId="0" fillId="4" borderId="75" xfId="0" applyFill="1" applyBorder="1" applyAlignment="1">
      <alignment horizontal="center" vertical="center"/>
    </xf>
    <xf numFmtId="0" fontId="0" fillId="4" borderId="76" xfId="0" applyFill="1" applyBorder="1" applyAlignment="1">
      <alignment horizontal="center" vertical="center"/>
    </xf>
    <xf numFmtId="0" fontId="0" fillId="4" borderId="0" xfId="0" applyFill="1" applyAlignment="1">
      <alignment horizontal="center" vertical="top" wrapText="1"/>
    </xf>
    <xf numFmtId="0" fontId="3" fillId="4" borderId="50" xfId="0" applyFont="1" applyFill="1" applyBorder="1"/>
    <xf numFmtId="0" fontId="3" fillId="4" borderId="49" xfId="0" applyFont="1" applyFill="1" applyBorder="1"/>
    <xf numFmtId="0" fontId="25" fillId="4" borderId="0" xfId="0" applyFont="1" applyFill="1" applyAlignment="1">
      <alignment horizontal="left" wrapText="1"/>
    </xf>
    <xf numFmtId="0" fontId="0" fillId="10" borderId="3" xfId="0" applyFill="1" applyBorder="1"/>
    <xf numFmtId="0" fontId="0" fillId="10" borderId="2" xfId="0" applyFill="1" applyBorder="1"/>
    <xf numFmtId="0" fontId="0" fillId="11" borderId="3" xfId="0" applyFill="1" applyBorder="1"/>
    <xf numFmtId="0" fontId="0" fillId="11" borderId="2" xfId="0" applyFill="1" applyBorder="1"/>
    <xf numFmtId="0" fontId="3" fillId="5" borderId="5" xfId="0" applyFont="1" applyFill="1" applyBorder="1" applyAlignment="1">
      <alignment horizontal="center" vertical="center" wrapText="1"/>
    </xf>
    <xf numFmtId="0" fontId="21" fillId="4" borderId="0" xfId="0" applyFont="1" applyFill="1" applyAlignment="1">
      <alignment horizontal="center"/>
    </xf>
    <xf numFmtId="0" fontId="0" fillId="4" borderId="0" xfId="0" applyFill="1" applyAlignment="1">
      <alignment horizontal="left" vertical="top"/>
    </xf>
    <xf numFmtId="0" fontId="12" fillId="4" borderId="0" xfId="0" applyFont="1" applyFill="1"/>
    <xf numFmtId="0" fontId="13" fillId="4" borderId="0" xfId="0" applyFont="1" applyFill="1"/>
    <xf numFmtId="0" fontId="0" fillId="4" borderId="0" xfId="0" applyFill="1" applyAlignment="1">
      <alignment horizontal="center" vertical="top"/>
    </xf>
    <xf numFmtId="0" fontId="0" fillId="4" borderId="0" xfId="0" applyFill="1" applyAlignment="1">
      <alignment vertical="top" wrapText="1"/>
    </xf>
    <xf numFmtId="0" fontId="0" fillId="4" borderId="0" xfId="0" applyFill="1" applyAlignment="1">
      <alignment horizontal="left" vertical="center"/>
    </xf>
    <xf numFmtId="0" fontId="14" fillId="4" borderId="0" xfId="0" applyFont="1" applyFill="1" applyAlignment="1">
      <alignment vertical="top" wrapText="1"/>
    </xf>
    <xf numFmtId="0" fontId="15" fillId="4" borderId="0" xfId="0" applyFont="1" applyFill="1"/>
    <xf numFmtId="0" fontId="10" fillId="4" borderId="0" xfId="0" applyFont="1" applyFill="1" applyAlignment="1">
      <alignment horizontal="left" vertical="top" wrapText="1"/>
    </xf>
    <xf numFmtId="0" fontId="3" fillId="4" borderId="10" xfId="0" applyFont="1" applyFill="1" applyBorder="1" applyAlignment="1">
      <alignment horizontal="center" vertical="center"/>
    </xf>
    <xf numFmtId="0" fontId="0" fillId="4" borderId="22" xfId="0" applyFill="1" applyBorder="1" applyAlignment="1">
      <alignment horizontal="center"/>
    </xf>
    <xf numFmtId="0" fontId="0" fillId="4" borderId="23" xfId="0" applyFill="1" applyBorder="1" applyAlignment="1">
      <alignment horizontal="center"/>
    </xf>
    <xf numFmtId="0" fontId="0" fillId="4" borderId="38" xfId="0" applyFill="1" applyBorder="1" applyAlignment="1">
      <alignment horizontal="center"/>
    </xf>
    <xf numFmtId="0" fontId="0" fillId="4" borderId="21" xfId="0" applyFill="1" applyBorder="1" applyAlignment="1">
      <alignment horizontal="center"/>
    </xf>
    <xf numFmtId="0" fontId="3" fillId="4" borderId="5" xfId="0"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4" borderId="0" xfId="0" applyFill="1" applyAlignment="1">
      <alignment horizontal="left" vertical="center" wrapText="1"/>
    </xf>
    <xf numFmtId="0" fontId="10" fillId="8" borderId="0" xfId="0" applyFont="1" applyFill="1" applyAlignment="1">
      <alignment horizontal="left" vertical="center" wrapText="1"/>
    </xf>
    <xf numFmtId="0" fontId="0" fillId="4" borderId="0" xfId="0" applyFill="1" applyAlignment="1">
      <alignment horizontal="left" vertical="top" wrapText="1"/>
    </xf>
    <xf numFmtId="0" fontId="0" fillId="4" borderId="0" xfId="0" applyFill="1" applyAlignment="1">
      <alignment horizontal="left" vertical="top"/>
    </xf>
    <xf numFmtId="0" fontId="0" fillId="4" borderId="50" xfId="0" applyFill="1" applyBorder="1" applyAlignment="1">
      <alignment horizontal="left" vertical="center" wrapText="1"/>
    </xf>
    <xf numFmtId="0" fontId="10" fillId="4" borderId="0" xfId="0" applyFont="1" applyFill="1" applyAlignment="1">
      <alignment horizontal="left" vertical="center" wrapText="1"/>
    </xf>
    <xf numFmtId="0" fontId="0" fillId="4" borderId="0" xfId="0" applyFill="1" applyAlignment="1">
      <alignment horizontal="left"/>
    </xf>
    <xf numFmtId="0" fontId="3" fillId="9" borderId="58" xfId="0" applyFont="1" applyFill="1" applyBorder="1" applyAlignment="1">
      <alignment horizontal="center"/>
    </xf>
    <xf numFmtId="0" fontId="3" fillId="9" borderId="59" xfId="0" applyFont="1" applyFill="1" applyBorder="1" applyAlignment="1">
      <alignment horizontal="center"/>
    </xf>
    <xf numFmtId="0" fontId="3" fillId="9" borderId="60" xfId="0" applyFont="1" applyFill="1" applyBorder="1" applyAlignment="1">
      <alignment horizontal="center"/>
    </xf>
    <xf numFmtId="0" fontId="10" fillId="4" borderId="0" xfId="0" applyFont="1" applyFill="1" applyAlignment="1">
      <alignment horizontal="left" vertical="top" wrapText="1"/>
    </xf>
    <xf numFmtId="0" fontId="0" fillId="4" borderId="55" xfId="0" applyFill="1" applyBorder="1" applyAlignment="1">
      <alignment horizontal="left" vertical="top"/>
    </xf>
    <xf numFmtId="0" fontId="3" fillId="9" borderId="46" xfId="0" applyFont="1" applyFill="1" applyBorder="1" applyAlignment="1">
      <alignment horizontal="center" vertical="center"/>
    </xf>
    <xf numFmtId="0" fontId="3" fillId="9" borderId="47" xfId="0" applyFont="1" applyFill="1" applyBorder="1" applyAlignment="1">
      <alignment horizontal="center" vertical="center"/>
    </xf>
    <xf numFmtId="0" fontId="3" fillId="9" borderId="48" xfId="0" applyFont="1" applyFill="1" applyBorder="1" applyAlignment="1">
      <alignment horizontal="center" vertical="center"/>
    </xf>
    <xf numFmtId="0" fontId="3" fillId="9" borderId="54" xfId="0" applyFont="1" applyFill="1" applyBorder="1" applyAlignment="1">
      <alignment horizontal="center" vertical="center"/>
    </xf>
    <xf numFmtId="0" fontId="3" fillId="9" borderId="55" xfId="0" applyFont="1" applyFill="1" applyBorder="1" applyAlignment="1">
      <alignment horizontal="center" vertical="center"/>
    </xf>
    <xf numFmtId="0" fontId="3" fillId="9" borderId="56" xfId="0" applyFont="1" applyFill="1" applyBorder="1" applyAlignment="1">
      <alignment horizontal="center" vertical="center"/>
    </xf>
    <xf numFmtId="0" fontId="3" fillId="4" borderId="49" xfId="0" applyFont="1" applyFill="1" applyBorder="1" applyAlignment="1">
      <alignment horizontal="center"/>
    </xf>
    <xf numFmtId="0" fontId="3" fillId="4" borderId="0" xfId="0" applyFont="1" applyFill="1" applyAlignment="1">
      <alignment horizontal="center"/>
    </xf>
    <xf numFmtId="0" fontId="3" fillId="4" borderId="10" xfId="0" applyFont="1" applyFill="1" applyBorder="1" applyAlignment="1">
      <alignment horizontal="center"/>
    </xf>
    <xf numFmtId="0" fontId="3" fillId="4" borderId="11" xfId="0" applyFont="1" applyFill="1" applyBorder="1" applyAlignment="1">
      <alignment horizontal="center"/>
    </xf>
    <xf numFmtId="0" fontId="3" fillId="4" borderId="12" xfId="0" applyFont="1" applyFill="1" applyBorder="1" applyAlignment="1">
      <alignment horizontal="center"/>
    </xf>
    <xf numFmtId="0" fontId="0" fillId="4" borderId="27" xfId="0" applyFill="1" applyBorder="1" applyAlignment="1">
      <alignment horizontal="center" vertical="center"/>
    </xf>
    <xf numFmtId="0" fontId="0" fillId="4" borderId="24" xfId="0" applyFill="1" applyBorder="1" applyAlignment="1">
      <alignment horizontal="center" vertical="center"/>
    </xf>
    <xf numFmtId="0" fontId="3" fillId="4" borderId="49" xfId="0" applyFont="1" applyFill="1" applyBorder="1" applyAlignment="1">
      <alignment horizontal="center" vertical="center"/>
    </xf>
    <xf numFmtId="0" fontId="3" fillId="4" borderId="0" xfId="0" applyFont="1" applyFill="1" applyAlignment="1">
      <alignment horizontal="center" vertical="center"/>
    </xf>
    <xf numFmtId="0" fontId="3" fillId="4" borderId="9" xfId="0" applyFont="1" applyFill="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1" fontId="7" fillId="0" borderId="57" xfId="0" applyNumberFormat="1" applyFont="1" applyBorder="1" applyAlignment="1">
      <alignment horizontal="center"/>
    </xf>
    <xf numFmtId="1" fontId="7" fillId="0" borderId="7" xfId="0" applyNumberFormat="1" applyFont="1" applyBorder="1" applyAlignment="1">
      <alignment horizontal="center"/>
    </xf>
    <xf numFmtId="0" fontId="3" fillId="5" borderId="5" xfId="1" applyFont="1" applyFill="1" applyBorder="1" applyAlignment="1">
      <alignment horizontal="center"/>
    </xf>
    <xf numFmtId="0" fontId="3" fillId="5" borderId="5" xfId="1" applyFont="1" applyFill="1" applyBorder="1" applyAlignment="1">
      <alignment horizontal="center" wrapText="1"/>
    </xf>
    <xf numFmtId="0" fontId="3" fillId="5" borderId="5" xfId="1" applyFont="1" applyFill="1" applyBorder="1" applyAlignment="1">
      <alignment horizontal="center" vertical="center"/>
    </xf>
    <xf numFmtId="0" fontId="3" fillId="5" borderId="27" xfId="1" applyFont="1" applyFill="1" applyBorder="1" applyAlignment="1">
      <alignment horizontal="center" vertical="center"/>
    </xf>
    <xf numFmtId="0" fontId="3" fillId="5" borderId="27" xfId="1" applyFont="1" applyFill="1" applyBorder="1" applyAlignment="1">
      <alignment horizontal="center" wrapText="1"/>
    </xf>
    <xf numFmtId="0" fontId="3" fillId="5" borderId="5" xfId="1" applyFont="1" applyFill="1" applyBorder="1" applyAlignment="1">
      <alignment horizontal="center" vertical="center" wrapText="1"/>
    </xf>
    <xf numFmtId="0" fontId="3" fillId="12" borderId="5" xfId="1" applyFont="1" applyFill="1" applyBorder="1" applyAlignment="1">
      <alignment horizontal="center" wrapText="1"/>
    </xf>
    <xf numFmtId="0" fontId="3" fillId="12" borderId="27" xfId="1" applyFont="1" applyFill="1" applyBorder="1" applyAlignment="1">
      <alignment horizontal="center" wrapText="1"/>
    </xf>
    <xf numFmtId="0" fontId="3" fillId="12" borderId="5" xfId="1" applyFont="1" applyFill="1" applyBorder="1" applyAlignment="1">
      <alignment horizontal="center"/>
    </xf>
    <xf numFmtId="0" fontId="3" fillId="12" borderId="5" xfId="1" applyFont="1" applyFill="1" applyBorder="1" applyAlignment="1">
      <alignment horizontal="center" vertical="center"/>
    </xf>
    <xf numFmtId="0" fontId="3" fillId="12" borderId="27" xfId="1" applyFont="1" applyFill="1" applyBorder="1" applyAlignment="1">
      <alignment horizontal="center" vertical="center"/>
    </xf>
    <xf numFmtId="0" fontId="0" fillId="4" borderId="46" xfId="0" applyFill="1" applyBorder="1" applyAlignment="1">
      <alignment horizontal="left" wrapText="1"/>
    </xf>
    <xf numFmtId="0" fontId="0" fillId="4" borderId="47" xfId="0" applyFill="1" applyBorder="1" applyAlignment="1">
      <alignment horizontal="left" wrapText="1"/>
    </xf>
    <xf numFmtId="0" fontId="0" fillId="4" borderId="48" xfId="0" applyFill="1" applyBorder="1" applyAlignment="1">
      <alignment horizontal="left" wrapText="1"/>
    </xf>
    <xf numFmtId="0" fontId="0" fillId="4" borderId="49" xfId="0" applyFill="1" applyBorder="1" applyAlignment="1">
      <alignment horizontal="left" wrapText="1"/>
    </xf>
    <xf numFmtId="0" fontId="0" fillId="4" borderId="0" xfId="0" applyFill="1" applyAlignment="1">
      <alignment horizontal="left" wrapText="1"/>
    </xf>
    <xf numFmtId="0" fontId="0" fillId="4" borderId="50" xfId="0" applyFill="1" applyBorder="1" applyAlignment="1">
      <alignment horizontal="left" wrapText="1"/>
    </xf>
    <xf numFmtId="0" fontId="0" fillId="4" borderId="49" xfId="0" applyFill="1" applyBorder="1" applyAlignment="1">
      <alignment horizontal="center" vertical="top" wrapText="1"/>
    </xf>
    <xf numFmtId="0" fontId="0" fillId="4" borderId="0" xfId="0" applyFill="1" applyAlignment="1">
      <alignment horizontal="center" vertical="top" wrapText="1"/>
    </xf>
    <xf numFmtId="0" fontId="0" fillId="4" borderId="50" xfId="0" applyFill="1" applyBorder="1" applyAlignment="1">
      <alignment horizontal="center" vertical="top" wrapText="1"/>
    </xf>
    <xf numFmtId="0" fontId="19" fillId="4" borderId="49" xfId="0" applyFont="1" applyFill="1" applyBorder="1" applyAlignment="1">
      <alignment horizontal="left" vertical="center" wrapText="1"/>
    </xf>
    <xf numFmtId="0" fontId="19" fillId="4" borderId="0" xfId="0" applyFont="1" applyFill="1" applyAlignment="1">
      <alignment horizontal="left" vertical="center" wrapText="1"/>
    </xf>
    <xf numFmtId="0" fontId="19" fillId="4" borderId="50" xfId="0" applyFont="1" applyFill="1" applyBorder="1" applyAlignment="1">
      <alignment horizontal="left" vertical="center" wrapText="1"/>
    </xf>
    <xf numFmtId="0" fontId="3" fillId="4" borderId="58" xfId="0" applyFont="1" applyFill="1" applyBorder="1" applyAlignment="1">
      <alignment horizontal="center"/>
    </xf>
    <xf numFmtId="0" fontId="3" fillId="4" borderId="59" xfId="0" applyFont="1" applyFill="1" applyBorder="1" applyAlignment="1">
      <alignment horizontal="center"/>
    </xf>
    <xf numFmtId="0" fontId="3" fillId="4" borderId="60" xfId="0" applyFont="1" applyFill="1" applyBorder="1" applyAlignment="1">
      <alignment horizontal="center"/>
    </xf>
    <xf numFmtId="0" fontId="3" fillId="3" borderId="58" xfId="0" applyFont="1" applyFill="1" applyBorder="1" applyAlignment="1">
      <alignment horizontal="center"/>
    </xf>
    <xf numFmtId="0" fontId="3" fillId="3" borderId="59" xfId="0" applyFont="1" applyFill="1" applyBorder="1" applyAlignment="1">
      <alignment horizontal="center"/>
    </xf>
    <xf numFmtId="0" fontId="3" fillId="3" borderId="60" xfId="0" applyFont="1" applyFill="1" applyBorder="1" applyAlignment="1">
      <alignment horizontal="center"/>
    </xf>
    <xf numFmtId="0" fontId="3" fillId="10" borderId="58" xfId="0" applyFont="1" applyFill="1" applyBorder="1" applyAlignment="1">
      <alignment horizontal="center"/>
    </xf>
    <xf numFmtId="0" fontId="3" fillId="10" borderId="59" xfId="0" applyFont="1" applyFill="1" applyBorder="1" applyAlignment="1">
      <alignment horizontal="center"/>
    </xf>
    <xf numFmtId="0" fontId="3" fillId="10" borderId="60" xfId="0" applyFont="1" applyFill="1" applyBorder="1" applyAlignment="1">
      <alignment horizontal="center"/>
    </xf>
    <xf numFmtId="0" fontId="3" fillId="13" borderId="58" xfId="0" applyFont="1" applyFill="1" applyBorder="1" applyAlignment="1">
      <alignment horizontal="center"/>
    </xf>
    <xf numFmtId="0" fontId="3" fillId="13" borderId="59" xfId="0" applyFont="1" applyFill="1" applyBorder="1" applyAlignment="1">
      <alignment horizontal="center"/>
    </xf>
    <xf numFmtId="0" fontId="3" fillId="13" borderId="60" xfId="0" applyFont="1" applyFill="1" applyBorder="1" applyAlignment="1">
      <alignment horizontal="center"/>
    </xf>
    <xf numFmtId="0" fontId="0" fillId="5" borderId="58" xfId="0" applyFill="1" applyBorder="1" applyAlignment="1">
      <alignment horizontal="center"/>
    </xf>
    <xf numFmtId="0" fontId="0" fillId="5" borderId="59" xfId="0" applyFill="1" applyBorder="1" applyAlignment="1">
      <alignment horizontal="center"/>
    </xf>
    <xf numFmtId="0" fontId="0" fillId="5" borderId="60" xfId="0" applyFill="1" applyBorder="1" applyAlignment="1">
      <alignment horizontal="center"/>
    </xf>
    <xf numFmtId="0" fontId="0" fillId="4" borderId="49" xfId="0" applyFill="1" applyBorder="1" applyAlignment="1">
      <alignment horizontal="center" wrapText="1"/>
    </xf>
    <xf numFmtId="0" fontId="0" fillId="4" borderId="0" xfId="0" applyFill="1" applyAlignment="1">
      <alignment horizontal="center" wrapText="1"/>
    </xf>
    <xf numFmtId="0" fontId="0" fillId="4" borderId="50" xfId="0" applyFill="1" applyBorder="1" applyAlignment="1">
      <alignment horizontal="center" wrapText="1"/>
    </xf>
    <xf numFmtId="0" fontId="3" fillId="4" borderId="49" xfId="0" applyFont="1" applyFill="1" applyBorder="1" applyAlignment="1">
      <alignment horizontal="center" wrapText="1"/>
    </xf>
    <xf numFmtId="0" fontId="3" fillId="4" borderId="0" xfId="0" applyFont="1" applyFill="1" applyAlignment="1">
      <alignment horizontal="center" wrapText="1"/>
    </xf>
    <xf numFmtId="0" fontId="3" fillId="4" borderId="50" xfId="0" applyFont="1" applyFill="1" applyBorder="1" applyAlignment="1">
      <alignment horizontal="center" wrapText="1"/>
    </xf>
    <xf numFmtId="0" fontId="3" fillId="4" borderId="65" xfId="0" applyFont="1" applyFill="1" applyBorder="1" applyAlignment="1">
      <alignment horizontal="center" wrapText="1"/>
    </xf>
    <xf numFmtId="0" fontId="3" fillId="4" borderId="9" xfId="0" applyFont="1" applyFill="1" applyBorder="1" applyAlignment="1">
      <alignment horizontal="center" wrapText="1"/>
    </xf>
    <xf numFmtId="0" fontId="3" fillId="4" borderId="66" xfId="0" applyFont="1" applyFill="1" applyBorder="1" applyAlignment="1">
      <alignment horizontal="center" wrapText="1"/>
    </xf>
    <xf numFmtId="0" fontId="0" fillId="4" borderId="49" xfId="0" applyFill="1" applyBorder="1" applyAlignment="1">
      <alignment horizontal="left" vertical="top" wrapText="1"/>
    </xf>
    <xf numFmtId="0" fontId="0" fillId="4" borderId="50" xfId="0" applyFill="1" applyBorder="1" applyAlignment="1">
      <alignment horizontal="left" vertical="top" wrapText="1"/>
    </xf>
    <xf numFmtId="0" fontId="0" fillId="4" borderId="54" xfId="0" applyFill="1" applyBorder="1" applyAlignment="1">
      <alignment horizontal="left" vertical="top" wrapText="1"/>
    </xf>
    <xf numFmtId="0" fontId="0" fillId="4" borderId="55" xfId="0" applyFill="1" applyBorder="1" applyAlignment="1">
      <alignment horizontal="left" vertical="top" wrapText="1"/>
    </xf>
    <xf numFmtId="0" fontId="0" fillId="4" borderId="56" xfId="0" applyFill="1" applyBorder="1" applyAlignment="1">
      <alignment horizontal="left" vertical="top" wrapText="1"/>
    </xf>
    <xf numFmtId="0" fontId="3" fillId="4" borderId="67"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7" xfId="0" applyFont="1" applyFill="1" applyBorder="1" applyAlignment="1">
      <alignment horizontal="center" vertical="center"/>
    </xf>
    <xf numFmtId="0" fontId="3" fillId="4" borderId="65" xfId="0" applyFont="1" applyFill="1" applyBorder="1" applyAlignment="1">
      <alignment horizontal="center" vertical="center"/>
    </xf>
    <xf numFmtId="0" fontId="3" fillId="4" borderId="62" xfId="0" applyFont="1" applyFill="1" applyBorder="1" applyAlignment="1">
      <alignment horizontal="center" vertical="center"/>
    </xf>
    <xf numFmtId="0" fontId="3" fillId="4" borderId="10"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68" xfId="0" applyFont="1" applyFill="1" applyBorder="1" applyAlignment="1">
      <alignment horizontal="center" vertical="center"/>
    </xf>
    <xf numFmtId="0" fontId="0" fillId="4" borderId="70" xfId="0" applyFill="1" applyBorder="1" applyAlignment="1">
      <alignment horizontal="center" vertical="center"/>
    </xf>
    <xf numFmtId="0" fontId="0" fillId="4" borderId="26" xfId="0" applyFill="1" applyBorder="1" applyAlignment="1">
      <alignment horizontal="center" vertical="center"/>
    </xf>
    <xf numFmtId="0" fontId="0" fillId="4" borderId="32" xfId="0" applyFill="1" applyBorder="1" applyAlignment="1">
      <alignment horizontal="center" vertical="center"/>
    </xf>
    <xf numFmtId="0" fontId="0" fillId="4" borderId="72" xfId="0" applyFill="1" applyBorder="1" applyAlignment="1">
      <alignment horizontal="center" vertical="center"/>
    </xf>
    <xf numFmtId="0" fontId="0" fillId="4" borderId="4" xfId="0" applyFill="1" applyBorder="1" applyAlignment="1">
      <alignment horizontal="center" vertical="center"/>
    </xf>
    <xf numFmtId="0" fontId="0" fillId="4" borderId="33" xfId="0" applyFill="1" applyBorder="1" applyAlignment="1">
      <alignment horizontal="center" vertical="center"/>
    </xf>
    <xf numFmtId="0" fontId="0" fillId="4" borderId="46" xfId="0" applyFill="1" applyBorder="1" applyAlignment="1">
      <alignment horizontal="left" vertical="top" wrapText="1"/>
    </xf>
    <xf numFmtId="0" fontId="0" fillId="4" borderId="47" xfId="0" applyFill="1" applyBorder="1" applyAlignment="1">
      <alignment horizontal="left" vertical="top" wrapText="1"/>
    </xf>
    <xf numFmtId="0" fontId="0" fillId="4" borderId="48" xfId="0" applyFill="1" applyBorder="1" applyAlignment="1">
      <alignment horizontal="left" vertical="top" wrapText="1"/>
    </xf>
    <xf numFmtId="0" fontId="3" fillId="4" borderId="65" xfId="0" applyFont="1" applyFill="1" applyBorder="1" applyAlignment="1">
      <alignment horizontal="left" vertical="top" wrapText="1"/>
    </xf>
    <xf numFmtId="0" fontId="3" fillId="4" borderId="9" xfId="0" applyFont="1" applyFill="1" applyBorder="1" applyAlignment="1">
      <alignment horizontal="left" vertical="top" wrapText="1"/>
    </xf>
    <xf numFmtId="0" fontId="3" fillId="4" borderId="66" xfId="0" applyFont="1" applyFill="1" applyBorder="1" applyAlignment="1">
      <alignment horizontal="left" vertical="top" wrapText="1"/>
    </xf>
    <xf numFmtId="0" fontId="3" fillId="4" borderId="51"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5" xfId="0" applyFont="1" applyFill="1" applyBorder="1" applyAlignment="1">
      <alignment horizontal="center" wrapText="1"/>
    </xf>
    <xf numFmtId="0" fontId="0" fillId="4" borderId="75" xfId="0" applyFill="1" applyBorder="1" applyAlignment="1">
      <alignment horizontal="center"/>
    </xf>
    <xf numFmtId="0" fontId="0" fillId="4" borderId="22" xfId="0" applyFill="1" applyBorder="1" applyAlignment="1">
      <alignment horizontal="center"/>
    </xf>
    <xf numFmtId="0" fontId="0" fillId="4" borderId="76" xfId="0" applyFill="1" applyBorder="1" applyAlignment="1">
      <alignment horizontal="center"/>
    </xf>
    <xf numFmtId="0" fontId="0" fillId="4" borderId="23" xfId="0" applyFill="1" applyBorder="1" applyAlignment="1">
      <alignment horizontal="center"/>
    </xf>
    <xf numFmtId="0" fontId="0" fillId="4" borderId="74" xfId="0" applyFill="1" applyBorder="1" applyAlignment="1">
      <alignment horizontal="center"/>
    </xf>
    <xf numFmtId="0" fontId="0" fillId="4" borderId="38" xfId="0" applyFill="1" applyBorder="1" applyAlignment="1">
      <alignment horizontal="center"/>
    </xf>
    <xf numFmtId="0" fontId="19" fillId="4" borderId="49" xfId="0" applyFont="1" applyFill="1" applyBorder="1" applyAlignment="1">
      <alignment horizontal="left" wrapText="1"/>
    </xf>
    <xf numFmtId="0" fontId="26" fillId="4" borderId="0" xfId="0" applyFont="1" applyFill="1" applyAlignment="1">
      <alignment horizontal="left" wrapText="1"/>
    </xf>
    <xf numFmtId="0" fontId="26" fillId="4" borderId="50" xfId="0" applyFont="1" applyFill="1" applyBorder="1" applyAlignment="1">
      <alignment horizontal="left" wrapText="1"/>
    </xf>
    <xf numFmtId="0" fontId="26" fillId="4" borderId="54" xfId="0" applyFont="1" applyFill="1" applyBorder="1" applyAlignment="1">
      <alignment horizontal="left" wrapText="1"/>
    </xf>
    <xf numFmtId="0" fontId="26" fillId="4" borderId="55" xfId="0" applyFont="1" applyFill="1" applyBorder="1" applyAlignment="1">
      <alignment horizontal="left" wrapText="1"/>
    </xf>
    <xf numFmtId="0" fontId="26" fillId="4" borderId="56" xfId="0" applyFont="1" applyFill="1" applyBorder="1" applyAlignment="1">
      <alignment horizontal="left" wrapText="1"/>
    </xf>
    <xf numFmtId="0" fontId="3" fillId="4" borderId="49" xfId="0" applyFont="1" applyFill="1" applyBorder="1" applyAlignment="1">
      <alignment horizontal="center" vertical="top" wrapText="1"/>
    </xf>
    <xf numFmtId="0" fontId="3" fillId="4" borderId="0" xfId="0" applyFont="1" applyFill="1" applyAlignment="1">
      <alignment horizontal="center" vertical="top" wrapText="1"/>
    </xf>
    <xf numFmtId="0" fontId="3" fillId="4" borderId="50" xfId="0" applyFont="1" applyFill="1" applyBorder="1" applyAlignment="1">
      <alignment horizontal="center" vertical="top" wrapText="1"/>
    </xf>
    <xf numFmtId="0" fontId="0" fillId="4" borderId="80" xfId="0" applyFill="1" applyBorder="1" applyAlignment="1">
      <alignment horizontal="center" vertical="center"/>
    </xf>
    <xf numFmtId="0" fontId="0" fillId="4" borderId="21" xfId="0" applyFill="1" applyBorder="1" applyAlignment="1">
      <alignment horizontal="center" vertical="center"/>
    </xf>
    <xf numFmtId="0" fontId="0" fillId="4" borderId="78" xfId="0" applyFill="1" applyBorder="1" applyAlignment="1">
      <alignment horizontal="center" vertical="center"/>
    </xf>
    <xf numFmtId="0" fontId="0" fillId="4" borderId="25" xfId="0" applyFill="1" applyBorder="1" applyAlignment="1">
      <alignment horizontal="center" vertical="center"/>
    </xf>
    <xf numFmtId="0" fontId="0" fillId="4" borderId="34" xfId="0" applyFill="1" applyBorder="1" applyAlignment="1">
      <alignment horizontal="center" vertical="center"/>
    </xf>
    <xf numFmtId="0" fontId="0" fillId="4" borderId="67" xfId="0" applyFill="1" applyBorder="1" applyAlignment="1">
      <alignment horizontal="left"/>
    </xf>
    <xf numFmtId="0" fontId="0" fillId="4" borderId="6" xfId="0" applyFill="1" applyBorder="1" applyAlignment="1">
      <alignment horizontal="left"/>
    </xf>
    <xf numFmtId="0" fontId="0" fillId="4" borderId="79" xfId="0" applyFill="1" applyBorder="1" applyAlignment="1">
      <alignment horizontal="left"/>
    </xf>
    <xf numFmtId="0" fontId="0" fillId="4" borderId="49" xfId="0" applyFill="1" applyBorder="1" applyAlignment="1">
      <alignment horizontal="center"/>
    </xf>
    <xf numFmtId="0" fontId="0" fillId="4" borderId="0" xfId="0" applyFill="1" applyAlignment="1">
      <alignment horizontal="center"/>
    </xf>
    <xf numFmtId="0" fontId="0" fillId="4" borderId="50" xfId="0" applyFill="1" applyBorder="1" applyAlignment="1">
      <alignment horizontal="center"/>
    </xf>
    <xf numFmtId="0" fontId="0" fillId="4" borderId="49" xfId="0" applyFill="1" applyBorder="1" applyAlignment="1">
      <alignment horizontal="left" vertical="center" wrapText="1"/>
    </xf>
    <xf numFmtId="0" fontId="0" fillId="4" borderId="75" xfId="0" applyFill="1" applyBorder="1" applyAlignment="1">
      <alignment horizontal="center" vertical="center"/>
    </xf>
    <xf numFmtId="0" fontId="0" fillId="4" borderId="22" xfId="0" applyFill="1" applyBorder="1" applyAlignment="1">
      <alignment horizontal="center" vertical="center"/>
    </xf>
    <xf numFmtId="0" fontId="0" fillId="4" borderId="76" xfId="0" applyFill="1" applyBorder="1" applyAlignment="1">
      <alignment horizontal="center" vertical="center"/>
    </xf>
    <xf numFmtId="0" fontId="0" fillId="4" borderId="23" xfId="0" applyFill="1" applyBorder="1" applyAlignment="1">
      <alignment horizontal="center" vertical="center"/>
    </xf>
    <xf numFmtId="0" fontId="3" fillId="4" borderId="66" xfId="0" applyFont="1" applyFill="1" applyBorder="1" applyAlignment="1">
      <alignment horizontal="center" vertical="center"/>
    </xf>
    <xf numFmtId="0" fontId="3" fillId="4" borderId="5" xfId="0" applyFont="1" applyFill="1" applyBorder="1" applyAlignment="1">
      <alignment horizontal="center"/>
    </xf>
    <xf numFmtId="0" fontId="3" fillId="4" borderId="69" xfId="0" applyFont="1" applyFill="1" applyBorder="1" applyAlignment="1">
      <alignment horizontal="center"/>
    </xf>
    <xf numFmtId="0" fontId="0" fillId="4" borderId="18" xfId="0" applyFill="1" applyBorder="1" applyAlignment="1">
      <alignment horizontal="center"/>
    </xf>
    <xf numFmtId="0" fontId="0" fillId="4" borderId="26" xfId="0" applyFill="1" applyBorder="1" applyAlignment="1">
      <alignment horizontal="center"/>
    </xf>
    <xf numFmtId="0" fontId="0" fillId="4" borderId="82" xfId="0" applyFill="1" applyBorder="1" applyAlignment="1">
      <alignment horizontal="center"/>
    </xf>
    <xf numFmtId="0" fontId="0" fillId="4" borderId="19" xfId="0" applyFill="1" applyBorder="1" applyAlignment="1">
      <alignment horizontal="center"/>
    </xf>
    <xf numFmtId="0" fontId="0" fillId="4" borderId="4" xfId="0" applyFill="1" applyBorder="1" applyAlignment="1">
      <alignment horizontal="center"/>
    </xf>
    <xf numFmtId="0" fontId="0" fillId="4" borderId="83" xfId="0" applyFill="1" applyBorder="1" applyAlignment="1">
      <alignment horizontal="center"/>
    </xf>
    <xf numFmtId="0" fontId="0" fillId="4" borderId="20" xfId="0" applyFill="1" applyBorder="1" applyAlignment="1">
      <alignment horizontal="center"/>
    </xf>
    <xf numFmtId="0" fontId="0" fillId="4" borderId="25" xfId="0" applyFill="1" applyBorder="1" applyAlignment="1">
      <alignment horizontal="center"/>
    </xf>
    <xf numFmtId="0" fontId="0" fillId="4" borderId="84" xfId="0" applyFill="1" applyBorder="1" applyAlignment="1">
      <alignment horizontal="center"/>
    </xf>
    <xf numFmtId="0" fontId="0" fillId="4" borderId="67" xfId="0" applyFill="1" applyBorder="1" applyAlignment="1">
      <alignment horizontal="left" vertical="center" wrapText="1"/>
    </xf>
    <xf numFmtId="0" fontId="0" fillId="4" borderId="6" xfId="0" applyFill="1" applyBorder="1" applyAlignment="1">
      <alignment horizontal="left" vertical="center" wrapText="1"/>
    </xf>
    <xf numFmtId="0" fontId="0" fillId="4" borderId="79" xfId="0" applyFill="1" applyBorder="1" applyAlignment="1">
      <alignment horizontal="left" vertical="center" wrapText="1"/>
    </xf>
    <xf numFmtId="0" fontId="21" fillId="4" borderId="49" xfId="0" applyFont="1" applyFill="1" applyBorder="1" applyAlignment="1">
      <alignment horizontal="left" wrapText="1"/>
    </xf>
    <xf numFmtId="0" fontId="25" fillId="4" borderId="0" xfId="0" applyFont="1" applyFill="1" applyAlignment="1">
      <alignment horizontal="left" wrapText="1"/>
    </xf>
    <xf numFmtId="0" fontId="25" fillId="4" borderId="50" xfId="0" applyFont="1" applyFill="1" applyBorder="1" applyAlignment="1">
      <alignment horizontal="left" wrapText="1"/>
    </xf>
    <xf numFmtId="0" fontId="25" fillId="4" borderId="54" xfId="0" applyFont="1" applyFill="1" applyBorder="1" applyAlignment="1">
      <alignment horizontal="left" wrapText="1"/>
    </xf>
    <xf numFmtId="0" fontId="25" fillId="4" borderId="55" xfId="0" applyFont="1" applyFill="1" applyBorder="1" applyAlignment="1">
      <alignment horizontal="left" wrapText="1"/>
    </xf>
    <xf numFmtId="0" fontId="25" fillId="4" borderId="56" xfId="0" applyFont="1" applyFill="1" applyBorder="1" applyAlignment="1">
      <alignment horizontal="left" wrapText="1"/>
    </xf>
    <xf numFmtId="0" fontId="0" fillId="4" borderId="46" xfId="0" applyFill="1" applyBorder="1" applyAlignment="1">
      <alignment horizontal="left" vertical="center" wrapText="1"/>
    </xf>
    <xf numFmtId="0" fontId="0" fillId="4" borderId="47" xfId="0" applyFill="1" applyBorder="1" applyAlignment="1">
      <alignment horizontal="left" vertical="center" wrapText="1"/>
    </xf>
    <xf numFmtId="0" fontId="0" fillId="4" borderId="48" xfId="0" applyFill="1" applyBorder="1" applyAlignment="1">
      <alignment horizontal="left" vertical="center" wrapText="1"/>
    </xf>
    <xf numFmtId="0" fontId="3" fillId="4" borderId="53" xfId="0" applyFont="1" applyFill="1" applyBorder="1" applyAlignment="1">
      <alignment horizontal="center" wrapText="1"/>
    </xf>
    <xf numFmtId="0" fontId="3" fillId="4" borderId="27" xfId="0" applyFont="1" applyFill="1" applyBorder="1" applyAlignment="1">
      <alignment horizontal="center" wrapText="1"/>
    </xf>
    <xf numFmtId="0" fontId="3" fillId="4" borderId="85" xfId="0" applyFont="1" applyFill="1" applyBorder="1" applyAlignment="1">
      <alignment horizontal="center" wrapText="1"/>
    </xf>
    <xf numFmtId="0" fontId="3" fillId="4" borderId="37" xfId="0" applyFont="1" applyFill="1" applyBorder="1" applyAlignment="1">
      <alignment horizontal="center" wrapText="1"/>
    </xf>
    <xf numFmtId="0" fontId="3" fillId="4" borderId="52" xfId="0" applyFont="1" applyFill="1" applyBorder="1" applyAlignment="1">
      <alignment horizontal="center" wrapText="1"/>
    </xf>
    <xf numFmtId="0" fontId="3" fillId="4" borderId="24" xfId="0" applyFont="1" applyFill="1" applyBorder="1" applyAlignment="1">
      <alignment horizontal="center" wrapText="1"/>
    </xf>
    <xf numFmtId="0" fontId="3" fillId="4" borderId="57" xfId="0" applyFont="1" applyFill="1" applyBorder="1" applyAlignment="1">
      <alignment horizontal="center" vertical="center"/>
    </xf>
    <xf numFmtId="0" fontId="3" fillId="4" borderId="79" xfId="0" applyFont="1" applyFill="1" applyBorder="1" applyAlignment="1">
      <alignment horizontal="center" vertical="center"/>
    </xf>
    <xf numFmtId="0" fontId="3" fillId="4" borderId="63" xfId="0" applyFont="1" applyFill="1" applyBorder="1" applyAlignment="1">
      <alignment horizontal="center" vertical="center"/>
    </xf>
    <xf numFmtId="0" fontId="3" fillId="4" borderId="50" xfId="0" applyFont="1" applyFill="1" applyBorder="1" applyAlignment="1">
      <alignment horizontal="center" vertical="center"/>
    </xf>
    <xf numFmtId="0" fontId="3" fillId="4" borderId="8" xfId="0" applyFont="1" applyFill="1" applyBorder="1" applyAlignment="1">
      <alignment horizontal="center" vertical="center"/>
    </xf>
    <xf numFmtId="0" fontId="0" fillId="4" borderId="80" xfId="0" applyFill="1" applyBorder="1" applyAlignment="1">
      <alignment horizontal="center"/>
    </xf>
    <xf numFmtId="0" fontId="0" fillId="4" borderId="21" xfId="0" applyFill="1" applyBorder="1" applyAlignment="1">
      <alignment horizontal="center"/>
    </xf>
    <xf numFmtId="0" fontId="20" fillId="4" borderId="5" xfId="1" applyFill="1" applyBorder="1" applyAlignment="1">
      <alignment horizontal="center" vertical="center"/>
    </xf>
    <xf numFmtId="3" fontId="20" fillId="4" borderId="27" xfId="1" applyNumberFormat="1" applyFill="1" applyBorder="1" applyAlignment="1">
      <alignment horizontal="center" vertical="center"/>
    </xf>
    <xf numFmtId="3" fontId="20" fillId="4" borderId="37" xfId="1" applyNumberFormat="1" applyFill="1" applyBorder="1" applyAlignment="1">
      <alignment horizontal="center" vertical="center"/>
    </xf>
    <xf numFmtId="0" fontId="20" fillId="4" borderId="27" xfId="1" applyFill="1" applyBorder="1" applyAlignment="1">
      <alignment horizontal="center" vertical="center"/>
    </xf>
    <xf numFmtId="0" fontId="20" fillId="4" borderId="37" xfId="1" applyFill="1" applyBorder="1" applyAlignment="1">
      <alignment horizontal="center" vertical="center"/>
    </xf>
    <xf numFmtId="3" fontId="20" fillId="4" borderId="24" xfId="1" applyNumberFormat="1" applyFill="1" applyBorder="1" applyAlignment="1">
      <alignment horizontal="center" vertical="center"/>
    </xf>
    <xf numFmtId="0" fontId="20" fillId="4" borderId="24" xfId="1" applyFill="1" applyBorder="1" applyAlignment="1">
      <alignment horizontal="center" vertical="center"/>
    </xf>
    <xf numFmtId="3" fontId="20" fillId="4" borderId="5" xfId="1" applyNumberFormat="1" applyFill="1" applyBorder="1" applyAlignment="1">
      <alignment horizontal="center" vertical="center"/>
    </xf>
    <xf numFmtId="0" fontId="20" fillId="4" borderId="21" xfId="1" applyFill="1" applyBorder="1" applyAlignment="1">
      <alignment horizontal="center" vertical="center"/>
    </xf>
    <xf numFmtId="0" fontId="20" fillId="4" borderId="22" xfId="1" applyFill="1" applyBorder="1" applyAlignment="1">
      <alignment horizontal="center" vertical="center"/>
    </xf>
    <xf numFmtId="0" fontId="20" fillId="4" borderId="23" xfId="1" applyFill="1" applyBorder="1" applyAlignment="1">
      <alignment horizontal="center" vertical="center"/>
    </xf>
    <xf numFmtId="165" fontId="20" fillId="4" borderId="27" xfId="1" applyNumberFormat="1" applyFill="1" applyBorder="1" applyAlignment="1">
      <alignment horizontal="center" vertical="center"/>
    </xf>
    <xf numFmtId="165" fontId="20" fillId="4" borderId="37" xfId="1" applyNumberFormat="1" applyFill="1" applyBorder="1" applyAlignment="1">
      <alignment horizontal="center" vertical="center"/>
    </xf>
    <xf numFmtId="165" fontId="20" fillId="4" borderId="24" xfId="1" applyNumberFormat="1" applyFill="1" applyBorder="1" applyAlignment="1">
      <alignment horizontal="center" vertical="center"/>
    </xf>
    <xf numFmtId="0" fontId="3" fillId="11" borderId="9" xfId="1" applyFont="1" applyFill="1" applyBorder="1" applyAlignment="1">
      <alignment horizontal="center"/>
    </xf>
    <xf numFmtId="0" fontId="3" fillId="0" borderId="27" xfId="1" applyFont="1" applyBorder="1" applyAlignment="1">
      <alignment horizontal="center" vertical="center"/>
    </xf>
    <xf numFmtId="0" fontId="3" fillId="0" borderId="37" xfId="1" applyFont="1" applyBorder="1" applyAlignment="1">
      <alignment horizontal="center" vertical="center"/>
    </xf>
    <xf numFmtId="0" fontId="3" fillId="0" borderId="24" xfId="1" applyFont="1" applyBorder="1" applyAlignment="1">
      <alignment horizontal="center" vertical="center"/>
    </xf>
    <xf numFmtId="0" fontId="3" fillId="0" borderId="7" xfId="1" applyFont="1" applyBorder="1" applyAlignment="1">
      <alignment horizontal="center" vertical="center"/>
    </xf>
    <xf numFmtId="0" fontId="3" fillId="0" borderId="64" xfId="1" applyFont="1" applyBorder="1" applyAlignment="1">
      <alignment horizontal="center" vertical="center"/>
    </xf>
    <xf numFmtId="0" fontId="3" fillId="0" borderId="62" xfId="1" applyFont="1" applyBorder="1" applyAlignment="1">
      <alignment horizontal="center" vertical="center"/>
    </xf>
    <xf numFmtId="0" fontId="3" fillId="0" borderId="5" xfId="1" applyFont="1" applyBorder="1" applyAlignment="1">
      <alignment horizontal="center" vertical="center" wrapText="1"/>
    </xf>
    <xf numFmtId="0" fontId="3" fillId="0" borderId="5"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27" xfId="1" applyFont="1" applyBorder="1" applyAlignment="1">
      <alignment horizontal="center" vertical="center" wrapText="1"/>
    </xf>
    <xf numFmtId="0" fontId="3" fillId="0" borderId="37" xfId="1" applyFont="1" applyBorder="1" applyAlignment="1">
      <alignment horizontal="center" vertical="center" wrapText="1"/>
    </xf>
    <xf numFmtId="0" fontId="3" fillId="0" borderId="24" xfId="1" applyFont="1" applyBorder="1" applyAlignment="1">
      <alignment horizontal="center" vertical="center" wrapText="1"/>
    </xf>
    <xf numFmtId="0" fontId="20" fillId="0" borderId="21" xfId="1" applyBorder="1" applyAlignment="1">
      <alignment horizontal="center" vertical="center"/>
    </xf>
    <xf numFmtId="0" fontId="20" fillId="0" borderId="22" xfId="1" applyBorder="1" applyAlignment="1">
      <alignment horizontal="center" vertical="center"/>
    </xf>
    <xf numFmtId="0" fontId="20" fillId="0" borderId="23" xfId="1" applyBorder="1" applyAlignment="1">
      <alignment horizontal="center" vertical="center"/>
    </xf>
    <xf numFmtId="2" fontId="22" fillId="0" borderId="27" xfId="1" applyNumberFormat="1" applyFont="1" applyBorder="1" applyAlignment="1">
      <alignment horizontal="center" vertical="center"/>
    </xf>
    <xf numFmtId="2" fontId="22" fillId="0" borderId="37" xfId="1" applyNumberFormat="1" applyFont="1" applyBorder="1" applyAlignment="1">
      <alignment horizontal="center" vertical="center"/>
    </xf>
    <xf numFmtId="2" fontId="22" fillId="0" borderId="24" xfId="1" applyNumberFormat="1" applyFont="1" applyBorder="1" applyAlignment="1">
      <alignment horizontal="center" vertical="center"/>
    </xf>
    <xf numFmtId="0" fontId="20" fillId="0" borderId="27" xfId="1" applyBorder="1" applyAlignment="1">
      <alignment horizontal="center" vertical="center"/>
    </xf>
    <xf numFmtId="0" fontId="20" fillId="0" borderId="37" xfId="1" applyBorder="1" applyAlignment="1">
      <alignment horizontal="center" vertical="center"/>
    </xf>
    <xf numFmtId="0" fontId="20" fillId="0" borderId="24" xfId="1" applyBorder="1" applyAlignment="1">
      <alignment horizontal="center" vertical="center"/>
    </xf>
    <xf numFmtId="0" fontId="3" fillId="3" borderId="0" xfId="1" applyFont="1" applyFill="1" applyAlignment="1">
      <alignment horizontal="center" vertical="center"/>
    </xf>
    <xf numFmtId="0" fontId="3" fillId="3" borderId="9" xfId="1" applyFont="1" applyFill="1" applyBorder="1" applyAlignment="1">
      <alignment horizontal="center" vertical="center"/>
    </xf>
    <xf numFmtId="0" fontId="3" fillId="10" borderId="0" xfId="1" applyFont="1" applyFill="1" applyAlignment="1">
      <alignment horizontal="center" vertical="center"/>
    </xf>
    <xf numFmtId="0" fontId="3" fillId="10" borderId="9" xfId="1" applyFont="1" applyFill="1" applyBorder="1" applyAlignment="1">
      <alignment horizontal="center" vertical="center"/>
    </xf>
    <xf numFmtId="0" fontId="0" fillId="0" borderId="27" xfId="0" applyBorder="1" applyAlignment="1">
      <alignment horizontal="center" vertical="center"/>
    </xf>
    <xf numFmtId="0" fontId="0" fillId="0" borderId="37" xfId="0" applyBorder="1" applyAlignment="1">
      <alignment horizontal="center" vertical="center"/>
    </xf>
    <xf numFmtId="0" fontId="0" fillId="0" borderId="24" xfId="0" applyBorder="1" applyAlignment="1">
      <alignment horizontal="center" vertical="center"/>
    </xf>
    <xf numFmtId="0" fontId="0" fillId="5" borderId="27" xfId="0" applyFill="1" applyBorder="1" applyAlignment="1">
      <alignment horizontal="center" vertical="center"/>
    </xf>
    <xf numFmtId="0" fontId="0" fillId="5" borderId="37" xfId="0" applyFill="1" applyBorder="1" applyAlignment="1">
      <alignment horizontal="center" vertical="center"/>
    </xf>
    <xf numFmtId="0" fontId="0" fillId="5" borderId="24" xfId="0" applyFill="1" applyBorder="1" applyAlignment="1">
      <alignment horizontal="center" vertical="center"/>
    </xf>
    <xf numFmtId="0" fontId="3" fillId="5" borderId="0" xfId="1" applyFont="1" applyFill="1" applyAlignment="1">
      <alignment horizontal="center" vertical="center"/>
    </xf>
    <xf numFmtId="0" fontId="3" fillId="5" borderId="9" xfId="1" applyFont="1" applyFill="1" applyBorder="1" applyAlignment="1">
      <alignment horizontal="center" vertical="center"/>
    </xf>
    <xf numFmtId="0" fontId="3" fillId="5" borderId="12" xfId="1" applyFont="1" applyFill="1" applyBorder="1" applyAlignment="1">
      <alignment horizontal="center" vertical="center"/>
    </xf>
    <xf numFmtId="0" fontId="3" fillId="5" borderId="7" xfId="1" applyFont="1" applyFill="1" applyBorder="1" applyAlignment="1">
      <alignment horizontal="center" vertical="center"/>
    </xf>
    <xf numFmtId="3" fontId="0" fillId="4" borderId="27" xfId="0" applyNumberFormat="1" applyFill="1" applyBorder="1" applyAlignment="1">
      <alignment horizontal="center" vertical="center"/>
    </xf>
    <xf numFmtId="0" fontId="0" fillId="4" borderId="37" xfId="0" applyFill="1" applyBorder="1" applyAlignment="1">
      <alignment horizontal="center" vertical="center"/>
    </xf>
    <xf numFmtId="165" fontId="0" fillId="4" borderId="27" xfId="0" applyNumberFormat="1" applyFill="1" applyBorder="1" applyAlignment="1">
      <alignment horizontal="center" vertical="center"/>
    </xf>
    <xf numFmtId="165" fontId="0" fillId="4" borderId="37" xfId="0" applyNumberFormat="1" applyFill="1" applyBorder="1" applyAlignment="1">
      <alignment horizontal="center" vertical="center"/>
    </xf>
    <xf numFmtId="165" fontId="0" fillId="4" borderId="24" xfId="0" applyNumberFormat="1" applyFill="1" applyBorder="1" applyAlignment="1">
      <alignment horizontal="center" vertical="center"/>
    </xf>
    <xf numFmtId="1" fontId="7" fillId="2" borderId="10" xfId="0" applyNumberFormat="1" applyFont="1" applyFill="1" applyBorder="1" applyAlignment="1">
      <alignment horizontal="center" vertical="center"/>
    </xf>
    <xf numFmtId="1" fontId="7" fillId="2" borderId="12" xfId="0" applyNumberFormat="1" applyFont="1" applyFill="1" applyBorder="1" applyAlignment="1">
      <alignment horizontal="center"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0" xfId="0" applyFont="1" applyFill="1" applyBorder="1" applyAlignment="1">
      <alignment horizontal="center"/>
    </xf>
    <xf numFmtId="0" fontId="3" fillId="2" borderId="11" xfId="0" applyFont="1" applyFill="1" applyBorder="1" applyAlignment="1">
      <alignment horizontal="center"/>
    </xf>
    <xf numFmtId="0" fontId="3" fillId="2" borderId="12" xfId="0" applyFont="1" applyFill="1" applyBorder="1" applyAlignment="1">
      <alignment horizontal="center"/>
    </xf>
    <xf numFmtId="0" fontId="3" fillId="4" borderId="5" xfId="0" applyFont="1" applyFill="1" applyBorder="1" applyAlignment="1">
      <alignment horizontal="center" vertical="center"/>
    </xf>
    <xf numFmtId="0" fontId="20" fillId="7" borderId="5" xfId="1" applyFill="1" applyBorder="1" applyAlignment="1">
      <alignment horizontal="center" vertical="center"/>
    </xf>
    <xf numFmtId="0" fontId="20" fillId="7" borderId="5" xfId="1" applyFill="1" applyBorder="1" applyAlignment="1">
      <alignment horizontal="center" vertical="center" wrapText="1"/>
    </xf>
    <xf numFmtId="0" fontId="20" fillId="7" borderId="5" xfId="1" applyFill="1" applyBorder="1" applyAlignment="1">
      <alignment horizontal="center"/>
    </xf>
    <xf numFmtId="0" fontId="20" fillId="7" borderId="5" xfId="1" applyFill="1" applyBorder="1" applyAlignment="1">
      <alignment horizontal="center" wrapText="1"/>
    </xf>
    <xf numFmtId="0" fontId="17" fillId="4" borderId="46" xfId="0" applyFont="1" applyFill="1" applyBorder="1" applyAlignment="1">
      <alignment horizontal="left" vertical="center" wrapText="1"/>
    </xf>
    <xf numFmtId="0" fontId="17" fillId="4" borderId="47" xfId="0" applyFont="1" applyFill="1" applyBorder="1" applyAlignment="1">
      <alignment horizontal="left" vertical="center" wrapText="1"/>
    </xf>
    <xf numFmtId="0" fontId="17" fillId="4" borderId="48" xfId="0" applyFont="1" applyFill="1" applyBorder="1" applyAlignment="1">
      <alignment horizontal="left" vertical="center" wrapText="1"/>
    </xf>
    <xf numFmtId="0" fontId="17" fillId="4" borderId="49" xfId="0" applyFont="1" applyFill="1" applyBorder="1" applyAlignment="1">
      <alignment horizontal="left" vertical="center" wrapText="1"/>
    </xf>
    <xf numFmtId="0" fontId="17" fillId="4" borderId="0" xfId="0" applyFont="1" applyFill="1" applyAlignment="1">
      <alignment horizontal="left" vertical="center" wrapText="1"/>
    </xf>
    <xf numFmtId="0" fontId="17" fillId="4" borderId="50" xfId="0" applyFont="1" applyFill="1" applyBorder="1" applyAlignment="1">
      <alignment horizontal="left" vertical="center" wrapText="1"/>
    </xf>
    <xf numFmtId="0" fontId="17" fillId="4" borderId="54" xfId="0" applyFont="1" applyFill="1" applyBorder="1" applyAlignment="1">
      <alignment horizontal="left" vertical="center" wrapText="1"/>
    </xf>
    <xf numFmtId="0" fontId="17" fillId="4" borderId="55" xfId="0" applyFont="1" applyFill="1" applyBorder="1" applyAlignment="1">
      <alignment horizontal="left" vertical="center" wrapText="1"/>
    </xf>
    <xf numFmtId="0" fontId="17" fillId="4" borderId="56" xfId="0" applyFont="1" applyFill="1" applyBorder="1" applyAlignment="1">
      <alignment horizontal="left" vertical="center" wrapText="1"/>
    </xf>
    <xf numFmtId="2" fontId="22" fillId="4" borderId="27" xfId="0" applyNumberFormat="1" applyFont="1" applyFill="1" applyBorder="1" applyAlignment="1">
      <alignment horizontal="center" vertical="center"/>
    </xf>
    <xf numFmtId="2" fontId="22" fillId="4" borderId="37" xfId="0" applyNumberFormat="1" applyFont="1" applyFill="1" applyBorder="1" applyAlignment="1">
      <alignment horizontal="center" vertical="center"/>
    </xf>
    <xf numFmtId="2" fontId="22" fillId="4" borderId="24" xfId="0" applyNumberFormat="1" applyFont="1" applyFill="1" applyBorder="1" applyAlignment="1">
      <alignment horizontal="center" vertical="center"/>
    </xf>
    <xf numFmtId="0" fontId="3" fillId="5" borderId="0" xfId="0" applyFont="1" applyFill="1" applyAlignment="1">
      <alignment horizontal="center" vertical="center"/>
    </xf>
    <xf numFmtId="0" fontId="3" fillId="5" borderId="9"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3" fillId="10" borderId="0" xfId="0" applyFont="1" applyFill="1" applyAlignment="1">
      <alignment horizontal="center" vertical="center"/>
    </xf>
    <xf numFmtId="0" fontId="3" fillId="10" borderId="9" xfId="0" applyFont="1" applyFill="1" applyBorder="1" applyAlignment="1">
      <alignment horizontal="center" vertical="center"/>
    </xf>
    <xf numFmtId="0" fontId="3" fillId="11" borderId="9" xfId="0" applyFont="1" applyFill="1" applyBorder="1" applyAlignment="1">
      <alignment horizontal="center" vertical="center"/>
    </xf>
    <xf numFmtId="0" fontId="3" fillId="4" borderId="12" xfId="0" applyFont="1" applyFill="1" applyBorder="1" applyAlignment="1">
      <alignment horizontal="center" vertical="center"/>
    </xf>
    <xf numFmtId="0" fontId="3" fillId="4" borderId="27"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24" xfId="0" applyFont="1" applyFill="1" applyBorder="1" applyAlignment="1">
      <alignment horizontal="center" vertical="center" wrapText="1"/>
    </xf>
    <xf numFmtId="0" fontId="3" fillId="4" borderId="24" xfId="0" applyFont="1" applyFill="1" applyBorder="1" applyAlignment="1">
      <alignment horizontal="center" vertical="center"/>
    </xf>
    <xf numFmtId="3" fontId="0" fillId="4" borderId="5" xfId="0" applyNumberFormat="1" applyFill="1" applyBorder="1" applyAlignment="1">
      <alignment horizontal="center" vertical="center"/>
    </xf>
    <xf numFmtId="0" fontId="17" fillId="4" borderId="46" xfId="0" applyFont="1" applyFill="1" applyBorder="1" applyAlignment="1">
      <alignment horizontal="center" vertical="top" wrapText="1"/>
    </xf>
    <xf numFmtId="0" fontId="17" fillId="4" borderId="47" xfId="0" applyFont="1" applyFill="1" applyBorder="1" applyAlignment="1">
      <alignment horizontal="center" vertical="top" wrapText="1"/>
    </xf>
    <xf numFmtId="0" fontId="17" fillId="4" borderId="48" xfId="0" applyFont="1" applyFill="1" applyBorder="1" applyAlignment="1">
      <alignment horizontal="center" vertical="top" wrapText="1"/>
    </xf>
    <xf numFmtId="0" fontId="17" fillId="4" borderId="49" xfId="0" applyFont="1" applyFill="1" applyBorder="1" applyAlignment="1">
      <alignment horizontal="center" vertical="top" wrapText="1"/>
    </xf>
    <xf numFmtId="0" fontId="17" fillId="4" borderId="0" xfId="0" applyFont="1" applyFill="1" applyAlignment="1">
      <alignment horizontal="center" vertical="top" wrapText="1"/>
    </xf>
    <xf numFmtId="0" fontId="17" fillId="4" borderId="50" xfId="0" applyFont="1" applyFill="1" applyBorder="1" applyAlignment="1">
      <alignment horizontal="center" vertical="top" wrapText="1"/>
    </xf>
    <xf numFmtId="0" fontId="17" fillId="4" borderId="54" xfId="0" applyFont="1" applyFill="1" applyBorder="1" applyAlignment="1">
      <alignment horizontal="center" vertical="top" wrapText="1"/>
    </xf>
    <xf numFmtId="0" fontId="17" fillId="4" borderId="55" xfId="0" applyFont="1" applyFill="1" applyBorder="1" applyAlignment="1">
      <alignment horizontal="center" vertical="top" wrapText="1"/>
    </xf>
    <xf numFmtId="0" fontId="17" fillId="4" borderId="56" xfId="0" applyFont="1" applyFill="1" applyBorder="1" applyAlignment="1">
      <alignment horizontal="center" vertical="top" wrapText="1"/>
    </xf>
    <xf numFmtId="0" fontId="20" fillId="7" borderId="27" xfId="1" applyFill="1" applyBorder="1" applyAlignment="1">
      <alignment horizontal="center"/>
    </xf>
    <xf numFmtId="0" fontId="20" fillId="7" borderId="24" xfId="1" applyFill="1" applyBorder="1" applyAlignment="1">
      <alignment horizontal="center"/>
    </xf>
    <xf numFmtId="0" fontId="20" fillId="7" borderId="27" xfId="1" applyFill="1" applyBorder="1" applyAlignment="1">
      <alignment horizontal="center" vertical="center"/>
    </xf>
    <xf numFmtId="0" fontId="20" fillId="7" borderId="24" xfId="1" applyFill="1" applyBorder="1" applyAlignment="1">
      <alignment horizontal="center" vertical="center"/>
    </xf>
    <xf numFmtId="0" fontId="20" fillId="7" borderId="10" xfId="1" applyFill="1" applyBorder="1" applyAlignment="1">
      <alignment horizontal="center" vertical="center" wrapText="1"/>
    </xf>
    <xf numFmtId="0" fontId="20" fillId="7" borderId="11" xfId="1" applyFill="1" applyBorder="1" applyAlignment="1">
      <alignment horizontal="center" vertical="center" wrapText="1"/>
    </xf>
    <xf numFmtId="0" fontId="20" fillId="7" borderId="12" xfId="1" applyFill="1" applyBorder="1" applyAlignment="1">
      <alignment horizontal="center" vertical="center" wrapText="1"/>
    </xf>
    <xf numFmtId="0" fontId="20" fillId="7" borderId="10" xfId="1" applyFill="1" applyBorder="1" applyAlignment="1">
      <alignment horizontal="center"/>
    </xf>
    <xf numFmtId="0" fontId="20" fillId="7" borderId="11" xfId="1" applyFill="1" applyBorder="1" applyAlignment="1">
      <alignment horizontal="center"/>
    </xf>
    <xf numFmtId="0" fontId="20" fillId="7" borderId="12" xfId="1" applyFill="1" applyBorder="1" applyAlignment="1">
      <alignment horizontal="center"/>
    </xf>
    <xf numFmtId="0" fontId="20" fillId="7" borderId="10" xfId="1" applyFill="1" applyBorder="1" applyAlignment="1">
      <alignment horizontal="center" wrapText="1"/>
    </xf>
    <xf numFmtId="0" fontId="20" fillId="7" borderId="11" xfId="1" applyFill="1" applyBorder="1" applyAlignment="1">
      <alignment horizontal="center" wrapText="1"/>
    </xf>
    <xf numFmtId="0" fontId="20" fillId="7" borderId="12" xfId="1" applyFill="1" applyBorder="1" applyAlignment="1">
      <alignment horizontal="center" wrapText="1"/>
    </xf>
    <xf numFmtId="0" fontId="20" fillId="7" borderId="27" xfId="1" applyFill="1" applyBorder="1" applyAlignment="1">
      <alignment horizontal="center" wrapText="1"/>
    </xf>
    <xf numFmtId="0" fontId="20" fillId="7" borderId="24" xfId="1" applyFill="1" applyBorder="1" applyAlignment="1">
      <alignment horizontal="center" wrapText="1"/>
    </xf>
    <xf numFmtId="0" fontId="3" fillId="4" borderId="10" xfId="0" applyFont="1" applyFill="1" applyBorder="1" applyAlignment="1">
      <alignment horizontal="left" vertical="center"/>
    </xf>
    <xf numFmtId="0" fontId="3" fillId="4" borderId="12" xfId="0" applyFont="1" applyFill="1" applyBorder="1" applyAlignment="1">
      <alignment horizontal="left" vertical="center"/>
    </xf>
    <xf numFmtId="3" fontId="0" fillId="4" borderId="37" xfId="0" applyNumberFormat="1" applyFill="1" applyBorder="1" applyAlignment="1">
      <alignment horizontal="center" vertical="center"/>
    </xf>
    <xf numFmtId="3" fontId="0" fillId="4" borderId="24" xfId="0" applyNumberFormat="1" applyFill="1" applyBorder="1" applyAlignment="1">
      <alignment horizontal="center" vertical="center"/>
    </xf>
    <xf numFmtId="0" fontId="17" fillId="4" borderId="46" xfId="0" applyFont="1" applyFill="1" applyBorder="1" applyAlignment="1">
      <alignment horizontal="left" vertical="top" wrapText="1"/>
    </xf>
    <xf numFmtId="0" fontId="17" fillId="4" borderId="47" xfId="0" applyFont="1" applyFill="1" applyBorder="1" applyAlignment="1">
      <alignment horizontal="left" vertical="top" wrapText="1"/>
    </xf>
    <xf numFmtId="0" fontId="17" fillId="4" borderId="48" xfId="0" applyFont="1" applyFill="1" applyBorder="1" applyAlignment="1">
      <alignment horizontal="left" vertical="top" wrapText="1"/>
    </xf>
    <xf numFmtId="0" fontId="17" fillId="4" borderId="49" xfId="0" applyFont="1" applyFill="1" applyBorder="1" applyAlignment="1">
      <alignment horizontal="left" vertical="top" wrapText="1"/>
    </xf>
    <xf numFmtId="0" fontId="17" fillId="4" borderId="0" xfId="0" applyFont="1" applyFill="1" applyAlignment="1">
      <alignment horizontal="left" vertical="top" wrapText="1"/>
    </xf>
    <xf numFmtId="0" fontId="17" fillId="4" borderId="50" xfId="0" applyFont="1" applyFill="1" applyBorder="1" applyAlignment="1">
      <alignment horizontal="left" vertical="top" wrapText="1"/>
    </xf>
    <xf numFmtId="0" fontId="17" fillId="4" borderId="54" xfId="0" applyFont="1" applyFill="1" applyBorder="1" applyAlignment="1">
      <alignment horizontal="left" vertical="top" wrapText="1"/>
    </xf>
    <xf numFmtId="0" fontId="17" fillId="4" borderId="55" xfId="0" applyFont="1" applyFill="1" applyBorder="1" applyAlignment="1">
      <alignment horizontal="left" vertical="top" wrapText="1"/>
    </xf>
    <xf numFmtId="0" fontId="17" fillId="4" borderId="56" xfId="0" applyFont="1" applyFill="1" applyBorder="1" applyAlignment="1">
      <alignment horizontal="left" vertical="top" wrapText="1"/>
    </xf>
  </cellXfs>
  <cellStyles count="2">
    <cellStyle name="Normal" xfId="0" builtinId="0"/>
    <cellStyle name="Normal 2" xfId="1" xr:uid="{00000000-0005-0000-0000-000001000000}"/>
  </cellStyles>
  <dxfs count="0"/>
  <tableStyles count="0" defaultTableStyle="TableStyleMedium2" defaultPivotStyle="PivotStyleLight16"/>
  <colors>
    <mruColors>
      <color rgb="FFEA7275"/>
      <color rgb="FFECB0FC"/>
      <color rgb="FFEF9193"/>
      <color rgb="FFF3AFB1"/>
      <color rgb="FFDE2226"/>
      <color rgb="FFB88C00"/>
      <color rgb="FFDAA600"/>
      <color rgb="FF00CC99"/>
      <color rgb="FFEFF6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 Id="rId30"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Overall SSI Score of Intersection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00B050"/>
            </a:solidFill>
            <a:ln>
              <a:noFill/>
            </a:ln>
            <a:effectLst/>
          </c:spPr>
          <c:invertIfNegative val="0"/>
          <c:dLbls>
            <c:spPr>
              <a:solidFill>
                <a:schemeClr val="accent6">
                  <a:lumMod val="20000"/>
                  <a:lumOff val="80000"/>
                </a:scheme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Results!$B$25:$B$39</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Results!$C$25:$C$39</c:f>
              <c:numCache>
                <c:formatCode>0</c:formatCode>
                <c:ptCount val="15"/>
                <c:pt idx="0">
                  <c:v>70.507691508314622</c:v>
                </c:pt>
                <c:pt idx="1">
                  <c:v>78.761644479917535</c:v>
                </c:pt>
                <c:pt idx="2">
                  <c:v>69.818294516278272</c:v>
                </c:pt>
                <c:pt idx="3">
                  <c:v>74.017179710036146</c:v>
                </c:pt>
                <c:pt idx="4">
                  <c:v>86.618584198746603</c:v>
                </c:pt>
                <c:pt idx="5">
                  <c:v>91.985419417108631</c:v>
                </c:pt>
                <c:pt idx="6">
                  <c:v>79.772085421959844</c:v>
                </c:pt>
                <c:pt idx="7">
                  <c:v>80.077844039426708</c:v>
                </c:pt>
                <c:pt idx="8">
                  <c:v>79.02630555676231</c:v>
                </c:pt>
                <c:pt idx="9">
                  <c:v>86.618584198746618</c:v>
                </c:pt>
                <c:pt idx="10">
                  <c:v>73.993893954562466</c:v>
                </c:pt>
                <c:pt idx="11">
                  <c:v>73.976797322167684</c:v>
                </c:pt>
                <c:pt idx="12">
                  <c:v>73.936912299636646</c:v>
                </c:pt>
                <c:pt idx="13">
                  <c:v>89.25522556788016</c:v>
                </c:pt>
                <c:pt idx="14">
                  <c:v>80.080650335016728</c:v>
                </c:pt>
              </c:numCache>
            </c:numRef>
          </c:val>
          <c:extLst>
            <c:ext xmlns:c16="http://schemas.microsoft.com/office/drawing/2014/chart" uri="{C3380CC4-5D6E-409C-BE32-E72D297353CC}">
              <c16:uniqueId val="{00000000-0DE9-4CE2-B6BE-7DE1CBD64A8F}"/>
            </c:ext>
          </c:extLst>
        </c:ser>
        <c:dLbls>
          <c:showLegendKey val="0"/>
          <c:showVal val="0"/>
          <c:showCatName val="0"/>
          <c:showSerName val="0"/>
          <c:showPercent val="0"/>
          <c:showBubbleSize val="0"/>
        </c:dLbls>
        <c:gapWidth val="219"/>
        <c:overlap val="-27"/>
        <c:axId val="78941791"/>
        <c:axId val="78927647"/>
      </c:barChart>
      <c:catAx>
        <c:axId val="78941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78927647"/>
        <c:crosses val="autoZero"/>
        <c:auto val="1"/>
        <c:lblAlgn val="ctr"/>
        <c:lblOffset val="100"/>
        <c:noMultiLvlLbl val="0"/>
      </c:catAx>
      <c:valAx>
        <c:axId val="789276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789417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Number of conflict</a:t>
            </a:r>
            <a:r>
              <a:rPr lang="en-US" b="1" baseline="0"/>
              <a:t> points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2">
                <a:lumMod val="75000"/>
              </a:schemeClr>
            </a:solidFill>
            <a:ln>
              <a:noFill/>
            </a:ln>
            <a:effectLst/>
          </c:spPr>
          <c:invertIfNegative val="0"/>
          <c:dLbls>
            <c:spPr>
              <a:solidFill>
                <a:srgbClr val="EF9193"/>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Results!$B$4:$B$18</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Results!$F$4:$F$18</c:f>
              <c:numCache>
                <c:formatCode>General</c:formatCode>
                <c:ptCount val="15"/>
                <c:pt idx="0">
                  <c:v>32</c:v>
                </c:pt>
                <c:pt idx="1">
                  <c:v>24</c:v>
                </c:pt>
                <c:pt idx="2">
                  <c:v>30</c:v>
                </c:pt>
                <c:pt idx="3">
                  <c:v>27</c:v>
                </c:pt>
                <c:pt idx="4">
                  <c:v>24</c:v>
                </c:pt>
                <c:pt idx="5">
                  <c:v>14</c:v>
                </c:pt>
                <c:pt idx="6">
                  <c:v>22</c:v>
                </c:pt>
                <c:pt idx="7">
                  <c:v>22</c:v>
                </c:pt>
                <c:pt idx="8">
                  <c:v>28</c:v>
                </c:pt>
                <c:pt idx="9">
                  <c:v>24</c:v>
                </c:pt>
                <c:pt idx="10">
                  <c:v>18</c:v>
                </c:pt>
                <c:pt idx="11">
                  <c:v>24</c:v>
                </c:pt>
                <c:pt idx="12">
                  <c:v>28</c:v>
                </c:pt>
                <c:pt idx="13">
                  <c:v>14</c:v>
                </c:pt>
                <c:pt idx="14">
                  <c:v>16</c:v>
                </c:pt>
              </c:numCache>
            </c:numRef>
          </c:val>
          <c:extLst>
            <c:ext xmlns:c16="http://schemas.microsoft.com/office/drawing/2014/chart" uri="{C3380CC4-5D6E-409C-BE32-E72D297353CC}">
              <c16:uniqueId val="{00000000-3DC4-40F1-A206-A17C167578EF}"/>
            </c:ext>
          </c:extLst>
        </c:ser>
        <c:dLbls>
          <c:showLegendKey val="0"/>
          <c:showVal val="0"/>
          <c:showCatName val="0"/>
          <c:showSerName val="0"/>
          <c:showPercent val="0"/>
          <c:showBubbleSize val="0"/>
        </c:dLbls>
        <c:gapWidth val="219"/>
        <c:overlap val="-27"/>
        <c:axId val="1131543359"/>
        <c:axId val="1131543775"/>
      </c:barChart>
      <c:catAx>
        <c:axId val="11315433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131543775"/>
        <c:crosses val="autoZero"/>
        <c:auto val="1"/>
        <c:lblAlgn val="ctr"/>
        <c:lblOffset val="100"/>
        <c:noMultiLvlLbl val="0"/>
      </c:catAx>
      <c:valAx>
        <c:axId val="11315437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1315433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SSI Score of Intersection in Crossing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DE2226"/>
            </a:solidFill>
            <a:ln>
              <a:noFill/>
            </a:ln>
            <a:effectLst/>
          </c:spPr>
          <c:invertIfNegative val="0"/>
          <c:dLbls>
            <c:spPr>
              <a:solidFill>
                <a:schemeClr val="accent2">
                  <a:lumMod val="20000"/>
                  <a:lumOff val="80000"/>
                </a:schemeClr>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Results!$B$25:$B$39</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Results!$G$25:$G$39</c:f>
              <c:numCache>
                <c:formatCode>0</c:formatCode>
                <c:ptCount val="15"/>
                <c:pt idx="0">
                  <c:v>36.223486652386754</c:v>
                </c:pt>
                <c:pt idx="1">
                  <c:v>51.745347398274674</c:v>
                </c:pt>
                <c:pt idx="2">
                  <c:v>35.099997140414359</c:v>
                </c:pt>
                <c:pt idx="3">
                  <c:v>42.279328148161213</c:v>
                </c:pt>
                <c:pt idx="4">
                  <c:v>71.759196244773378</c:v>
                </c:pt>
                <c:pt idx="5">
                  <c:v>88.98043390966248</c:v>
                </c:pt>
                <c:pt idx="6">
                  <c:v>54.261836836346575</c:v>
                </c:pt>
                <c:pt idx="7">
                  <c:v>54.944797476257577</c:v>
                </c:pt>
                <c:pt idx="8">
                  <c:v>52.840127323953531</c:v>
                </c:pt>
                <c:pt idx="9">
                  <c:v>71.759196244773378</c:v>
                </c:pt>
                <c:pt idx="10">
                  <c:v>42.933945823599743</c:v>
                </c:pt>
                <c:pt idx="11">
                  <c:v>41.957044103344266</c:v>
                </c:pt>
                <c:pt idx="12">
                  <c:v>41.845820371639988</c:v>
                </c:pt>
                <c:pt idx="13">
                  <c:v>78.854534243603283</c:v>
                </c:pt>
                <c:pt idx="14">
                  <c:v>54.55874689108493</c:v>
                </c:pt>
              </c:numCache>
            </c:numRef>
          </c:val>
          <c:extLst>
            <c:ext xmlns:c16="http://schemas.microsoft.com/office/drawing/2014/chart" uri="{C3380CC4-5D6E-409C-BE32-E72D297353CC}">
              <c16:uniqueId val="{00000000-B8AD-4F8B-AA91-006AE95760E6}"/>
            </c:ext>
          </c:extLst>
        </c:ser>
        <c:dLbls>
          <c:showLegendKey val="0"/>
          <c:showVal val="0"/>
          <c:showCatName val="0"/>
          <c:showSerName val="0"/>
          <c:showPercent val="0"/>
          <c:showBubbleSize val="0"/>
        </c:dLbls>
        <c:gapWidth val="219"/>
        <c:overlap val="-27"/>
        <c:axId val="78941791"/>
        <c:axId val="78927647"/>
      </c:barChart>
      <c:catAx>
        <c:axId val="78941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78927647"/>
        <c:crosses val="autoZero"/>
        <c:auto val="1"/>
        <c:lblAlgn val="ctr"/>
        <c:lblOffset val="100"/>
        <c:noMultiLvlLbl val="0"/>
      </c:catAx>
      <c:valAx>
        <c:axId val="789276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789417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Relative Exposure</a:t>
            </a:r>
            <a:r>
              <a:rPr lang="en-US" b="1" baseline="0"/>
              <a:t> (Compared to Conventional)</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46779063915448E-2"/>
          <c:y val="0.10521849069483234"/>
          <c:w val="0.8969286084860234"/>
          <c:h val="0.60279723872681967"/>
        </c:manualLayout>
      </c:layout>
      <c:lineChart>
        <c:grouping val="standard"/>
        <c:varyColors val="0"/>
        <c:ser>
          <c:idx val="0"/>
          <c:order val="0"/>
          <c:tx>
            <c:v>Diverge</c:v>
          </c:tx>
          <c:spPr>
            <a:ln w="28575" cap="rnd">
              <a:solidFill>
                <a:schemeClr val="accent1"/>
              </a:solidFill>
              <a:round/>
            </a:ln>
            <a:effectLst/>
          </c:spPr>
          <c:marker>
            <c:symbol val="circle"/>
            <c:size val="5"/>
            <c:spPr>
              <a:solidFill>
                <a:schemeClr val="accent1">
                  <a:lumMod val="20000"/>
                  <a:lumOff val="80000"/>
                </a:schemeClr>
              </a:solidFill>
              <a:ln w="9525">
                <a:solidFill>
                  <a:schemeClr val="accent1"/>
                </a:solidFill>
              </a:ln>
              <a:effectLst/>
            </c:spPr>
          </c:marker>
          <c:cat>
            <c:strRef>
              <c:f>Results!$B$47:$B$60</c:f>
              <c:strCache>
                <c:ptCount val="14"/>
                <c:pt idx="0">
                  <c:v>MUT #1</c:v>
                </c:pt>
                <c:pt idx="1">
                  <c:v>Partial CFI</c:v>
                </c:pt>
                <c:pt idx="2">
                  <c:v>CFI/MUT Combo</c:v>
                </c:pt>
                <c:pt idx="3">
                  <c:v>Thru-cut</c:v>
                </c:pt>
                <c:pt idx="4">
                  <c:v>Reverse RCI</c:v>
                </c:pt>
                <c:pt idx="5">
                  <c:v>Redirect 2L&amp;T</c:v>
                </c:pt>
                <c:pt idx="6">
                  <c:v>Redirect L&amp;T</c:v>
                </c:pt>
                <c:pt idx="7">
                  <c:v>Seven Phase</c:v>
                </c:pt>
                <c:pt idx="8">
                  <c:v>Offset Thru-cut</c:v>
                </c:pt>
                <c:pt idx="9">
                  <c:v>Offset T</c:v>
                </c:pt>
                <c:pt idx="10">
                  <c:v>MUT #2</c:v>
                </c:pt>
                <c:pt idx="11">
                  <c:v>Single Quadrant</c:v>
                </c:pt>
                <c:pt idx="12">
                  <c:v>RCI</c:v>
                </c:pt>
                <c:pt idx="13">
                  <c:v>Two-phase MUT</c:v>
                </c:pt>
              </c:strCache>
            </c:strRef>
          </c:cat>
          <c:val>
            <c:numRef>
              <c:f>Results!$D$47:$D$60</c:f>
              <c:numCache>
                <c:formatCode>0.00</c:formatCode>
                <c:ptCount val="14"/>
                <c:pt idx="0">
                  <c:v>1.5040719063828725</c:v>
                </c:pt>
                <c:pt idx="1">
                  <c:v>1.0015351879080674</c:v>
                </c:pt>
                <c:pt idx="2">
                  <c:v>0.88822639578159035</c:v>
                </c:pt>
                <c:pt idx="3">
                  <c:v>2.6397787745783261</c:v>
                </c:pt>
                <c:pt idx="4">
                  <c:v>3.1438506809611986</c:v>
                </c:pt>
                <c:pt idx="5">
                  <c:v>1.9520945907080129</c:v>
                </c:pt>
                <c:pt idx="6">
                  <c:v>1.9520945907080129</c:v>
                </c:pt>
                <c:pt idx="7">
                  <c:v>1.8275653268295</c:v>
                </c:pt>
                <c:pt idx="8">
                  <c:v>2.6397787745783261</c:v>
                </c:pt>
                <c:pt idx="9">
                  <c:v>1.7708894902926169</c:v>
                </c:pt>
                <c:pt idx="10">
                  <c:v>1.2534970469843438</c:v>
                </c:pt>
                <c:pt idx="11">
                  <c:v>1.0792305324451623</c:v>
                </c:pt>
                <c:pt idx="12">
                  <c:v>2.9117346404561273</c:v>
                </c:pt>
                <c:pt idx="13">
                  <c:v>1.7760277722606739</c:v>
                </c:pt>
              </c:numCache>
            </c:numRef>
          </c:val>
          <c:smooth val="0"/>
          <c:extLst>
            <c:ext xmlns:c16="http://schemas.microsoft.com/office/drawing/2014/chart" uri="{C3380CC4-5D6E-409C-BE32-E72D297353CC}">
              <c16:uniqueId val="{00000000-0C86-462E-B434-4942AA931DD7}"/>
            </c:ext>
          </c:extLst>
        </c:ser>
        <c:ser>
          <c:idx val="1"/>
          <c:order val="1"/>
          <c:tx>
            <c:v>Merge</c:v>
          </c:tx>
          <c:spPr>
            <a:ln w="28575" cap="rnd">
              <a:solidFill>
                <a:schemeClr val="accent2"/>
              </a:solidFill>
              <a:round/>
            </a:ln>
            <a:effectLst/>
          </c:spPr>
          <c:marker>
            <c:symbol val="circle"/>
            <c:size val="5"/>
            <c:spPr>
              <a:solidFill>
                <a:schemeClr val="accent2">
                  <a:lumMod val="20000"/>
                  <a:lumOff val="80000"/>
                </a:schemeClr>
              </a:solidFill>
              <a:ln w="9525">
                <a:solidFill>
                  <a:schemeClr val="accent2"/>
                </a:solidFill>
              </a:ln>
              <a:effectLst/>
            </c:spPr>
          </c:marker>
          <c:cat>
            <c:strRef>
              <c:f>Results!$B$47:$B$60</c:f>
              <c:strCache>
                <c:ptCount val="14"/>
                <c:pt idx="0">
                  <c:v>MUT #1</c:v>
                </c:pt>
                <c:pt idx="1">
                  <c:v>Partial CFI</c:v>
                </c:pt>
                <c:pt idx="2">
                  <c:v>CFI/MUT Combo</c:v>
                </c:pt>
                <c:pt idx="3">
                  <c:v>Thru-cut</c:v>
                </c:pt>
                <c:pt idx="4">
                  <c:v>Reverse RCI</c:v>
                </c:pt>
                <c:pt idx="5">
                  <c:v>Redirect 2L&amp;T</c:v>
                </c:pt>
                <c:pt idx="6">
                  <c:v>Redirect L&amp;T</c:v>
                </c:pt>
                <c:pt idx="7">
                  <c:v>Seven Phase</c:v>
                </c:pt>
                <c:pt idx="8">
                  <c:v>Offset Thru-cut</c:v>
                </c:pt>
                <c:pt idx="9">
                  <c:v>Offset T</c:v>
                </c:pt>
                <c:pt idx="10">
                  <c:v>MUT #2</c:v>
                </c:pt>
                <c:pt idx="11">
                  <c:v>Single Quadrant</c:v>
                </c:pt>
                <c:pt idx="12">
                  <c:v>RCI</c:v>
                </c:pt>
                <c:pt idx="13">
                  <c:v>Two-phase MUT</c:v>
                </c:pt>
              </c:strCache>
            </c:strRef>
          </c:cat>
          <c:val>
            <c:numRef>
              <c:f>Results!$E$47:$E$60</c:f>
              <c:numCache>
                <c:formatCode>0.00</c:formatCode>
                <c:ptCount val="14"/>
                <c:pt idx="0">
                  <c:v>1.7638847318225512</c:v>
                </c:pt>
                <c:pt idx="1">
                  <c:v>1</c:v>
                </c:pt>
                <c:pt idx="2">
                  <c:v>1.4602736247783519</c:v>
                </c:pt>
                <c:pt idx="3">
                  <c:v>3.4849668343064741</c:v>
                </c:pt>
                <c:pt idx="4">
                  <c:v>4.2488515661290256</c:v>
                </c:pt>
                <c:pt idx="5">
                  <c:v>2.4428308975034838</c:v>
                </c:pt>
                <c:pt idx="6">
                  <c:v>2.4428308975034838</c:v>
                </c:pt>
                <c:pt idx="7">
                  <c:v>2.2773804205946635</c:v>
                </c:pt>
                <c:pt idx="8">
                  <c:v>3.4849668343064741</c:v>
                </c:pt>
                <c:pt idx="9">
                  <c:v>2.1682275963019384</c:v>
                </c:pt>
                <c:pt idx="10">
                  <c:v>1.4121295613642886</c:v>
                </c:pt>
                <c:pt idx="11">
                  <c:v>1.1434926039484719</c:v>
                </c:pt>
                <c:pt idx="12">
                  <c:v>3.8970963956707627</c:v>
                </c:pt>
                <c:pt idx="13">
                  <c:v>2.17601429318684</c:v>
                </c:pt>
              </c:numCache>
            </c:numRef>
          </c:val>
          <c:smooth val="0"/>
          <c:extLst>
            <c:ext xmlns:c16="http://schemas.microsoft.com/office/drawing/2014/chart" uri="{C3380CC4-5D6E-409C-BE32-E72D297353CC}">
              <c16:uniqueId val="{00000001-0C86-462E-B434-4942AA931DD7}"/>
            </c:ext>
          </c:extLst>
        </c:ser>
        <c:ser>
          <c:idx val="2"/>
          <c:order val="2"/>
          <c:tx>
            <c:v>Cross</c:v>
          </c:tx>
          <c:spPr>
            <a:ln w="28575" cap="rnd">
              <a:solidFill>
                <a:srgbClr val="DE2226"/>
              </a:solidFill>
              <a:round/>
            </a:ln>
            <a:effectLst/>
          </c:spPr>
          <c:marker>
            <c:symbol val="circle"/>
            <c:size val="5"/>
            <c:spPr>
              <a:solidFill>
                <a:srgbClr val="ECB0FC"/>
              </a:solidFill>
              <a:ln w="9525">
                <a:solidFill>
                  <a:srgbClr val="DE2226"/>
                </a:solidFill>
              </a:ln>
              <a:effectLst/>
            </c:spPr>
          </c:marker>
          <c:cat>
            <c:strRef>
              <c:f>Results!$B$47:$B$60</c:f>
              <c:strCache>
                <c:ptCount val="14"/>
                <c:pt idx="0">
                  <c:v>MUT #1</c:v>
                </c:pt>
                <c:pt idx="1">
                  <c:v>Partial CFI</c:v>
                </c:pt>
                <c:pt idx="2">
                  <c:v>CFI/MUT Combo</c:v>
                </c:pt>
                <c:pt idx="3">
                  <c:v>Thru-cut</c:v>
                </c:pt>
                <c:pt idx="4">
                  <c:v>Reverse RCI</c:v>
                </c:pt>
                <c:pt idx="5">
                  <c:v>Redirect 2L&amp;T</c:v>
                </c:pt>
                <c:pt idx="6">
                  <c:v>Redirect L&amp;T</c:v>
                </c:pt>
                <c:pt idx="7">
                  <c:v>Seven Phase</c:v>
                </c:pt>
                <c:pt idx="8">
                  <c:v>Offset Thru-cut</c:v>
                </c:pt>
                <c:pt idx="9">
                  <c:v>Offset T</c:v>
                </c:pt>
                <c:pt idx="10">
                  <c:v>MUT #2</c:v>
                </c:pt>
                <c:pt idx="11">
                  <c:v>Single Quadrant</c:v>
                </c:pt>
                <c:pt idx="12">
                  <c:v>RCI</c:v>
                </c:pt>
                <c:pt idx="13">
                  <c:v>Two-phase MUT</c:v>
                </c:pt>
              </c:strCache>
            </c:strRef>
          </c:cat>
          <c:val>
            <c:numRef>
              <c:f>Results!$F$47:$F$60</c:f>
              <c:numCache>
                <c:formatCode>0.00</c:formatCode>
                <c:ptCount val="14"/>
                <c:pt idx="0">
                  <c:v>0.8172732765553079</c:v>
                </c:pt>
                <c:pt idx="1">
                  <c:v>0.95255902139209703</c:v>
                </c:pt>
                <c:pt idx="2">
                  <c:v>0.88713597168516523</c:v>
                </c:pt>
                <c:pt idx="3">
                  <c:v>0.2723833627365943</c:v>
                </c:pt>
                <c:pt idx="4">
                  <c:v>9.5891035051806364E-2</c:v>
                </c:pt>
                <c:pt idx="5">
                  <c:v>0.56978119543777495</c:v>
                </c:pt>
                <c:pt idx="6">
                  <c:v>0.56978119543777495</c:v>
                </c:pt>
                <c:pt idx="7">
                  <c:v>0.60928723376851324</c:v>
                </c:pt>
                <c:pt idx="8">
                  <c:v>0.2723833627365943</c:v>
                </c:pt>
                <c:pt idx="9">
                  <c:v>0.66539150465728059</c:v>
                </c:pt>
                <c:pt idx="10">
                  <c:v>0.87727127776429004</c:v>
                </c:pt>
                <c:pt idx="11">
                  <c:v>1.0109156257525171</c:v>
                </c:pt>
                <c:pt idx="12">
                  <c:v>0.17649232768478795</c:v>
                </c:pt>
                <c:pt idx="13">
                  <c:v>0.74198553292750102</c:v>
                </c:pt>
              </c:numCache>
            </c:numRef>
          </c:val>
          <c:smooth val="0"/>
          <c:extLst>
            <c:ext xmlns:c16="http://schemas.microsoft.com/office/drawing/2014/chart" uri="{C3380CC4-5D6E-409C-BE32-E72D297353CC}">
              <c16:uniqueId val="{00000002-0C86-462E-B434-4942AA931DD7}"/>
            </c:ext>
          </c:extLst>
        </c:ser>
        <c:dLbls>
          <c:showLegendKey val="0"/>
          <c:showVal val="0"/>
          <c:showCatName val="0"/>
          <c:showSerName val="0"/>
          <c:showPercent val="0"/>
          <c:showBubbleSize val="0"/>
        </c:dLbls>
        <c:marker val="1"/>
        <c:smooth val="0"/>
        <c:axId val="1411385439"/>
        <c:axId val="1411390847"/>
      </c:lineChart>
      <c:catAx>
        <c:axId val="1411385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411390847"/>
        <c:crosses val="autoZero"/>
        <c:auto val="1"/>
        <c:lblAlgn val="ctr"/>
        <c:lblOffset val="100"/>
        <c:noMultiLvlLbl val="0"/>
      </c:catAx>
      <c:valAx>
        <c:axId val="141139084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411385439"/>
        <c:crosses val="autoZero"/>
        <c:crossBetween val="between"/>
      </c:valAx>
      <c:spPr>
        <a:noFill/>
        <a:ln>
          <a:noFill/>
        </a:ln>
        <a:effectLst/>
      </c:spPr>
    </c:plotArea>
    <c:legend>
      <c:legendPos val="b"/>
      <c:layout>
        <c:manualLayout>
          <c:xMode val="edge"/>
          <c:yMode val="edge"/>
          <c:x val="0.28731061312108958"/>
          <c:y val="0.92668839279270021"/>
          <c:w val="0.4234211215983561"/>
          <c:h val="6.554353849597957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Average</a:t>
            </a:r>
            <a:r>
              <a:rPr lang="en-US" b="1" baseline="0"/>
              <a:t> Severity, P(FSI)</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376374991597949"/>
          <c:y val="0.10521849069483234"/>
          <c:w val="0.76784015751997203"/>
          <c:h val="0.59397063308841547"/>
        </c:manualLayout>
      </c:layout>
      <c:lineChart>
        <c:grouping val="standard"/>
        <c:varyColors val="0"/>
        <c:ser>
          <c:idx val="0"/>
          <c:order val="0"/>
          <c:tx>
            <c:v>Diverge</c:v>
          </c:tx>
          <c:spPr>
            <a:ln w="28575" cap="rnd">
              <a:solidFill>
                <a:schemeClr val="accent1"/>
              </a:solidFill>
              <a:round/>
            </a:ln>
            <a:effectLst/>
          </c:spPr>
          <c:marker>
            <c:symbol val="circle"/>
            <c:size val="5"/>
            <c:spPr>
              <a:solidFill>
                <a:schemeClr val="accent1">
                  <a:lumMod val="20000"/>
                  <a:lumOff val="80000"/>
                </a:schemeClr>
              </a:solidFill>
              <a:ln w="9525">
                <a:solidFill>
                  <a:schemeClr val="accent1"/>
                </a:solidFill>
              </a:ln>
              <a:effectLst/>
            </c:spPr>
          </c:marker>
          <c:cat>
            <c:strRef>
              <c:f>Results!$B$46:$B$60</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Results!$H$46:$H$60</c:f>
              <c:numCache>
                <c:formatCode>0.00</c:formatCode>
                <c:ptCount val="15"/>
                <c:pt idx="0">
                  <c:v>5.3725499032191933E-4</c:v>
                </c:pt>
                <c:pt idx="1">
                  <c:v>5.3725499032191933E-4</c:v>
                </c:pt>
                <c:pt idx="2">
                  <c:v>5.3918836175529642E-4</c:v>
                </c:pt>
                <c:pt idx="3">
                  <c:v>5.3725499032191933E-4</c:v>
                </c:pt>
                <c:pt idx="4">
                  <c:v>6.8223388085596453E-4</c:v>
                </c:pt>
                <c:pt idx="5">
                  <c:v>9.7720545065049509E-4</c:v>
                </c:pt>
                <c:pt idx="6">
                  <c:v>6.9675764977250782E-4</c:v>
                </c:pt>
                <c:pt idx="7">
                  <c:v>6.9675764977250782E-4</c:v>
                </c:pt>
                <c:pt idx="8">
                  <c:v>6.0974443558894182E-4</c:v>
                </c:pt>
                <c:pt idx="9">
                  <c:v>6.8223388085596453E-4</c:v>
                </c:pt>
                <c:pt idx="10">
                  <c:v>7.1612267499456558E-4</c:v>
                </c:pt>
                <c:pt idx="11">
                  <c:v>6.8223388085596453E-4</c:v>
                </c:pt>
                <c:pt idx="12">
                  <c:v>5.8725255007541438E-4</c:v>
                </c:pt>
                <c:pt idx="13">
                  <c:v>9.0942786237329255E-4</c:v>
                </c:pt>
                <c:pt idx="14">
                  <c:v>7.1612267499456558E-4</c:v>
                </c:pt>
              </c:numCache>
            </c:numRef>
          </c:val>
          <c:smooth val="0"/>
          <c:extLst>
            <c:ext xmlns:c16="http://schemas.microsoft.com/office/drawing/2014/chart" uri="{C3380CC4-5D6E-409C-BE32-E72D297353CC}">
              <c16:uniqueId val="{00000000-5489-43B5-96CE-A318E1384BA9}"/>
            </c:ext>
          </c:extLst>
        </c:ser>
        <c:ser>
          <c:idx val="1"/>
          <c:order val="1"/>
          <c:tx>
            <c:v>Merge</c:v>
          </c:tx>
          <c:spPr>
            <a:ln w="28575" cap="rnd">
              <a:solidFill>
                <a:schemeClr val="accent2"/>
              </a:solidFill>
              <a:round/>
            </a:ln>
            <a:effectLst/>
          </c:spPr>
          <c:marker>
            <c:symbol val="circle"/>
            <c:size val="5"/>
            <c:spPr>
              <a:solidFill>
                <a:schemeClr val="accent2">
                  <a:lumMod val="20000"/>
                  <a:lumOff val="80000"/>
                </a:schemeClr>
              </a:solidFill>
              <a:ln w="9525">
                <a:solidFill>
                  <a:schemeClr val="accent2"/>
                </a:solidFill>
              </a:ln>
              <a:effectLst/>
            </c:spPr>
          </c:marker>
          <c:cat>
            <c:strRef>
              <c:f>Results!$B$46:$B$60</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Results!$I$46:$I$60</c:f>
              <c:numCache>
                <c:formatCode>0.00</c:formatCode>
                <c:ptCount val="15"/>
                <c:pt idx="0">
                  <c:v>2.3602424521125998E-3</c:v>
                </c:pt>
                <c:pt idx="1">
                  <c:v>3.1961961790290734E-3</c:v>
                </c:pt>
                <c:pt idx="2">
                  <c:v>2.1043741536089849E-3</c:v>
                </c:pt>
                <c:pt idx="3">
                  <c:v>2.6502851663190298E-3</c:v>
                </c:pt>
                <c:pt idx="4">
                  <c:v>3.056800410038741E-3</c:v>
                </c:pt>
                <c:pt idx="5">
                  <c:v>3.9443614131537894E-3</c:v>
                </c:pt>
                <c:pt idx="6">
                  <c:v>2.4035813183074413E-3</c:v>
                </c:pt>
                <c:pt idx="7">
                  <c:v>2.5497917745952209E-3</c:v>
                </c:pt>
                <c:pt idx="8">
                  <c:v>2.8364555803274782E-3</c:v>
                </c:pt>
                <c:pt idx="9">
                  <c:v>3.056800410038741E-3</c:v>
                </c:pt>
                <c:pt idx="10">
                  <c:v>2.6472274985543409E-3</c:v>
                </c:pt>
                <c:pt idx="11">
                  <c:v>2.5193473442480917E-3</c:v>
                </c:pt>
                <c:pt idx="12">
                  <c:v>2.0579935829230195E-3</c:v>
                </c:pt>
                <c:pt idx="13">
                  <c:v>2.9883852298924936E-3</c:v>
                </c:pt>
                <c:pt idx="14">
                  <c:v>3.1742462552129375E-3</c:v>
                </c:pt>
              </c:numCache>
            </c:numRef>
          </c:val>
          <c:smooth val="0"/>
          <c:extLst>
            <c:ext xmlns:c16="http://schemas.microsoft.com/office/drawing/2014/chart" uri="{C3380CC4-5D6E-409C-BE32-E72D297353CC}">
              <c16:uniqueId val="{00000001-5489-43B5-96CE-A318E1384BA9}"/>
            </c:ext>
          </c:extLst>
        </c:ser>
        <c:dLbls>
          <c:showLegendKey val="0"/>
          <c:showVal val="0"/>
          <c:showCatName val="0"/>
          <c:showSerName val="0"/>
          <c:showPercent val="0"/>
          <c:showBubbleSize val="0"/>
        </c:dLbls>
        <c:marker val="1"/>
        <c:smooth val="0"/>
        <c:axId val="1411385439"/>
        <c:axId val="1411390847"/>
      </c:lineChart>
      <c:lineChart>
        <c:grouping val="standard"/>
        <c:varyColors val="0"/>
        <c:ser>
          <c:idx val="2"/>
          <c:order val="2"/>
          <c:tx>
            <c:v>Cross</c:v>
          </c:tx>
          <c:spPr>
            <a:ln w="28575" cap="rnd">
              <a:solidFill>
                <a:srgbClr val="FF0000"/>
              </a:solidFill>
              <a:round/>
            </a:ln>
            <a:effectLst/>
          </c:spPr>
          <c:marker>
            <c:symbol val="circle"/>
            <c:size val="5"/>
            <c:spPr>
              <a:solidFill>
                <a:srgbClr val="F3AFB1"/>
              </a:solidFill>
              <a:ln w="9525">
                <a:solidFill>
                  <a:srgbClr val="FF0000"/>
                </a:solidFill>
              </a:ln>
              <a:effectLst/>
            </c:spPr>
          </c:marker>
          <c:cat>
            <c:strRef>
              <c:f>Results!$B$46:$B$60</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Results!$J$46:$J$60</c:f>
              <c:numCache>
                <c:formatCode>0.00</c:formatCode>
                <c:ptCount val="15"/>
                <c:pt idx="0">
                  <c:v>2.2132726572425584E-2</c:v>
                </c:pt>
                <c:pt idx="1">
                  <c:v>2.1621839013014163E-2</c:v>
                </c:pt>
                <c:pt idx="2">
                  <c:v>2.2892131828308404E-2</c:v>
                </c:pt>
                <c:pt idx="3">
                  <c:v>2.2430207168201401E-2</c:v>
                </c:pt>
                <c:pt idx="4">
                  <c:v>2.7872371698494429E-2</c:v>
                </c:pt>
                <c:pt idx="5">
                  <c:v>3.417837094773464E-2</c:v>
                </c:pt>
                <c:pt idx="6">
                  <c:v>2.6264244615141489E-2</c:v>
                </c:pt>
                <c:pt idx="7">
                  <c:v>2.7920716767060941E-2</c:v>
                </c:pt>
                <c:pt idx="8">
                  <c:v>2.4045941614448531E-2</c:v>
                </c:pt>
                <c:pt idx="9">
                  <c:v>2.7872371698494432E-2</c:v>
                </c:pt>
                <c:pt idx="10">
                  <c:v>2.9941160985041501E-2</c:v>
                </c:pt>
                <c:pt idx="11">
                  <c:v>2.4656117531788552E-2</c:v>
                </c:pt>
                <c:pt idx="12">
                  <c:v>2.2486201445046882E-2</c:v>
                </c:pt>
                <c:pt idx="13">
                  <c:v>4.7230885383892279E-2</c:v>
                </c:pt>
                <c:pt idx="14">
                  <c:v>2.148967905988217E-2</c:v>
                </c:pt>
              </c:numCache>
            </c:numRef>
          </c:val>
          <c:smooth val="0"/>
          <c:extLst>
            <c:ext xmlns:c16="http://schemas.microsoft.com/office/drawing/2014/chart" uri="{C3380CC4-5D6E-409C-BE32-E72D297353CC}">
              <c16:uniqueId val="{00000002-5489-43B5-96CE-A318E1384BA9}"/>
            </c:ext>
          </c:extLst>
        </c:ser>
        <c:dLbls>
          <c:showLegendKey val="0"/>
          <c:showVal val="0"/>
          <c:showCatName val="0"/>
          <c:showSerName val="0"/>
          <c:showPercent val="0"/>
          <c:showBubbleSize val="0"/>
        </c:dLbls>
        <c:marker val="1"/>
        <c:smooth val="0"/>
        <c:axId val="1411389183"/>
        <c:axId val="1411387103"/>
      </c:lineChart>
      <c:catAx>
        <c:axId val="141138543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411390847"/>
        <c:crosses val="autoZero"/>
        <c:auto val="1"/>
        <c:lblAlgn val="ctr"/>
        <c:lblOffset val="100"/>
        <c:noMultiLvlLbl val="0"/>
      </c:catAx>
      <c:valAx>
        <c:axId val="14113908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n-US" sz="900" b="1"/>
                  <a:t>Diverge,</a:t>
                </a:r>
                <a:r>
                  <a:rPr lang="en-US" sz="900" b="1" baseline="0"/>
                  <a:t>  Merge</a:t>
                </a:r>
                <a:endParaRPr lang="en-US" sz="900" b="1"/>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0.0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411385439"/>
        <c:crosses val="autoZero"/>
        <c:crossBetween val="between"/>
      </c:valAx>
      <c:valAx>
        <c:axId val="1411387103"/>
        <c:scaling>
          <c:orientation val="minMax"/>
        </c:scaling>
        <c:delete val="0"/>
        <c:axPos val="r"/>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n-US" sz="900" b="1"/>
                  <a:t>Cross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0.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411389183"/>
        <c:crosses val="max"/>
        <c:crossBetween val="between"/>
      </c:valAx>
      <c:catAx>
        <c:axId val="1411389183"/>
        <c:scaling>
          <c:orientation val="minMax"/>
        </c:scaling>
        <c:delete val="1"/>
        <c:axPos val="b"/>
        <c:numFmt formatCode="General" sourceLinked="1"/>
        <c:majorTickMark val="out"/>
        <c:minorTickMark val="none"/>
        <c:tickLblPos val="nextTo"/>
        <c:crossAx val="1411387103"/>
        <c:crosses val="autoZero"/>
        <c:auto val="1"/>
        <c:lblAlgn val="ctr"/>
        <c:lblOffset val="100"/>
        <c:noMultiLvlLbl val="0"/>
      </c:catAx>
      <c:spPr>
        <a:noFill/>
        <a:ln>
          <a:noFill/>
        </a:ln>
        <a:effectLst/>
      </c:spPr>
    </c:plotArea>
    <c:legend>
      <c:legendPos val="b"/>
      <c:layout>
        <c:manualLayout>
          <c:xMode val="edge"/>
          <c:yMode val="edge"/>
          <c:x val="0.27991935912542826"/>
          <c:y val="0.92668846294662965"/>
          <c:w val="0.42607401933137556"/>
          <c:h val="6.537549100863554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Average Complexity</a:t>
            </a:r>
            <a:r>
              <a:rPr lang="en-US" b="1" baseline="0"/>
              <a:t> Adjustment</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46779063915448E-2"/>
          <c:y val="0.10521849069483234"/>
          <c:w val="0.8969286084860234"/>
          <c:h val="0.60279723872681967"/>
        </c:manualLayout>
      </c:layout>
      <c:lineChart>
        <c:grouping val="standard"/>
        <c:varyColors val="0"/>
        <c:ser>
          <c:idx val="0"/>
          <c:order val="0"/>
          <c:tx>
            <c:v>Diverge</c:v>
          </c:tx>
          <c:spPr>
            <a:ln w="28575" cap="rnd">
              <a:solidFill>
                <a:schemeClr val="accent1"/>
              </a:solidFill>
              <a:round/>
            </a:ln>
            <a:effectLst/>
          </c:spPr>
          <c:marker>
            <c:symbol val="circle"/>
            <c:size val="5"/>
            <c:spPr>
              <a:solidFill>
                <a:schemeClr val="accent1">
                  <a:lumMod val="20000"/>
                  <a:lumOff val="80000"/>
                </a:schemeClr>
              </a:solidFill>
              <a:ln w="9525">
                <a:solidFill>
                  <a:schemeClr val="accent1"/>
                </a:solidFill>
              </a:ln>
              <a:effectLst/>
            </c:spPr>
          </c:marker>
          <c:cat>
            <c:strRef>
              <c:f>Results!$B$46:$B$60</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Results!$L$46:$L$60</c:f>
              <c:numCache>
                <c:formatCode>0.00</c:formatCode>
                <c:ptCount val="1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numCache>
            </c:numRef>
          </c:val>
          <c:smooth val="0"/>
          <c:extLst>
            <c:ext xmlns:c16="http://schemas.microsoft.com/office/drawing/2014/chart" uri="{C3380CC4-5D6E-409C-BE32-E72D297353CC}">
              <c16:uniqueId val="{00000000-BC35-4D27-991E-F4C53AA7C3B0}"/>
            </c:ext>
          </c:extLst>
        </c:ser>
        <c:ser>
          <c:idx val="1"/>
          <c:order val="1"/>
          <c:tx>
            <c:v>Merge</c:v>
          </c:tx>
          <c:spPr>
            <a:ln w="28575" cap="rnd">
              <a:solidFill>
                <a:schemeClr val="accent2"/>
              </a:solidFill>
              <a:round/>
            </a:ln>
            <a:effectLst/>
          </c:spPr>
          <c:marker>
            <c:symbol val="circle"/>
            <c:size val="5"/>
            <c:spPr>
              <a:solidFill>
                <a:schemeClr val="accent2">
                  <a:lumMod val="20000"/>
                  <a:lumOff val="80000"/>
                </a:schemeClr>
              </a:solidFill>
              <a:ln w="9525">
                <a:solidFill>
                  <a:schemeClr val="accent2"/>
                </a:solidFill>
              </a:ln>
              <a:effectLst/>
            </c:spPr>
          </c:marker>
          <c:cat>
            <c:strRef>
              <c:f>Results!$B$46:$B$60</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Results!$M$46:$M$60</c:f>
              <c:numCache>
                <c:formatCode>0.00</c:formatCode>
                <c:ptCount val="15"/>
                <c:pt idx="0">
                  <c:v>1.3221180555555554</c:v>
                </c:pt>
                <c:pt idx="1">
                  <c:v>1.1169618055555555</c:v>
                </c:pt>
                <c:pt idx="2">
                  <c:v>1.3221180555555554</c:v>
                </c:pt>
                <c:pt idx="3">
                  <c:v>1.2195399305555554</c:v>
                </c:pt>
                <c:pt idx="4">
                  <c:v>0.84342013888888867</c:v>
                </c:pt>
                <c:pt idx="5">
                  <c:v>0.88141203703703697</c:v>
                </c:pt>
                <c:pt idx="6">
                  <c:v>1.0420634920634919</c:v>
                </c:pt>
                <c:pt idx="7">
                  <c:v>1.0420634920634919</c:v>
                </c:pt>
                <c:pt idx="8">
                  <c:v>1.1283593749999998</c:v>
                </c:pt>
                <c:pt idx="9">
                  <c:v>0.84342013888888867</c:v>
                </c:pt>
                <c:pt idx="10">
                  <c:v>0.91180555555555542</c:v>
                </c:pt>
                <c:pt idx="11">
                  <c:v>1.0485763888888888</c:v>
                </c:pt>
                <c:pt idx="12">
                  <c:v>1.0536419753086419</c:v>
                </c:pt>
                <c:pt idx="13">
                  <c:v>0.66865740740740731</c:v>
                </c:pt>
                <c:pt idx="14">
                  <c:v>0.91180555555555554</c:v>
                </c:pt>
              </c:numCache>
            </c:numRef>
          </c:val>
          <c:smooth val="0"/>
          <c:extLst>
            <c:ext xmlns:c16="http://schemas.microsoft.com/office/drawing/2014/chart" uri="{C3380CC4-5D6E-409C-BE32-E72D297353CC}">
              <c16:uniqueId val="{00000001-BC35-4D27-991E-F4C53AA7C3B0}"/>
            </c:ext>
          </c:extLst>
        </c:ser>
        <c:ser>
          <c:idx val="2"/>
          <c:order val="2"/>
          <c:tx>
            <c:v>Cross</c:v>
          </c:tx>
          <c:spPr>
            <a:ln w="28575" cap="rnd">
              <a:solidFill>
                <a:srgbClr val="DE2226"/>
              </a:solidFill>
              <a:round/>
            </a:ln>
            <a:effectLst/>
          </c:spPr>
          <c:marker>
            <c:symbol val="circle"/>
            <c:size val="5"/>
            <c:spPr>
              <a:solidFill>
                <a:srgbClr val="ECB0FC"/>
              </a:solidFill>
              <a:ln w="9525">
                <a:solidFill>
                  <a:srgbClr val="DE2226"/>
                </a:solidFill>
              </a:ln>
              <a:effectLst/>
            </c:spPr>
          </c:marker>
          <c:cat>
            <c:strRef>
              <c:f>Results!$B$46:$B$60</c:f>
              <c:strCache>
                <c:ptCount val="15"/>
                <c:pt idx="0">
                  <c:v>Conventional</c:v>
                </c:pt>
                <c:pt idx="1">
                  <c:v>MUT #1</c:v>
                </c:pt>
                <c:pt idx="2">
                  <c:v>Partial CFI</c:v>
                </c:pt>
                <c:pt idx="3">
                  <c:v>CFI/MUT Combo</c:v>
                </c:pt>
                <c:pt idx="4">
                  <c:v>Thru-cut</c:v>
                </c:pt>
                <c:pt idx="5">
                  <c:v>Reverse RCI</c:v>
                </c:pt>
                <c:pt idx="6">
                  <c:v>Redirect 2L&amp;T</c:v>
                </c:pt>
                <c:pt idx="7">
                  <c:v>Redirect L&amp;T</c:v>
                </c:pt>
                <c:pt idx="8">
                  <c:v>Seven Phase</c:v>
                </c:pt>
                <c:pt idx="9">
                  <c:v>Offset Thru-cut</c:v>
                </c:pt>
                <c:pt idx="10">
                  <c:v>Offset T</c:v>
                </c:pt>
                <c:pt idx="11">
                  <c:v>MUT #2</c:v>
                </c:pt>
                <c:pt idx="12">
                  <c:v>Single Quadrant</c:v>
                </c:pt>
                <c:pt idx="13">
                  <c:v>RCI</c:v>
                </c:pt>
                <c:pt idx="14">
                  <c:v>Two-phase MUT</c:v>
                </c:pt>
              </c:strCache>
            </c:strRef>
          </c:cat>
          <c:val>
            <c:numRef>
              <c:f>Results!$N$46:$N$60</c:f>
              <c:numCache>
                <c:formatCode>0.00</c:formatCode>
                <c:ptCount val="15"/>
                <c:pt idx="0">
                  <c:v>1.4360937499999999</c:v>
                </c:pt>
                <c:pt idx="1">
                  <c:v>1.595659722222222</c:v>
                </c:pt>
                <c:pt idx="2">
                  <c:v>1.4849404761904761</c:v>
                </c:pt>
                <c:pt idx="3">
                  <c:v>1.52520202020202</c:v>
                </c:pt>
                <c:pt idx="4">
                  <c:v>0.98019097222222218</c:v>
                </c:pt>
                <c:pt idx="5">
                  <c:v>1.3677083333333331</c:v>
                </c:pt>
                <c:pt idx="6">
                  <c:v>1.2195399305555554</c:v>
                </c:pt>
                <c:pt idx="7">
                  <c:v>1.2195399305555554</c:v>
                </c:pt>
                <c:pt idx="8">
                  <c:v>1.2841261574074074</c:v>
                </c:pt>
                <c:pt idx="9">
                  <c:v>0.98019097222222218</c:v>
                </c:pt>
                <c:pt idx="10">
                  <c:v>1.0637731481481481</c:v>
                </c:pt>
                <c:pt idx="11">
                  <c:v>1.4588888888888887</c:v>
                </c:pt>
                <c:pt idx="12">
                  <c:v>1.4588888888888887</c:v>
                </c:pt>
                <c:pt idx="13">
                  <c:v>1.0941666666666665</c:v>
                </c:pt>
                <c:pt idx="14">
                  <c:v>1.4588888888888887</c:v>
                </c:pt>
              </c:numCache>
            </c:numRef>
          </c:val>
          <c:smooth val="0"/>
          <c:extLst>
            <c:ext xmlns:c16="http://schemas.microsoft.com/office/drawing/2014/chart" uri="{C3380CC4-5D6E-409C-BE32-E72D297353CC}">
              <c16:uniqueId val="{00000002-BC35-4D27-991E-F4C53AA7C3B0}"/>
            </c:ext>
          </c:extLst>
        </c:ser>
        <c:dLbls>
          <c:showLegendKey val="0"/>
          <c:showVal val="0"/>
          <c:showCatName val="0"/>
          <c:showSerName val="0"/>
          <c:showPercent val="0"/>
          <c:showBubbleSize val="0"/>
        </c:dLbls>
        <c:marker val="1"/>
        <c:smooth val="0"/>
        <c:axId val="1411385439"/>
        <c:axId val="1411390847"/>
      </c:lineChart>
      <c:catAx>
        <c:axId val="1411385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411390847"/>
        <c:crosses val="autoZero"/>
        <c:auto val="1"/>
        <c:lblAlgn val="ctr"/>
        <c:lblOffset val="100"/>
        <c:noMultiLvlLbl val="0"/>
      </c:catAx>
      <c:valAx>
        <c:axId val="141139084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411385439"/>
        <c:crosses val="autoZero"/>
        <c:crossBetween val="between"/>
      </c:valAx>
      <c:spPr>
        <a:noFill/>
        <a:ln>
          <a:noFill/>
        </a:ln>
        <a:effectLst/>
      </c:spPr>
    </c:plotArea>
    <c:legend>
      <c:legendPos val="b"/>
      <c:layout>
        <c:manualLayout>
          <c:xMode val="edge"/>
          <c:yMode val="edge"/>
          <c:x val="0.28731061312108958"/>
          <c:y val="0.92668839279270021"/>
          <c:w val="0.42607401933137556"/>
          <c:h val="6.537549100863554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44824</xdr:colOff>
      <xdr:row>3</xdr:row>
      <xdr:rowOff>44825</xdr:rowOff>
    </xdr:from>
    <xdr:to>
      <xdr:col>1</xdr:col>
      <xdr:colOff>5551768</xdr:colOff>
      <xdr:row>3</xdr:row>
      <xdr:rowOff>2902325</xdr:rowOff>
    </xdr:to>
    <xdr:pic>
      <xdr:nvPicPr>
        <xdr:cNvPr id="2" name="Picture 1">
          <a:extLst>
            <a:ext uri="{FF2B5EF4-FFF2-40B4-BE49-F238E27FC236}">
              <a16:creationId xmlns:a16="http://schemas.microsoft.com/office/drawing/2014/main" id="{8FE8D39C-986F-47BD-8D88-8A845B49B9D2}"/>
            </a:ext>
          </a:extLst>
        </xdr:cNvPr>
        <xdr:cNvPicPr>
          <a:picLocks noChangeAspect="1"/>
        </xdr:cNvPicPr>
      </xdr:nvPicPr>
      <xdr:blipFill>
        <a:blip xmlns:r="http://schemas.openxmlformats.org/officeDocument/2006/relationships" r:embed="rId1"/>
        <a:stretch>
          <a:fillRect/>
        </a:stretch>
      </xdr:blipFill>
      <xdr:spPr>
        <a:xfrm>
          <a:off x="2111749" y="616325"/>
          <a:ext cx="5506944" cy="2857500"/>
        </a:xfrm>
        <a:prstGeom prst="rect">
          <a:avLst/>
        </a:prstGeom>
        <a:ln>
          <a:solidFill>
            <a:schemeClr val="tx1"/>
          </a:solidFill>
        </a:ln>
      </xdr:spPr>
    </xdr:pic>
    <xdr:clientData/>
  </xdr:twoCellAnchor>
  <xdr:twoCellAnchor editAs="oneCell">
    <xdr:from>
      <xdr:col>1</xdr:col>
      <xdr:colOff>33618</xdr:colOff>
      <xdr:row>4</xdr:row>
      <xdr:rowOff>22412</xdr:rowOff>
    </xdr:from>
    <xdr:to>
      <xdr:col>1</xdr:col>
      <xdr:colOff>5551768</xdr:colOff>
      <xdr:row>4</xdr:row>
      <xdr:rowOff>2913529</xdr:rowOff>
    </xdr:to>
    <xdr:pic>
      <xdr:nvPicPr>
        <xdr:cNvPr id="3" name="Picture 2">
          <a:extLst>
            <a:ext uri="{FF2B5EF4-FFF2-40B4-BE49-F238E27FC236}">
              <a16:creationId xmlns:a16="http://schemas.microsoft.com/office/drawing/2014/main" id="{27960770-845B-46BA-AD53-35B575E4780E}"/>
            </a:ext>
          </a:extLst>
        </xdr:cNvPr>
        <xdr:cNvPicPr>
          <a:picLocks noChangeAspect="1"/>
        </xdr:cNvPicPr>
      </xdr:nvPicPr>
      <xdr:blipFill>
        <a:blip xmlns:r="http://schemas.openxmlformats.org/officeDocument/2006/relationships" r:embed="rId2"/>
        <a:stretch>
          <a:fillRect/>
        </a:stretch>
      </xdr:blipFill>
      <xdr:spPr>
        <a:xfrm>
          <a:off x="2100543" y="3537137"/>
          <a:ext cx="5518150" cy="2891117"/>
        </a:xfrm>
        <a:prstGeom prst="rect">
          <a:avLst/>
        </a:prstGeom>
        <a:ln>
          <a:solidFill>
            <a:schemeClr val="tx1"/>
          </a:solidFill>
        </a:ln>
      </xdr:spPr>
    </xdr:pic>
    <xdr:clientData/>
  </xdr:twoCellAnchor>
  <xdr:twoCellAnchor editAs="oneCell">
    <xdr:from>
      <xdr:col>1</xdr:col>
      <xdr:colOff>22412</xdr:colOff>
      <xdr:row>5</xdr:row>
      <xdr:rowOff>22413</xdr:rowOff>
    </xdr:from>
    <xdr:to>
      <xdr:col>1</xdr:col>
      <xdr:colOff>5580530</xdr:colOff>
      <xdr:row>5</xdr:row>
      <xdr:rowOff>2902325</xdr:rowOff>
    </xdr:to>
    <xdr:pic>
      <xdr:nvPicPr>
        <xdr:cNvPr id="4" name="Picture 3">
          <a:extLst>
            <a:ext uri="{FF2B5EF4-FFF2-40B4-BE49-F238E27FC236}">
              <a16:creationId xmlns:a16="http://schemas.microsoft.com/office/drawing/2014/main" id="{87567760-6B4F-40EF-BC4B-9BD1D8AED314}"/>
            </a:ext>
          </a:extLst>
        </xdr:cNvPr>
        <xdr:cNvPicPr>
          <a:picLocks noChangeAspect="1"/>
        </xdr:cNvPicPr>
      </xdr:nvPicPr>
      <xdr:blipFill>
        <a:blip xmlns:r="http://schemas.openxmlformats.org/officeDocument/2006/relationships" r:embed="rId3"/>
        <a:stretch>
          <a:fillRect/>
        </a:stretch>
      </xdr:blipFill>
      <xdr:spPr>
        <a:xfrm>
          <a:off x="2089337" y="6480363"/>
          <a:ext cx="5558118" cy="2879912"/>
        </a:xfrm>
        <a:prstGeom prst="rect">
          <a:avLst/>
        </a:prstGeom>
        <a:ln>
          <a:solidFill>
            <a:schemeClr val="tx1"/>
          </a:solidFill>
        </a:ln>
      </xdr:spPr>
    </xdr:pic>
    <xdr:clientData/>
  </xdr:twoCellAnchor>
  <xdr:twoCellAnchor editAs="oneCell">
    <xdr:from>
      <xdr:col>1</xdr:col>
      <xdr:colOff>78441</xdr:colOff>
      <xdr:row>7</xdr:row>
      <xdr:rowOff>55429</xdr:rowOff>
    </xdr:from>
    <xdr:to>
      <xdr:col>1</xdr:col>
      <xdr:colOff>5553262</xdr:colOff>
      <xdr:row>7</xdr:row>
      <xdr:rowOff>2884768</xdr:rowOff>
    </xdr:to>
    <xdr:pic>
      <xdr:nvPicPr>
        <xdr:cNvPr id="5" name="Picture 4">
          <a:extLst>
            <a:ext uri="{FF2B5EF4-FFF2-40B4-BE49-F238E27FC236}">
              <a16:creationId xmlns:a16="http://schemas.microsoft.com/office/drawing/2014/main" id="{20E019DB-CA7F-43B0-BAC4-5457D3084BE1}"/>
            </a:ext>
          </a:extLst>
        </xdr:cNvPr>
        <xdr:cNvPicPr>
          <a:picLocks noChangeAspect="1"/>
        </xdr:cNvPicPr>
      </xdr:nvPicPr>
      <xdr:blipFill>
        <a:blip xmlns:r="http://schemas.openxmlformats.org/officeDocument/2006/relationships" r:embed="rId4"/>
        <a:stretch>
          <a:fillRect/>
        </a:stretch>
      </xdr:blipFill>
      <xdr:spPr>
        <a:xfrm>
          <a:off x="2145366" y="12399829"/>
          <a:ext cx="5474821" cy="2829339"/>
        </a:xfrm>
        <a:prstGeom prst="rect">
          <a:avLst/>
        </a:prstGeom>
        <a:noFill/>
        <a:ln>
          <a:solidFill>
            <a:schemeClr val="tx1"/>
          </a:solidFill>
        </a:ln>
      </xdr:spPr>
    </xdr:pic>
    <xdr:clientData/>
  </xdr:twoCellAnchor>
  <xdr:twoCellAnchor editAs="oneCell">
    <xdr:from>
      <xdr:col>1</xdr:col>
      <xdr:colOff>56028</xdr:colOff>
      <xdr:row>10</xdr:row>
      <xdr:rowOff>51711</xdr:rowOff>
    </xdr:from>
    <xdr:to>
      <xdr:col>1</xdr:col>
      <xdr:colOff>5553261</xdr:colOff>
      <xdr:row>10</xdr:row>
      <xdr:rowOff>2884769</xdr:rowOff>
    </xdr:to>
    <xdr:pic>
      <xdr:nvPicPr>
        <xdr:cNvPr id="6" name="Picture 5">
          <a:extLst>
            <a:ext uri="{FF2B5EF4-FFF2-40B4-BE49-F238E27FC236}">
              <a16:creationId xmlns:a16="http://schemas.microsoft.com/office/drawing/2014/main" id="{86CEDA29-BD35-4E90-AF57-9C092ACFFFEC}"/>
            </a:ext>
          </a:extLst>
        </xdr:cNvPr>
        <xdr:cNvPicPr>
          <a:picLocks noChangeAspect="1"/>
        </xdr:cNvPicPr>
      </xdr:nvPicPr>
      <xdr:blipFill>
        <a:blip xmlns:r="http://schemas.openxmlformats.org/officeDocument/2006/relationships" r:embed="rId5"/>
        <a:stretch>
          <a:fillRect/>
        </a:stretch>
      </xdr:blipFill>
      <xdr:spPr>
        <a:xfrm>
          <a:off x="2122953" y="21225786"/>
          <a:ext cx="5497233" cy="2833058"/>
        </a:xfrm>
        <a:prstGeom prst="rect">
          <a:avLst/>
        </a:prstGeom>
        <a:ln>
          <a:solidFill>
            <a:schemeClr val="tx1"/>
          </a:solidFill>
        </a:ln>
      </xdr:spPr>
    </xdr:pic>
    <xdr:clientData/>
  </xdr:twoCellAnchor>
  <xdr:twoCellAnchor editAs="oneCell">
    <xdr:from>
      <xdr:col>1</xdr:col>
      <xdr:colOff>53274</xdr:colOff>
      <xdr:row>11</xdr:row>
      <xdr:rowOff>44825</xdr:rowOff>
    </xdr:from>
    <xdr:to>
      <xdr:col>1</xdr:col>
      <xdr:colOff>5551768</xdr:colOff>
      <xdr:row>11</xdr:row>
      <xdr:rowOff>2886262</xdr:rowOff>
    </xdr:to>
    <xdr:pic>
      <xdr:nvPicPr>
        <xdr:cNvPr id="7" name="Picture 6">
          <a:extLst>
            <a:ext uri="{FF2B5EF4-FFF2-40B4-BE49-F238E27FC236}">
              <a16:creationId xmlns:a16="http://schemas.microsoft.com/office/drawing/2014/main" id="{7329FBB7-B233-46BA-AA7C-865B635DE575}"/>
            </a:ext>
          </a:extLst>
        </xdr:cNvPr>
        <xdr:cNvPicPr>
          <a:picLocks noChangeAspect="1"/>
        </xdr:cNvPicPr>
      </xdr:nvPicPr>
      <xdr:blipFill>
        <a:blip xmlns:r="http://schemas.openxmlformats.org/officeDocument/2006/relationships" r:embed="rId6"/>
        <a:stretch>
          <a:fillRect/>
        </a:stretch>
      </xdr:blipFill>
      <xdr:spPr>
        <a:xfrm>
          <a:off x="2120199" y="24162125"/>
          <a:ext cx="5498494" cy="2841437"/>
        </a:xfrm>
        <a:prstGeom prst="rect">
          <a:avLst/>
        </a:prstGeom>
        <a:ln>
          <a:solidFill>
            <a:schemeClr val="tx1"/>
          </a:solidFill>
        </a:ln>
      </xdr:spPr>
    </xdr:pic>
    <xdr:clientData/>
  </xdr:twoCellAnchor>
  <xdr:twoCellAnchor editAs="oneCell">
    <xdr:from>
      <xdr:col>1</xdr:col>
      <xdr:colOff>67234</xdr:colOff>
      <xdr:row>14</xdr:row>
      <xdr:rowOff>44824</xdr:rowOff>
    </xdr:from>
    <xdr:to>
      <xdr:col>1</xdr:col>
      <xdr:colOff>5551767</xdr:colOff>
      <xdr:row>14</xdr:row>
      <xdr:rowOff>2894118</xdr:rowOff>
    </xdr:to>
    <xdr:pic>
      <xdr:nvPicPr>
        <xdr:cNvPr id="8" name="Picture 7">
          <a:extLst>
            <a:ext uri="{FF2B5EF4-FFF2-40B4-BE49-F238E27FC236}">
              <a16:creationId xmlns:a16="http://schemas.microsoft.com/office/drawing/2014/main" id="{4F43D270-98D0-41BF-8147-9BDBA2A6C8CD}"/>
            </a:ext>
          </a:extLst>
        </xdr:cNvPr>
        <xdr:cNvPicPr>
          <a:picLocks noChangeAspect="1"/>
        </xdr:cNvPicPr>
      </xdr:nvPicPr>
      <xdr:blipFill>
        <a:blip xmlns:r="http://schemas.openxmlformats.org/officeDocument/2006/relationships" r:embed="rId7"/>
        <a:stretch>
          <a:fillRect/>
        </a:stretch>
      </xdr:blipFill>
      <xdr:spPr>
        <a:xfrm>
          <a:off x="2134159" y="32991799"/>
          <a:ext cx="5484533" cy="2849294"/>
        </a:xfrm>
        <a:prstGeom prst="rect">
          <a:avLst/>
        </a:prstGeom>
        <a:ln>
          <a:solidFill>
            <a:schemeClr val="tx1"/>
          </a:solidFill>
        </a:ln>
      </xdr:spPr>
    </xdr:pic>
    <xdr:clientData/>
  </xdr:twoCellAnchor>
  <xdr:twoCellAnchor editAs="oneCell">
    <xdr:from>
      <xdr:col>1</xdr:col>
      <xdr:colOff>67235</xdr:colOff>
      <xdr:row>15</xdr:row>
      <xdr:rowOff>47142</xdr:rowOff>
    </xdr:from>
    <xdr:to>
      <xdr:col>1</xdr:col>
      <xdr:colOff>5553262</xdr:colOff>
      <xdr:row>15</xdr:row>
      <xdr:rowOff>2884768</xdr:rowOff>
    </xdr:to>
    <xdr:pic>
      <xdr:nvPicPr>
        <xdr:cNvPr id="9" name="Picture 8">
          <a:extLst>
            <a:ext uri="{FF2B5EF4-FFF2-40B4-BE49-F238E27FC236}">
              <a16:creationId xmlns:a16="http://schemas.microsoft.com/office/drawing/2014/main" id="{B25C92E3-2F21-46D1-937E-566B1409ABC0}"/>
            </a:ext>
          </a:extLst>
        </xdr:cNvPr>
        <xdr:cNvPicPr>
          <a:picLocks noChangeAspect="1"/>
        </xdr:cNvPicPr>
      </xdr:nvPicPr>
      <xdr:blipFill>
        <a:blip xmlns:r="http://schemas.openxmlformats.org/officeDocument/2006/relationships" r:embed="rId8"/>
        <a:stretch>
          <a:fillRect/>
        </a:stretch>
      </xdr:blipFill>
      <xdr:spPr>
        <a:xfrm>
          <a:off x="2134160" y="35937342"/>
          <a:ext cx="5486027" cy="2837626"/>
        </a:xfrm>
        <a:prstGeom prst="rect">
          <a:avLst/>
        </a:prstGeom>
        <a:ln>
          <a:solidFill>
            <a:schemeClr val="tx1"/>
          </a:solidFill>
        </a:ln>
      </xdr:spPr>
    </xdr:pic>
    <xdr:clientData/>
  </xdr:twoCellAnchor>
  <xdr:twoCellAnchor editAs="oneCell">
    <xdr:from>
      <xdr:col>1</xdr:col>
      <xdr:colOff>67235</xdr:colOff>
      <xdr:row>17</xdr:row>
      <xdr:rowOff>56030</xdr:rowOff>
    </xdr:from>
    <xdr:to>
      <xdr:col>1</xdr:col>
      <xdr:colOff>5551768</xdr:colOff>
      <xdr:row>17</xdr:row>
      <xdr:rowOff>2884767</xdr:rowOff>
    </xdr:to>
    <xdr:pic>
      <xdr:nvPicPr>
        <xdr:cNvPr id="10" name="Picture 9">
          <a:extLst>
            <a:ext uri="{FF2B5EF4-FFF2-40B4-BE49-F238E27FC236}">
              <a16:creationId xmlns:a16="http://schemas.microsoft.com/office/drawing/2014/main" id="{1F944B79-DD21-4165-AE9D-306D309A4073}"/>
            </a:ext>
          </a:extLst>
        </xdr:cNvPr>
        <xdr:cNvPicPr>
          <a:picLocks noChangeAspect="1"/>
        </xdr:cNvPicPr>
      </xdr:nvPicPr>
      <xdr:blipFill>
        <a:blip xmlns:r="http://schemas.openxmlformats.org/officeDocument/2006/relationships" r:embed="rId9"/>
        <a:stretch>
          <a:fillRect/>
        </a:stretch>
      </xdr:blipFill>
      <xdr:spPr>
        <a:xfrm>
          <a:off x="2134160" y="41832680"/>
          <a:ext cx="5484533" cy="2828737"/>
        </a:xfrm>
        <a:prstGeom prst="rect">
          <a:avLst/>
        </a:prstGeom>
        <a:ln>
          <a:solidFill>
            <a:schemeClr val="tx1"/>
          </a:solidFill>
        </a:ln>
      </xdr:spPr>
    </xdr:pic>
    <xdr:clientData/>
  </xdr:twoCellAnchor>
  <xdr:twoCellAnchor editAs="oneCell">
    <xdr:from>
      <xdr:col>1</xdr:col>
      <xdr:colOff>67236</xdr:colOff>
      <xdr:row>8</xdr:row>
      <xdr:rowOff>53827</xdr:rowOff>
    </xdr:from>
    <xdr:to>
      <xdr:col>1</xdr:col>
      <xdr:colOff>5553262</xdr:colOff>
      <xdr:row>8</xdr:row>
      <xdr:rowOff>2886263</xdr:rowOff>
    </xdr:to>
    <xdr:pic>
      <xdr:nvPicPr>
        <xdr:cNvPr id="11" name="Picture 10">
          <a:extLst>
            <a:ext uri="{FF2B5EF4-FFF2-40B4-BE49-F238E27FC236}">
              <a16:creationId xmlns:a16="http://schemas.microsoft.com/office/drawing/2014/main" id="{3BF9FA41-F174-45B5-8399-37FB6D1F5E37}"/>
            </a:ext>
          </a:extLst>
        </xdr:cNvPr>
        <xdr:cNvPicPr>
          <a:picLocks noChangeAspect="1"/>
        </xdr:cNvPicPr>
      </xdr:nvPicPr>
      <xdr:blipFill>
        <a:blip xmlns:r="http://schemas.openxmlformats.org/officeDocument/2006/relationships" r:embed="rId10"/>
        <a:stretch>
          <a:fillRect/>
        </a:stretch>
      </xdr:blipFill>
      <xdr:spPr>
        <a:xfrm>
          <a:off x="2134161" y="15341452"/>
          <a:ext cx="5486026" cy="2832436"/>
        </a:xfrm>
        <a:prstGeom prst="rect">
          <a:avLst/>
        </a:prstGeom>
        <a:ln>
          <a:solidFill>
            <a:schemeClr val="tx1"/>
          </a:solidFill>
        </a:ln>
      </xdr:spPr>
    </xdr:pic>
    <xdr:clientData/>
  </xdr:twoCellAnchor>
  <xdr:twoCellAnchor editAs="oneCell">
    <xdr:from>
      <xdr:col>1</xdr:col>
      <xdr:colOff>44824</xdr:colOff>
      <xdr:row>12</xdr:row>
      <xdr:rowOff>44822</xdr:rowOff>
    </xdr:from>
    <xdr:to>
      <xdr:col>1</xdr:col>
      <xdr:colOff>5546912</xdr:colOff>
      <xdr:row>12</xdr:row>
      <xdr:rowOff>2913529</xdr:rowOff>
    </xdr:to>
    <xdr:pic>
      <xdr:nvPicPr>
        <xdr:cNvPr id="12" name="Picture 11">
          <a:extLst>
            <a:ext uri="{FF2B5EF4-FFF2-40B4-BE49-F238E27FC236}">
              <a16:creationId xmlns:a16="http://schemas.microsoft.com/office/drawing/2014/main" id="{63DC39FD-009E-4B51-AA7B-619CB522F092}"/>
            </a:ext>
          </a:extLst>
        </xdr:cNvPr>
        <xdr:cNvPicPr>
          <a:picLocks noChangeAspect="1"/>
        </xdr:cNvPicPr>
      </xdr:nvPicPr>
      <xdr:blipFill>
        <a:blip xmlns:r="http://schemas.openxmlformats.org/officeDocument/2006/relationships" r:embed="rId11"/>
        <a:stretch>
          <a:fillRect/>
        </a:stretch>
      </xdr:blipFill>
      <xdr:spPr>
        <a:xfrm>
          <a:off x="2111749" y="27105347"/>
          <a:ext cx="5502088" cy="2868707"/>
        </a:xfrm>
        <a:prstGeom prst="rect">
          <a:avLst/>
        </a:prstGeom>
        <a:ln>
          <a:solidFill>
            <a:schemeClr val="tx1"/>
          </a:solidFill>
        </a:ln>
      </xdr:spPr>
    </xdr:pic>
    <xdr:clientData/>
  </xdr:twoCellAnchor>
  <xdr:twoCellAnchor editAs="oneCell">
    <xdr:from>
      <xdr:col>1</xdr:col>
      <xdr:colOff>67237</xdr:colOff>
      <xdr:row>13</xdr:row>
      <xdr:rowOff>33617</xdr:rowOff>
    </xdr:from>
    <xdr:to>
      <xdr:col>1</xdr:col>
      <xdr:colOff>5546913</xdr:colOff>
      <xdr:row>13</xdr:row>
      <xdr:rowOff>2913529</xdr:rowOff>
    </xdr:to>
    <xdr:pic>
      <xdr:nvPicPr>
        <xdr:cNvPr id="13" name="Picture 12">
          <a:extLst>
            <a:ext uri="{FF2B5EF4-FFF2-40B4-BE49-F238E27FC236}">
              <a16:creationId xmlns:a16="http://schemas.microsoft.com/office/drawing/2014/main" id="{52194F4B-B48C-4F03-8222-1B9B178E505F}"/>
            </a:ext>
          </a:extLst>
        </xdr:cNvPr>
        <xdr:cNvPicPr>
          <a:picLocks noChangeAspect="1"/>
        </xdr:cNvPicPr>
      </xdr:nvPicPr>
      <xdr:blipFill>
        <a:blip xmlns:r="http://schemas.openxmlformats.org/officeDocument/2006/relationships" r:embed="rId12"/>
        <a:stretch>
          <a:fillRect/>
        </a:stretch>
      </xdr:blipFill>
      <xdr:spPr>
        <a:xfrm>
          <a:off x="2134162" y="30037367"/>
          <a:ext cx="5479676" cy="2879912"/>
        </a:xfrm>
        <a:prstGeom prst="rect">
          <a:avLst/>
        </a:prstGeom>
        <a:ln>
          <a:solidFill>
            <a:schemeClr val="tx1"/>
          </a:solidFill>
        </a:ln>
      </xdr:spPr>
    </xdr:pic>
    <xdr:clientData/>
  </xdr:twoCellAnchor>
  <xdr:twoCellAnchor editAs="oneCell">
    <xdr:from>
      <xdr:col>1</xdr:col>
      <xdr:colOff>36635</xdr:colOff>
      <xdr:row>6</xdr:row>
      <xdr:rowOff>21981</xdr:rowOff>
    </xdr:from>
    <xdr:to>
      <xdr:col>1</xdr:col>
      <xdr:colOff>5565913</xdr:colOff>
      <xdr:row>6</xdr:row>
      <xdr:rowOff>2908789</xdr:rowOff>
    </xdr:to>
    <xdr:pic>
      <xdr:nvPicPr>
        <xdr:cNvPr id="14" name="Picture 13">
          <a:extLst>
            <a:ext uri="{FF2B5EF4-FFF2-40B4-BE49-F238E27FC236}">
              <a16:creationId xmlns:a16="http://schemas.microsoft.com/office/drawing/2014/main" id="{2B430EA7-B027-4FE0-868D-73A68BC49A4F}"/>
            </a:ext>
          </a:extLst>
        </xdr:cNvPr>
        <xdr:cNvPicPr>
          <a:picLocks noChangeAspect="1"/>
        </xdr:cNvPicPr>
      </xdr:nvPicPr>
      <xdr:blipFill>
        <a:blip xmlns:r="http://schemas.openxmlformats.org/officeDocument/2006/relationships" r:embed="rId13"/>
        <a:stretch>
          <a:fillRect/>
        </a:stretch>
      </xdr:blipFill>
      <xdr:spPr>
        <a:xfrm>
          <a:off x="2103560" y="9423156"/>
          <a:ext cx="5529278" cy="2886808"/>
        </a:xfrm>
        <a:prstGeom prst="rect">
          <a:avLst/>
        </a:prstGeom>
        <a:ln>
          <a:solidFill>
            <a:schemeClr val="tx1"/>
          </a:solidFill>
        </a:ln>
      </xdr:spPr>
    </xdr:pic>
    <xdr:clientData/>
  </xdr:twoCellAnchor>
  <xdr:twoCellAnchor editAs="oneCell">
    <xdr:from>
      <xdr:col>1</xdr:col>
      <xdr:colOff>49696</xdr:colOff>
      <xdr:row>16</xdr:row>
      <xdr:rowOff>24848</xdr:rowOff>
    </xdr:from>
    <xdr:to>
      <xdr:col>1</xdr:col>
      <xdr:colOff>5557631</xdr:colOff>
      <xdr:row>16</xdr:row>
      <xdr:rowOff>2898913</xdr:rowOff>
    </xdr:to>
    <xdr:pic>
      <xdr:nvPicPr>
        <xdr:cNvPr id="15" name="Picture 14">
          <a:extLst>
            <a:ext uri="{FF2B5EF4-FFF2-40B4-BE49-F238E27FC236}">
              <a16:creationId xmlns:a16="http://schemas.microsoft.com/office/drawing/2014/main" id="{1E74AB7B-F418-4AB1-B797-97CA3775C960}"/>
            </a:ext>
          </a:extLst>
        </xdr:cNvPr>
        <xdr:cNvPicPr>
          <a:picLocks noChangeAspect="1"/>
        </xdr:cNvPicPr>
      </xdr:nvPicPr>
      <xdr:blipFill>
        <a:blip xmlns:r="http://schemas.openxmlformats.org/officeDocument/2006/relationships" r:embed="rId14"/>
        <a:stretch>
          <a:fillRect/>
        </a:stretch>
      </xdr:blipFill>
      <xdr:spPr>
        <a:xfrm>
          <a:off x="2116621" y="38858273"/>
          <a:ext cx="5507935" cy="2874065"/>
        </a:xfrm>
        <a:prstGeom prst="rect">
          <a:avLst/>
        </a:prstGeom>
        <a:ln>
          <a:solidFill>
            <a:schemeClr val="tx1"/>
          </a:solidFill>
        </a:ln>
      </xdr:spPr>
    </xdr:pic>
    <xdr:clientData/>
  </xdr:twoCellAnchor>
  <xdr:twoCellAnchor editAs="oneCell">
    <xdr:from>
      <xdr:col>1</xdr:col>
      <xdr:colOff>57978</xdr:colOff>
      <xdr:row>9</xdr:row>
      <xdr:rowOff>43834</xdr:rowOff>
    </xdr:from>
    <xdr:to>
      <xdr:col>1</xdr:col>
      <xdr:colOff>5557631</xdr:colOff>
      <xdr:row>9</xdr:row>
      <xdr:rowOff>2907196</xdr:rowOff>
    </xdr:to>
    <xdr:pic>
      <xdr:nvPicPr>
        <xdr:cNvPr id="16" name="Picture 15">
          <a:extLst>
            <a:ext uri="{FF2B5EF4-FFF2-40B4-BE49-F238E27FC236}">
              <a16:creationId xmlns:a16="http://schemas.microsoft.com/office/drawing/2014/main" id="{7E47B901-7F92-4FCB-9F38-57F5F2C6C896}"/>
            </a:ext>
          </a:extLst>
        </xdr:cNvPr>
        <xdr:cNvPicPr>
          <a:picLocks noChangeAspect="1"/>
        </xdr:cNvPicPr>
      </xdr:nvPicPr>
      <xdr:blipFill>
        <a:blip xmlns:r="http://schemas.openxmlformats.org/officeDocument/2006/relationships" r:embed="rId15"/>
        <a:stretch>
          <a:fillRect/>
        </a:stretch>
      </xdr:blipFill>
      <xdr:spPr>
        <a:xfrm>
          <a:off x="2124903" y="18274684"/>
          <a:ext cx="5499653" cy="2863362"/>
        </a:xfrm>
        <a:prstGeom prst="rect">
          <a:avLst/>
        </a:prstGeom>
        <a:ln>
          <a:solidFill>
            <a:schemeClr val="tx1"/>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16486</xdr:colOff>
      <xdr:row>11</xdr:row>
      <xdr:rowOff>134472</xdr:rowOff>
    </xdr:from>
    <xdr:to>
      <xdr:col>9</xdr:col>
      <xdr:colOff>72090</xdr:colOff>
      <xdr:row>25</xdr:row>
      <xdr:rowOff>238126</xdr:rowOff>
    </xdr:to>
    <xdr:pic>
      <xdr:nvPicPr>
        <xdr:cNvPr id="3" name="Picture 2">
          <a:extLst>
            <a:ext uri="{FF2B5EF4-FFF2-40B4-BE49-F238E27FC236}">
              <a16:creationId xmlns:a16="http://schemas.microsoft.com/office/drawing/2014/main" id="{44E69D96-5252-44D0-9FC4-4631FDEB2CE0}"/>
            </a:ext>
          </a:extLst>
        </xdr:cNvPr>
        <xdr:cNvPicPr>
          <a:picLocks noChangeAspect="1"/>
        </xdr:cNvPicPr>
      </xdr:nvPicPr>
      <xdr:blipFill>
        <a:blip xmlns:r="http://schemas.openxmlformats.org/officeDocument/2006/relationships" r:embed="rId1"/>
        <a:stretch>
          <a:fillRect/>
        </a:stretch>
      </xdr:blipFill>
      <xdr:spPr>
        <a:xfrm>
          <a:off x="5126368" y="2868707"/>
          <a:ext cx="5692163" cy="3711948"/>
        </a:xfrm>
        <a:prstGeom prst="rect">
          <a:avLst/>
        </a:prstGeom>
        <a:ln>
          <a:solidFill>
            <a:schemeClr val="tx1"/>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71438</xdr:colOff>
      <xdr:row>12</xdr:row>
      <xdr:rowOff>47625</xdr:rowOff>
    </xdr:from>
    <xdr:to>
      <xdr:col>8</xdr:col>
      <xdr:colOff>993765</xdr:colOff>
      <xdr:row>26</xdr:row>
      <xdr:rowOff>159264</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4905376" y="3095625"/>
          <a:ext cx="5541952" cy="3778764"/>
        </a:xfrm>
        <a:prstGeom prst="rect">
          <a:avLst/>
        </a:prstGeom>
        <a:ln>
          <a:solidFill>
            <a:schemeClr val="tx1"/>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47625</xdr:colOff>
      <xdr:row>11</xdr:row>
      <xdr:rowOff>95250</xdr:rowOff>
    </xdr:from>
    <xdr:to>
      <xdr:col>9</xdr:col>
      <xdr:colOff>11851</xdr:colOff>
      <xdr:row>26</xdr:row>
      <xdr:rowOff>157540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5143500" y="2905125"/>
          <a:ext cx="5822101" cy="3991353"/>
        </a:xfrm>
        <a:prstGeom prst="rect">
          <a:avLst/>
        </a:prstGeom>
        <a:ln>
          <a:solidFill>
            <a:schemeClr val="tx1"/>
          </a:solid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590549</xdr:colOff>
      <xdr:row>12</xdr:row>
      <xdr:rowOff>142875</xdr:rowOff>
    </xdr:from>
    <xdr:to>
      <xdr:col>9</xdr:col>
      <xdr:colOff>361949</xdr:colOff>
      <xdr:row>28</xdr:row>
      <xdr:rowOff>19050</xdr:rowOff>
    </xdr:to>
    <xdr:pic>
      <xdr:nvPicPr>
        <xdr:cNvPr id="3" name="Picture 2">
          <a:extLst>
            <a:ext uri="{FF2B5EF4-FFF2-40B4-BE49-F238E27FC236}">
              <a16:creationId xmlns:a16="http://schemas.microsoft.com/office/drawing/2014/main" id="{8063E4D2-79E3-42C6-A70F-136D44B52439}"/>
            </a:ext>
          </a:extLst>
        </xdr:cNvPr>
        <xdr:cNvPicPr>
          <a:picLocks noChangeAspect="1"/>
        </xdr:cNvPicPr>
      </xdr:nvPicPr>
      <xdr:blipFill>
        <a:blip xmlns:r="http://schemas.openxmlformats.org/officeDocument/2006/relationships" r:embed="rId1"/>
        <a:stretch>
          <a:fillRect/>
        </a:stretch>
      </xdr:blipFill>
      <xdr:spPr>
        <a:xfrm>
          <a:off x="4810124" y="3124200"/>
          <a:ext cx="5724525" cy="3990975"/>
        </a:xfrm>
        <a:prstGeom prst="rect">
          <a:avLst/>
        </a:prstGeom>
        <a:ln>
          <a:solidFill>
            <a:schemeClr val="tx1"/>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33618</xdr:colOff>
      <xdr:row>11</xdr:row>
      <xdr:rowOff>78440</xdr:rowOff>
    </xdr:from>
    <xdr:to>
      <xdr:col>9</xdr:col>
      <xdr:colOff>0</xdr:colOff>
      <xdr:row>26</xdr:row>
      <xdr:rowOff>145676</xdr:rowOff>
    </xdr:to>
    <xdr:pic>
      <xdr:nvPicPr>
        <xdr:cNvPr id="3" name="Picture 2">
          <a:extLst>
            <a:ext uri="{FF2B5EF4-FFF2-40B4-BE49-F238E27FC236}">
              <a16:creationId xmlns:a16="http://schemas.microsoft.com/office/drawing/2014/main" id="{92212D1A-4081-4C9B-9FDE-9B56571478F3}"/>
            </a:ext>
          </a:extLst>
        </xdr:cNvPr>
        <xdr:cNvPicPr>
          <a:picLocks noChangeAspect="1"/>
        </xdr:cNvPicPr>
      </xdr:nvPicPr>
      <xdr:blipFill>
        <a:blip xmlns:r="http://schemas.openxmlformats.org/officeDocument/2006/relationships" r:embed="rId1"/>
        <a:stretch>
          <a:fillRect/>
        </a:stretch>
      </xdr:blipFill>
      <xdr:spPr>
        <a:xfrm>
          <a:off x="5221942" y="2846293"/>
          <a:ext cx="5636558" cy="3765177"/>
        </a:xfrm>
        <a:prstGeom prst="rect">
          <a:avLst/>
        </a:prstGeom>
        <a:ln>
          <a:solidFill>
            <a:schemeClr val="tx1"/>
          </a:solid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0</xdr:colOff>
      <xdr:row>11</xdr:row>
      <xdr:rowOff>132171</xdr:rowOff>
    </xdr:from>
    <xdr:to>
      <xdr:col>9</xdr:col>
      <xdr:colOff>147278</xdr:colOff>
      <xdr:row>26</xdr:row>
      <xdr:rowOff>170773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1289926" y="2335995"/>
          <a:ext cx="5712866" cy="4068517"/>
        </a:xfrm>
        <a:prstGeom prst="rect">
          <a:avLst/>
        </a:prstGeom>
        <a:ln>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29250</xdr:colOff>
      <xdr:row>10</xdr:row>
      <xdr:rowOff>217023</xdr:rowOff>
    </xdr:from>
    <xdr:to>
      <xdr:col>9</xdr:col>
      <xdr:colOff>17318</xdr:colOff>
      <xdr:row>25</xdr:row>
      <xdr:rowOff>27502</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4912977" y="2728159"/>
          <a:ext cx="5218159" cy="3707070"/>
        </a:xfrm>
        <a:prstGeom prst="rect">
          <a:avLst/>
        </a:prstGeom>
        <a:ln>
          <a:solidFill>
            <a:schemeClr val="tx1"/>
          </a:solid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853205</xdr:colOff>
      <xdr:row>11</xdr:row>
      <xdr:rowOff>34638</xdr:rowOff>
    </xdr:from>
    <xdr:to>
      <xdr:col>9</xdr:col>
      <xdr:colOff>1601</xdr:colOff>
      <xdr:row>27</xdr:row>
      <xdr:rowOff>19125</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922978" y="2718956"/>
          <a:ext cx="5236974" cy="3690578"/>
        </a:xfrm>
        <a:prstGeom prst="rect">
          <a:avLst/>
        </a:prstGeom>
        <a:ln>
          <a:solidFill>
            <a:schemeClr val="tx1"/>
          </a:solid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759286</xdr:colOff>
      <xdr:row>11</xdr:row>
      <xdr:rowOff>40821</xdr:rowOff>
    </xdr:from>
    <xdr:to>
      <xdr:col>8</xdr:col>
      <xdr:colOff>750629</xdr:colOff>
      <xdr:row>27</xdr:row>
      <xdr:rowOff>31079</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4460429" y="2721428"/>
          <a:ext cx="5226382" cy="3691401"/>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38421</xdr:colOff>
      <xdr:row>21</xdr:row>
      <xdr:rowOff>190500</xdr:rowOff>
    </xdr:from>
    <xdr:to>
      <xdr:col>22</xdr:col>
      <xdr:colOff>259773</xdr:colOff>
      <xdr:row>39</xdr:row>
      <xdr:rowOff>86591</xdr:rowOff>
    </xdr:to>
    <xdr:graphicFrame macro="">
      <xdr:nvGraphicFramePr>
        <xdr:cNvPr id="2" name="Chart 1">
          <a:extLst>
            <a:ext uri="{FF2B5EF4-FFF2-40B4-BE49-F238E27FC236}">
              <a16:creationId xmlns:a16="http://schemas.microsoft.com/office/drawing/2014/main" id="{A5612778-331A-4A04-A4C9-A0EE14EDB9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627782</xdr:colOff>
      <xdr:row>2</xdr:row>
      <xdr:rowOff>6432</xdr:rowOff>
    </xdr:from>
    <xdr:to>
      <xdr:col>22</xdr:col>
      <xdr:colOff>249010</xdr:colOff>
      <xdr:row>18</xdr:row>
      <xdr:rowOff>36740</xdr:rowOff>
    </xdr:to>
    <xdr:graphicFrame macro="">
      <xdr:nvGraphicFramePr>
        <xdr:cNvPr id="11" name="Chart 10">
          <a:extLst>
            <a:ext uri="{FF2B5EF4-FFF2-40B4-BE49-F238E27FC236}">
              <a16:creationId xmlns:a16="http://schemas.microsoft.com/office/drawing/2014/main" id="{51946B89-DF85-4B46-8024-F4F6D3E826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598713</xdr:colOff>
      <xdr:row>21</xdr:row>
      <xdr:rowOff>192974</xdr:rowOff>
    </xdr:from>
    <xdr:to>
      <xdr:col>34</xdr:col>
      <xdr:colOff>277090</xdr:colOff>
      <xdr:row>39</xdr:row>
      <xdr:rowOff>95251</xdr:rowOff>
    </xdr:to>
    <xdr:graphicFrame macro="">
      <xdr:nvGraphicFramePr>
        <xdr:cNvPr id="12" name="Chart 11">
          <a:extLst>
            <a:ext uri="{FF2B5EF4-FFF2-40B4-BE49-F238E27FC236}">
              <a16:creationId xmlns:a16="http://schemas.microsoft.com/office/drawing/2014/main" id="{E7B30E7B-FFFE-4B5B-9A59-32B9847E89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132869</xdr:colOff>
      <xdr:row>43</xdr:row>
      <xdr:rowOff>29936</xdr:rowOff>
    </xdr:from>
    <xdr:to>
      <xdr:col>25</xdr:col>
      <xdr:colOff>598715</xdr:colOff>
      <xdr:row>59</xdr:row>
      <xdr:rowOff>204106</xdr:rowOff>
    </xdr:to>
    <xdr:graphicFrame macro="">
      <xdr:nvGraphicFramePr>
        <xdr:cNvPr id="13" name="Chart 12">
          <a:extLst>
            <a:ext uri="{FF2B5EF4-FFF2-40B4-BE49-F238E27FC236}">
              <a16:creationId xmlns:a16="http://schemas.microsoft.com/office/drawing/2014/main" id="{58B82673-3C9B-47FE-854A-2F84EE97D6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437029</xdr:colOff>
      <xdr:row>43</xdr:row>
      <xdr:rowOff>22412</xdr:rowOff>
    </xdr:from>
    <xdr:to>
      <xdr:col>34</xdr:col>
      <xdr:colOff>246528</xdr:colOff>
      <xdr:row>59</xdr:row>
      <xdr:rowOff>190500</xdr:rowOff>
    </xdr:to>
    <xdr:graphicFrame macro="">
      <xdr:nvGraphicFramePr>
        <xdr:cNvPr id="14" name="Chart 13">
          <a:extLst>
            <a:ext uri="{FF2B5EF4-FFF2-40B4-BE49-F238E27FC236}">
              <a16:creationId xmlns:a16="http://schemas.microsoft.com/office/drawing/2014/main" id="{69CA5005-0E77-465C-BCB9-7E53BB0B5C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55012</xdr:colOff>
      <xdr:row>43</xdr:row>
      <xdr:rowOff>27505</xdr:rowOff>
    </xdr:from>
    <xdr:to>
      <xdr:col>42</xdr:col>
      <xdr:colOff>389588</xdr:colOff>
      <xdr:row>59</xdr:row>
      <xdr:rowOff>207788</xdr:rowOff>
    </xdr:to>
    <xdr:graphicFrame macro="">
      <xdr:nvGraphicFramePr>
        <xdr:cNvPr id="16" name="Chart 15">
          <a:extLst>
            <a:ext uri="{FF2B5EF4-FFF2-40B4-BE49-F238E27FC236}">
              <a16:creationId xmlns:a16="http://schemas.microsoft.com/office/drawing/2014/main" id="{E83F7027-A8D9-4D3D-A8B0-70DF863F1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140366</xdr:colOff>
      <xdr:row>44</xdr:row>
      <xdr:rowOff>77205</xdr:rowOff>
    </xdr:from>
    <xdr:to>
      <xdr:col>12</xdr:col>
      <xdr:colOff>359175</xdr:colOff>
      <xdr:row>49</xdr:row>
      <xdr:rowOff>141549</xdr:rowOff>
    </xdr:to>
    <xdr:pic>
      <xdr:nvPicPr>
        <xdr:cNvPr id="2" name="Picture 1">
          <a:extLst>
            <a:ext uri="{FF2B5EF4-FFF2-40B4-BE49-F238E27FC236}">
              <a16:creationId xmlns:a16="http://schemas.microsoft.com/office/drawing/2014/main" id="{72D4790C-BAC3-4574-BB8E-C37A0F77D000}"/>
            </a:ext>
          </a:extLst>
        </xdr:cNvPr>
        <xdr:cNvPicPr>
          <a:picLocks noChangeAspect="1"/>
        </xdr:cNvPicPr>
      </xdr:nvPicPr>
      <xdr:blipFill>
        <a:blip xmlns:r="http://schemas.openxmlformats.org/officeDocument/2006/relationships" r:embed="rId1"/>
        <a:stretch>
          <a:fillRect/>
        </a:stretch>
      </xdr:blipFill>
      <xdr:spPr>
        <a:xfrm>
          <a:off x="4407566" y="8297280"/>
          <a:ext cx="3274093" cy="1034213"/>
        </a:xfrm>
        <a:prstGeom prst="rect">
          <a:avLst/>
        </a:prstGeom>
      </xdr:spPr>
    </xdr:pic>
    <xdr:clientData/>
  </xdr:twoCellAnchor>
  <xdr:twoCellAnchor editAs="oneCell">
    <xdr:from>
      <xdr:col>7</xdr:col>
      <xdr:colOff>118811</xdr:colOff>
      <xdr:row>54</xdr:row>
      <xdr:rowOff>37600</xdr:rowOff>
    </xdr:from>
    <xdr:to>
      <xdr:col>12</xdr:col>
      <xdr:colOff>589782</xdr:colOff>
      <xdr:row>60</xdr:row>
      <xdr:rowOff>86079</xdr:rowOff>
    </xdr:to>
    <xdr:pic>
      <xdr:nvPicPr>
        <xdr:cNvPr id="3" name="Picture 2">
          <a:extLst>
            <a:ext uri="{FF2B5EF4-FFF2-40B4-BE49-F238E27FC236}">
              <a16:creationId xmlns:a16="http://schemas.microsoft.com/office/drawing/2014/main" id="{758D30B4-C511-40DF-9960-3D077230DB60}"/>
            </a:ext>
          </a:extLst>
        </xdr:cNvPr>
        <xdr:cNvPicPr>
          <a:picLocks noChangeAspect="1"/>
        </xdr:cNvPicPr>
      </xdr:nvPicPr>
      <xdr:blipFill>
        <a:blip xmlns:r="http://schemas.openxmlformats.org/officeDocument/2006/relationships" r:embed="rId2"/>
        <a:stretch>
          <a:fillRect/>
        </a:stretch>
      </xdr:blipFill>
      <xdr:spPr>
        <a:xfrm>
          <a:off x="4386011" y="10238875"/>
          <a:ext cx="3526255" cy="1191479"/>
        </a:xfrm>
        <a:prstGeom prst="rect">
          <a:avLst/>
        </a:prstGeom>
      </xdr:spPr>
    </xdr:pic>
    <xdr:clientData/>
  </xdr:twoCellAnchor>
  <xdr:twoCellAnchor editAs="oneCell">
    <xdr:from>
      <xdr:col>14</xdr:col>
      <xdr:colOff>90237</xdr:colOff>
      <xdr:row>5</xdr:row>
      <xdr:rowOff>19050</xdr:rowOff>
    </xdr:from>
    <xdr:to>
      <xdr:col>19</xdr:col>
      <xdr:colOff>461210</xdr:colOff>
      <xdr:row>9</xdr:row>
      <xdr:rowOff>0</xdr:rowOff>
    </xdr:to>
    <xdr:pic>
      <xdr:nvPicPr>
        <xdr:cNvPr id="4" name="Picture 3">
          <a:extLst>
            <a:ext uri="{FF2B5EF4-FFF2-40B4-BE49-F238E27FC236}">
              <a16:creationId xmlns:a16="http://schemas.microsoft.com/office/drawing/2014/main" id="{7EADFBEE-B090-499B-9B67-6E3218C8EEFC}"/>
            </a:ext>
          </a:extLst>
        </xdr:cNvPr>
        <xdr:cNvPicPr>
          <a:picLocks noChangeAspect="1"/>
        </xdr:cNvPicPr>
      </xdr:nvPicPr>
      <xdr:blipFill>
        <a:blip xmlns:r="http://schemas.openxmlformats.org/officeDocument/2006/relationships" r:embed="rId3"/>
        <a:stretch>
          <a:fillRect/>
        </a:stretch>
      </xdr:blipFill>
      <xdr:spPr>
        <a:xfrm>
          <a:off x="8710362" y="990600"/>
          <a:ext cx="3418973" cy="742950"/>
        </a:xfrm>
        <a:prstGeom prst="rect">
          <a:avLst/>
        </a:prstGeom>
      </xdr:spPr>
    </xdr:pic>
    <xdr:clientData/>
  </xdr:twoCellAnchor>
  <xdr:twoCellAnchor editAs="oneCell">
    <xdr:from>
      <xdr:col>14</xdr:col>
      <xdr:colOff>70183</xdr:colOff>
      <xdr:row>32</xdr:row>
      <xdr:rowOff>30258</xdr:rowOff>
    </xdr:from>
    <xdr:to>
      <xdr:col>19</xdr:col>
      <xdr:colOff>551445</xdr:colOff>
      <xdr:row>36</xdr:row>
      <xdr:rowOff>10110</xdr:rowOff>
    </xdr:to>
    <xdr:pic>
      <xdr:nvPicPr>
        <xdr:cNvPr id="5" name="Picture 4">
          <a:extLst>
            <a:ext uri="{FF2B5EF4-FFF2-40B4-BE49-F238E27FC236}">
              <a16:creationId xmlns:a16="http://schemas.microsoft.com/office/drawing/2014/main" id="{ADA47BF7-1F34-48D5-9C91-C3681E82B8E4}"/>
            </a:ext>
          </a:extLst>
        </xdr:cNvPr>
        <xdr:cNvPicPr>
          <a:picLocks noChangeAspect="1"/>
        </xdr:cNvPicPr>
      </xdr:nvPicPr>
      <xdr:blipFill>
        <a:blip xmlns:r="http://schemas.openxmlformats.org/officeDocument/2006/relationships" r:embed="rId4"/>
        <a:stretch>
          <a:fillRect/>
        </a:stretch>
      </xdr:blipFill>
      <xdr:spPr>
        <a:xfrm>
          <a:off x="8754742" y="6316758"/>
          <a:ext cx="3506850" cy="764264"/>
        </a:xfrm>
        <a:prstGeom prst="rect">
          <a:avLst/>
        </a:prstGeom>
      </xdr:spPr>
    </xdr:pic>
    <xdr:clientData/>
  </xdr:twoCellAnchor>
  <xdr:twoCellAnchor editAs="oneCell">
    <xdr:from>
      <xdr:col>14</xdr:col>
      <xdr:colOff>90237</xdr:colOff>
      <xdr:row>80</xdr:row>
      <xdr:rowOff>20053</xdr:rowOff>
    </xdr:from>
    <xdr:to>
      <xdr:col>19</xdr:col>
      <xdr:colOff>401052</xdr:colOff>
      <xdr:row>84</xdr:row>
      <xdr:rowOff>77101</xdr:rowOff>
    </xdr:to>
    <xdr:pic>
      <xdr:nvPicPr>
        <xdr:cNvPr id="6" name="Picture 5">
          <a:extLst>
            <a:ext uri="{FF2B5EF4-FFF2-40B4-BE49-F238E27FC236}">
              <a16:creationId xmlns:a16="http://schemas.microsoft.com/office/drawing/2014/main" id="{58E8A05E-F031-4B2E-ACF2-D4C577CE27B1}"/>
            </a:ext>
          </a:extLst>
        </xdr:cNvPr>
        <xdr:cNvPicPr>
          <a:picLocks noChangeAspect="1"/>
        </xdr:cNvPicPr>
      </xdr:nvPicPr>
      <xdr:blipFill>
        <a:blip xmlns:r="http://schemas.openxmlformats.org/officeDocument/2006/relationships" r:embed="rId5"/>
        <a:stretch>
          <a:fillRect/>
        </a:stretch>
      </xdr:blipFill>
      <xdr:spPr>
        <a:xfrm>
          <a:off x="8710362" y="15050503"/>
          <a:ext cx="3358815" cy="819048"/>
        </a:xfrm>
        <a:prstGeom prst="rect">
          <a:avLst/>
        </a:prstGeom>
      </xdr:spPr>
    </xdr:pic>
    <xdr:clientData/>
  </xdr:twoCellAnchor>
  <xdr:twoCellAnchor editAs="oneCell">
    <xdr:from>
      <xdr:col>14</xdr:col>
      <xdr:colOff>50131</xdr:colOff>
      <xdr:row>90</xdr:row>
      <xdr:rowOff>189498</xdr:rowOff>
    </xdr:from>
    <xdr:to>
      <xdr:col>19</xdr:col>
      <xdr:colOff>541419</xdr:colOff>
      <xdr:row>95</xdr:row>
      <xdr:rowOff>56046</xdr:rowOff>
    </xdr:to>
    <xdr:pic>
      <xdr:nvPicPr>
        <xdr:cNvPr id="7" name="Picture 6">
          <a:extLst>
            <a:ext uri="{FF2B5EF4-FFF2-40B4-BE49-F238E27FC236}">
              <a16:creationId xmlns:a16="http://schemas.microsoft.com/office/drawing/2014/main" id="{B828A4CC-A2D3-41EF-AD21-AEF6DCE9236E}"/>
            </a:ext>
          </a:extLst>
        </xdr:cNvPr>
        <xdr:cNvPicPr>
          <a:picLocks noChangeAspect="1"/>
        </xdr:cNvPicPr>
      </xdr:nvPicPr>
      <xdr:blipFill>
        <a:blip xmlns:r="http://schemas.openxmlformats.org/officeDocument/2006/relationships" r:embed="rId6"/>
        <a:stretch>
          <a:fillRect/>
        </a:stretch>
      </xdr:blipFill>
      <xdr:spPr>
        <a:xfrm>
          <a:off x="8670256" y="17124948"/>
          <a:ext cx="3539288" cy="819048"/>
        </a:xfrm>
        <a:prstGeom prst="rect">
          <a:avLst/>
        </a:prstGeom>
      </xdr:spPr>
    </xdr:pic>
    <xdr:clientData/>
  </xdr:twoCellAnchor>
  <xdr:twoCellAnchor editAs="oneCell">
    <xdr:from>
      <xdr:col>14</xdr:col>
      <xdr:colOff>67825</xdr:colOff>
      <xdr:row>98</xdr:row>
      <xdr:rowOff>84605</xdr:rowOff>
    </xdr:from>
    <xdr:to>
      <xdr:col>19</xdr:col>
      <xdr:colOff>488929</xdr:colOff>
      <xdr:row>102</xdr:row>
      <xdr:rowOff>170223</xdr:rowOff>
    </xdr:to>
    <xdr:pic>
      <xdr:nvPicPr>
        <xdr:cNvPr id="8" name="Picture 7">
          <a:extLst>
            <a:ext uri="{FF2B5EF4-FFF2-40B4-BE49-F238E27FC236}">
              <a16:creationId xmlns:a16="http://schemas.microsoft.com/office/drawing/2014/main" id="{FE257E39-24C7-4AD5-8521-D6FAA9295FD6}"/>
            </a:ext>
          </a:extLst>
        </xdr:cNvPr>
        <xdr:cNvPicPr>
          <a:picLocks noChangeAspect="1"/>
        </xdr:cNvPicPr>
      </xdr:nvPicPr>
      <xdr:blipFill>
        <a:blip xmlns:r="http://schemas.openxmlformats.org/officeDocument/2006/relationships" r:embed="rId7"/>
        <a:stretch>
          <a:fillRect/>
        </a:stretch>
      </xdr:blipFill>
      <xdr:spPr>
        <a:xfrm>
          <a:off x="8752384" y="19157017"/>
          <a:ext cx="3446692" cy="847618"/>
        </a:xfrm>
        <a:prstGeom prst="rect">
          <a:avLst/>
        </a:prstGeom>
      </xdr:spPr>
    </xdr:pic>
    <xdr:clientData/>
  </xdr:twoCellAnchor>
  <xdr:twoCellAnchor editAs="oneCell">
    <xdr:from>
      <xdr:col>21</xdr:col>
      <xdr:colOff>28575</xdr:colOff>
      <xdr:row>5</xdr:row>
      <xdr:rowOff>28575</xdr:rowOff>
    </xdr:from>
    <xdr:to>
      <xdr:col>26</xdr:col>
      <xdr:colOff>581025</xdr:colOff>
      <xdr:row>11</xdr:row>
      <xdr:rowOff>95099</xdr:rowOff>
    </xdr:to>
    <xdr:pic>
      <xdr:nvPicPr>
        <xdr:cNvPr id="9" name="Picture 8">
          <a:extLst>
            <a:ext uri="{FF2B5EF4-FFF2-40B4-BE49-F238E27FC236}">
              <a16:creationId xmlns:a16="http://schemas.microsoft.com/office/drawing/2014/main" id="{F546B780-639A-4FBB-BB8B-2BA2098FE9C0}"/>
            </a:ext>
          </a:extLst>
        </xdr:cNvPr>
        <xdr:cNvPicPr>
          <a:picLocks noChangeAspect="1"/>
        </xdr:cNvPicPr>
      </xdr:nvPicPr>
      <xdr:blipFill>
        <a:blip xmlns:r="http://schemas.openxmlformats.org/officeDocument/2006/relationships" r:embed="rId8"/>
        <a:stretch>
          <a:fillRect/>
        </a:stretch>
      </xdr:blipFill>
      <xdr:spPr>
        <a:xfrm>
          <a:off x="13001625" y="1000125"/>
          <a:ext cx="3600451" cy="1209524"/>
        </a:xfrm>
        <a:prstGeom prst="rect">
          <a:avLst/>
        </a:prstGeom>
        <a:ln>
          <a:noFill/>
        </a:ln>
      </xdr:spPr>
    </xdr:pic>
    <xdr:clientData/>
  </xdr:twoCellAnchor>
  <xdr:twoCellAnchor editAs="oneCell">
    <xdr:from>
      <xdr:col>21</xdr:col>
      <xdr:colOff>19050</xdr:colOff>
      <xdr:row>12</xdr:row>
      <xdr:rowOff>47625</xdr:rowOff>
    </xdr:from>
    <xdr:to>
      <xdr:col>26</xdr:col>
      <xdr:colOff>581025</xdr:colOff>
      <xdr:row>16</xdr:row>
      <xdr:rowOff>132916</xdr:rowOff>
    </xdr:to>
    <xdr:pic>
      <xdr:nvPicPr>
        <xdr:cNvPr id="10" name="Picture 9">
          <a:extLst>
            <a:ext uri="{FF2B5EF4-FFF2-40B4-BE49-F238E27FC236}">
              <a16:creationId xmlns:a16="http://schemas.microsoft.com/office/drawing/2014/main" id="{1D89CD7E-74F8-425F-BC69-63FA94F462C9}"/>
            </a:ext>
          </a:extLst>
        </xdr:cNvPr>
        <xdr:cNvPicPr>
          <a:picLocks noChangeAspect="1"/>
        </xdr:cNvPicPr>
      </xdr:nvPicPr>
      <xdr:blipFill>
        <a:blip xmlns:r="http://schemas.openxmlformats.org/officeDocument/2006/relationships" r:embed="rId9"/>
        <a:stretch>
          <a:fillRect/>
        </a:stretch>
      </xdr:blipFill>
      <xdr:spPr>
        <a:xfrm>
          <a:off x="12992100" y="2362200"/>
          <a:ext cx="3609976" cy="874185"/>
        </a:xfrm>
        <a:prstGeom prst="rect">
          <a:avLst/>
        </a:prstGeom>
      </xdr:spPr>
    </xdr:pic>
    <xdr:clientData/>
  </xdr:twoCellAnchor>
  <xdr:twoCellAnchor editAs="oneCell">
    <xdr:from>
      <xdr:col>21</xdr:col>
      <xdr:colOff>50131</xdr:colOff>
      <xdr:row>23</xdr:row>
      <xdr:rowOff>27572</xdr:rowOff>
    </xdr:from>
    <xdr:to>
      <xdr:col>26</xdr:col>
      <xdr:colOff>551447</xdr:colOff>
      <xdr:row>27</xdr:row>
      <xdr:rowOff>49463</xdr:rowOff>
    </xdr:to>
    <xdr:pic>
      <xdr:nvPicPr>
        <xdr:cNvPr id="11" name="Picture 10">
          <a:extLst>
            <a:ext uri="{FF2B5EF4-FFF2-40B4-BE49-F238E27FC236}">
              <a16:creationId xmlns:a16="http://schemas.microsoft.com/office/drawing/2014/main" id="{19975FAF-5F13-4025-B679-5EF8D4CF026F}"/>
            </a:ext>
          </a:extLst>
        </xdr:cNvPr>
        <xdr:cNvPicPr>
          <a:picLocks noChangeAspect="1"/>
        </xdr:cNvPicPr>
      </xdr:nvPicPr>
      <xdr:blipFill>
        <a:blip xmlns:r="http://schemas.openxmlformats.org/officeDocument/2006/relationships" r:embed="rId10"/>
        <a:stretch>
          <a:fillRect/>
        </a:stretch>
      </xdr:blipFill>
      <xdr:spPr>
        <a:xfrm>
          <a:off x="13023181" y="4532897"/>
          <a:ext cx="3549317" cy="812465"/>
        </a:xfrm>
        <a:prstGeom prst="rect">
          <a:avLst/>
        </a:prstGeom>
      </xdr:spPr>
    </xdr:pic>
    <xdr:clientData/>
  </xdr:twoCellAnchor>
  <xdr:twoCellAnchor editAs="oneCell">
    <xdr:from>
      <xdr:col>7</xdr:col>
      <xdr:colOff>30079</xdr:colOff>
      <xdr:row>64</xdr:row>
      <xdr:rowOff>130342</xdr:rowOff>
    </xdr:from>
    <xdr:to>
      <xdr:col>12</xdr:col>
      <xdr:colOff>629888</xdr:colOff>
      <xdr:row>70</xdr:row>
      <xdr:rowOff>166285</xdr:rowOff>
    </xdr:to>
    <xdr:pic>
      <xdr:nvPicPr>
        <xdr:cNvPr id="12" name="Picture 11">
          <a:extLst>
            <a:ext uri="{FF2B5EF4-FFF2-40B4-BE49-F238E27FC236}">
              <a16:creationId xmlns:a16="http://schemas.microsoft.com/office/drawing/2014/main" id="{0AB3C467-5A50-4B30-98B2-15B0775787BC}"/>
            </a:ext>
          </a:extLst>
        </xdr:cNvPr>
        <xdr:cNvPicPr>
          <a:picLocks noChangeAspect="1"/>
        </xdr:cNvPicPr>
      </xdr:nvPicPr>
      <xdr:blipFill>
        <a:blip xmlns:r="http://schemas.openxmlformats.org/officeDocument/2006/relationships" r:embed="rId11"/>
        <a:stretch>
          <a:fillRect/>
        </a:stretch>
      </xdr:blipFill>
      <xdr:spPr>
        <a:xfrm>
          <a:off x="4297279" y="12246142"/>
          <a:ext cx="3655093" cy="12170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37117</xdr:colOff>
      <xdr:row>11</xdr:row>
      <xdr:rowOff>223967</xdr:rowOff>
    </xdr:from>
    <xdr:to>
      <xdr:col>8</xdr:col>
      <xdr:colOff>935182</xdr:colOff>
      <xdr:row>26</xdr:row>
      <xdr:rowOff>217715</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557162" y="2908285"/>
          <a:ext cx="5192974" cy="3699839"/>
        </a:xfrm>
        <a:prstGeom prst="rect">
          <a:avLst/>
        </a:prstGeom>
        <a:ln>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935182</xdr:colOff>
      <xdr:row>9</xdr:row>
      <xdr:rowOff>198445</xdr:rowOff>
    </xdr:from>
    <xdr:to>
      <xdr:col>9</xdr:col>
      <xdr:colOff>28978</xdr:colOff>
      <xdr:row>27</xdr:row>
      <xdr:rowOff>34636</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5316682" y="2467127"/>
          <a:ext cx="6159615" cy="4442827"/>
        </a:xfrm>
        <a:prstGeom prst="rect">
          <a:avLst/>
        </a:prstGeom>
        <a:ln>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34637</xdr:colOff>
      <xdr:row>9</xdr:row>
      <xdr:rowOff>207818</xdr:rowOff>
    </xdr:from>
    <xdr:to>
      <xdr:col>8</xdr:col>
      <xdr:colOff>821715</xdr:colOff>
      <xdr:row>27</xdr:row>
      <xdr:rowOff>78400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351319" y="2978727"/>
          <a:ext cx="6450123" cy="4321355"/>
        </a:xfrm>
        <a:prstGeom prst="rect">
          <a:avLst/>
        </a:prstGeom>
        <a:ln>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11</xdr:row>
      <xdr:rowOff>207817</xdr:rowOff>
    </xdr:from>
    <xdr:to>
      <xdr:col>9</xdr:col>
      <xdr:colOff>6893</xdr:colOff>
      <xdr:row>27</xdr:row>
      <xdr:rowOff>195469</xdr:rowOff>
    </xdr:to>
    <xdr:pic>
      <xdr:nvPicPr>
        <xdr:cNvPr id="3" name="Picture 2">
          <a:extLst>
            <a:ext uri="{FF2B5EF4-FFF2-40B4-BE49-F238E27FC236}">
              <a16:creationId xmlns:a16="http://schemas.microsoft.com/office/drawing/2014/main" id="{76872182-34B9-462D-B3FE-88DDA4FD1759}"/>
            </a:ext>
          </a:extLst>
        </xdr:cNvPr>
        <xdr:cNvPicPr>
          <a:picLocks noChangeAspect="1"/>
        </xdr:cNvPicPr>
      </xdr:nvPicPr>
      <xdr:blipFill>
        <a:blip xmlns:r="http://schemas.openxmlformats.org/officeDocument/2006/relationships" r:embed="rId1"/>
        <a:stretch>
          <a:fillRect/>
        </a:stretch>
      </xdr:blipFill>
      <xdr:spPr>
        <a:xfrm>
          <a:off x="5385955" y="3550226"/>
          <a:ext cx="6241438" cy="4074743"/>
        </a:xfrm>
        <a:prstGeom prst="rect">
          <a:avLst/>
        </a:prstGeom>
        <a:ln>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47625</xdr:colOff>
      <xdr:row>10</xdr:row>
      <xdr:rowOff>37581</xdr:rowOff>
    </xdr:from>
    <xdr:to>
      <xdr:col>8</xdr:col>
      <xdr:colOff>976311</xdr:colOff>
      <xdr:row>27</xdr:row>
      <xdr:rowOff>14286</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5167313" y="3466581"/>
          <a:ext cx="6524624" cy="4429643"/>
        </a:xfrm>
        <a:prstGeom prst="rect">
          <a:avLst/>
        </a:prstGeom>
        <a:noFill/>
        <a:ln>
          <a:solidFill>
            <a:schemeClr val="tx1"/>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17318</xdr:colOff>
      <xdr:row>10</xdr:row>
      <xdr:rowOff>225137</xdr:rowOff>
    </xdr:from>
    <xdr:to>
      <xdr:col>8</xdr:col>
      <xdr:colOff>973987</xdr:colOff>
      <xdr:row>26</xdr:row>
      <xdr:rowOff>63829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849091" y="2718955"/>
          <a:ext cx="5372805" cy="3562101"/>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112"/>
  <sheetViews>
    <sheetView topLeftCell="A10" zoomScale="70" zoomScaleNormal="70" workbookViewId="0">
      <selection activeCell="K54" sqref="K54"/>
    </sheetView>
  </sheetViews>
  <sheetFormatPr defaultColWidth="9.140625" defaultRowHeight="15" x14ac:dyDescent="0.25"/>
  <cols>
    <col min="1" max="1" width="6.140625" style="9" customWidth="1"/>
    <col min="2" max="20" width="9.140625" style="9"/>
    <col min="21" max="21" width="5.140625" style="9" customWidth="1"/>
    <col min="22" max="22" width="5.42578125" style="9" customWidth="1"/>
    <col min="23" max="16384" width="9.140625" style="9"/>
  </cols>
  <sheetData>
    <row r="1" spans="2:31" x14ac:dyDescent="0.25">
      <c r="AE1" s="40"/>
    </row>
    <row r="2" spans="2:31" ht="15.75" thickBot="1" x14ac:dyDescent="0.3">
      <c r="AE2" s="40"/>
    </row>
    <row r="3" spans="2:31" ht="15.75" thickBot="1" x14ac:dyDescent="0.3">
      <c r="B3" s="500" t="s">
        <v>581</v>
      </c>
      <c r="C3" s="501"/>
      <c r="D3" s="501"/>
      <c r="E3" s="501"/>
      <c r="F3" s="501"/>
      <c r="G3" s="501"/>
      <c r="H3" s="501"/>
      <c r="I3" s="501"/>
      <c r="J3" s="501"/>
      <c r="K3" s="501"/>
      <c r="L3" s="501"/>
      <c r="M3" s="501"/>
      <c r="N3" s="501"/>
      <c r="O3" s="501"/>
      <c r="P3" s="501"/>
      <c r="Q3" s="501"/>
      <c r="R3" s="501"/>
      <c r="S3" s="501"/>
      <c r="T3" s="502"/>
      <c r="AE3" s="40"/>
    </row>
    <row r="4" spans="2:31" x14ac:dyDescent="0.25">
      <c r="I4" s="17"/>
      <c r="AE4" s="40"/>
    </row>
    <row r="5" spans="2:31" x14ac:dyDescent="0.25">
      <c r="B5" s="477" t="s">
        <v>73</v>
      </c>
      <c r="W5" s="478" t="s">
        <v>77</v>
      </c>
      <c r="AE5" s="40"/>
    </row>
    <row r="6" spans="2:31" ht="15" customHeight="1" x14ac:dyDescent="0.25">
      <c r="B6" s="495" t="s">
        <v>575</v>
      </c>
      <c r="C6" s="495"/>
      <c r="D6" s="495"/>
      <c r="E6" s="495"/>
      <c r="F6" s="495"/>
      <c r="G6" s="495"/>
      <c r="H6" s="495"/>
      <c r="I6" s="495"/>
      <c r="J6" s="495"/>
      <c r="K6" s="495"/>
      <c r="L6" s="495"/>
      <c r="M6" s="495"/>
      <c r="N6" s="495"/>
      <c r="O6" s="495"/>
      <c r="P6" s="495"/>
      <c r="Q6" s="495"/>
      <c r="R6" s="495"/>
      <c r="S6" s="495"/>
      <c r="T6" s="495"/>
      <c r="U6" s="479"/>
      <c r="W6" s="493" t="s">
        <v>546</v>
      </c>
      <c r="X6" s="493"/>
      <c r="Y6" s="493"/>
      <c r="Z6" s="493"/>
      <c r="AA6" s="493"/>
      <c r="AB6" s="493"/>
      <c r="AC6" s="493"/>
      <c r="AE6" s="40"/>
    </row>
    <row r="7" spans="2:31" x14ac:dyDescent="0.25">
      <c r="B7" s="495"/>
      <c r="C7" s="495"/>
      <c r="D7" s="495"/>
      <c r="E7" s="495"/>
      <c r="F7" s="495"/>
      <c r="G7" s="495"/>
      <c r="H7" s="495"/>
      <c r="I7" s="495"/>
      <c r="J7" s="495"/>
      <c r="K7" s="495"/>
      <c r="L7" s="495"/>
      <c r="M7" s="495"/>
      <c r="N7" s="495"/>
      <c r="O7" s="495"/>
      <c r="P7" s="495"/>
      <c r="Q7" s="495"/>
      <c r="R7" s="495"/>
      <c r="S7" s="495"/>
      <c r="T7" s="495"/>
      <c r="U7" s="479"/>
      <c r="W7" s="493"/>
      <c r="X7" s="493"/>
      <c r="Y7" s="493"/>
      <c r="Z7" s="493"/>
      <c r="AA7" s="493"/>
      <c r="AB7" s="493"/>
      <c r="AC7" s="493"/>
      <c r="AE7" s="40"/>
    </row>
    <row r="8" spans="2:31" x14ac:dyDescent="0.25">
      <c r="B8" s="495"/>
      <c r="C8" s="495"/>
      <c r="D8" s="495"/>
      <c r="E8" s="495"/>
      <c r="F8" s="495"/>
      <c r="G8" s="495"/>
      <c r="H8" s="495"/>
      <c r="I8" s="495"/>
      <c r="J8" s="495"/>
      <c r="K8" s="495"/>
      <c r="L8" s="495"/>
      <c r="M8" s="495"/>
      <c r="N8" s="495"/>
      <c r="O8" s="495"/>
      <c r="P8" s="495"/>
      <c r="Q8" s="495"/>
      <c r="R8" s="495"/>
      <c r="S8" s="495"/>
      <c r="T8" s="495"/>
      <c r="U8" s="479"/>
      <c r="W8" s="493"/>
      <c r="X8" s="493"/>
      <c r="Y8" s="493"/>
      <c r="Z8" s="493"/>
      <c r="AA8" s="493"/>
      <c r="AB8" s="493"/>
      <c r="AC8" s="493"/>
      <c r="AE8" s="40"/>
    </row>
    <row r="9" spans="2:31" x14ac:dyDescent="0.25">
      <c r="B9" s="495"/>
      <c r="C9" s="495"/>
      <c r="D9" s="495"/>
      <c r="E9" s="495"/>
      <c r="F9" s="495"/>
      <c r="G9" s="495"/>
      <c r="H9" s="495"/>
      <c r="I9" s="495"/>
      <c r="J9" s="495"/>
      <c r="K9" s="495"/>
      <c r="L9" s="495"/>
      <c r="M9" s="495"/>
      <c r="N9" s="495"/>
      <c r="O9" s="495"/>
      <c r="P9" s="495"/>
      <c r="Q9" s="495"/>
      <c r="R9" s="495"/>
      <c r="S9" s="495"/>
      <c r="T9" s="495"/>
      <c r="U9" s="479"/>
      <c r="AE9" s="40"/>
    </row>
    <row r="10" spans="2:31" x14ac:dyDescent="0.25">
      <c r="W10" s="478" t="s">
        <v>78</v>
      </c>
      <c r="Y10" s="478" t="s">
        <v>116</v>
      </c>
      <c r="AE10" s="40"/>
    </row>
    <row r="11" spans="2:31" ht="15" customHeight="1" x14ac:dyDescent="0.25">
      <c r="B11" s="495" t="s">
        <v>576</v>
      </c>
      <c r="C11" s="495"/>
      <c r="D11" s="495"/>
      <c r="E11" s="495"/>
      <c r="F11" s="495"/>
      <c r="G11" s="495"/>
      <c r="H11" s="495"/>
      <c r="I11" s="495"/>
      <c r="J11" s="495"/>
      <c r="K11" s="495"/>
      <c r="L11" s="495"/>
      <c r="M11" s="495"/>
      <c r="N11" s="495"/>
      <c r="O11" s="495"/>
      <c r="P11" s="495"/>
      <c r="Q11" s="495"/>
      <c r="R11" s="495"/>
      <c r="S11" s="495"/>
      <c r="T11" s="495"/>
      <c r="U11" s="476"/>
      <c r="AE11" s="40"/>
    </row>
    <row r="12" spans="2:31" x14ac:dyDescent="0.25">
      <c r="B12" s="495"/>
      <c r="C12" s="495"/>
      <c r="D12" s="495"/>
      <c r="E12" s="495"/>
      <c r="F12" s="495"/>
      <c r="G12" s="495"/>
      <c r="H12" s="495"/>
      <c r="I12" s="495"/>
      <c r="J12" s="495"/>
      <c r="K12" s="495"/>
      <c r="L12" s="495"/>
      <c r="M12" s="495"/>
      <c r="N12" s="495"/>
      <c r="O12" s="495"/>
      <c r="P12" s="495"/>
      <c r="Q12" s="495"/>
      <c r="R12" s="495"/>
      <c r="S12" s="495"/>
      <c r="T12" s="495"/>
      <c r="U12" s="476"/>
      <c r="W12" s="12"/>
      <c r="Y12" s="493" t="s">
        <v>547</v>
      </c>
      <c r="Z12" s="493"/>
      <c r="AA12" s="493"/>
      <c r="AB12" s="493"/>
      <c r="AC12" s="493"/>
      <c r="AD12" s="493"/>
      <c r="AE12" s="497"/>
    </row>
    <row r="13" spans="2:31" x14ac:dyDescent="0.25">
      <c r="B13" s="495"/>
      <c r="C13" s="495"/>
      <c r="D13" s="495"/>
      <c r="E13" s="495"/>
      <c r="F13" s="495"/>
      <c r="G13" s="495"/>
      <c r="H13" s="495"/>
      <c r="I13" s="495"/>
      <c r="J13" s="495"/>
      <c r="K13" s="495"/>
      <c r="L13" s="495"/>
      <c r="M13" s="495"/>
      <c r="N13" s="495"/>
      <c r="O13" s="495"/>
      <c r="P13" s="495"/>
      <c r="Q13" s="495"/>
      <c r="R13" s="495"/>
      <c r="S13" s="495"/>
      <c r="T13" s="495"/>
      <c r="U13" s="476"/>
      <c r="W13" s="13"/>
      <c r="Y13" s="493"/>
      <c r="Z13" s="493"/>
      <c r="AA13" s="493"/>
      <c r="AB13" s="493"/>
      <c r="AC13" s="493"/>
      <c r="AD13" s="493"/>
      <c r="AE13" s="497"/>
    </row>
    <row r="14" spans="2:31" x14ac:dyDescent="0.25">
      <c r="B14" s="495"/>
      <c r="C14" s="495"/>
      <c r="D14" s="495"/>
      <c r="E14" s="495"/>
      <c r="F14" s="495"/>
      <c r="G14" s="495"/>
      <c r="H14" s="495"/>
      <c r="I14" s="495"/>
      <c r="J14" s="495"/>
      <c r="K14" s="495"/>
      <c r="L14" s="495"/>
      <c r="M14" s="495"/>
      <c r="N14" s="495"/>
      <c r="O14" s="495"/>
      <c r="P14" s="495"/>
      <c r="Q14" s="495"/>
      <c r="R14" s="495"/>
      <c r="S14" s="495"/>
      <c r="T14" s="495"/>
      <c r="U14" s="476"/>
      <c r="AE14" s="40"/>
    </row>
    <row r="15" spans="2:31" ht="15" customHeight="1" x14ac:dyDescent="0.25">
      <c r="B15" s="495"/>
      <c r="C15" s="495"/>
      <c r="D15" s="495"/>
      <c r="E15" s="495"/>
      <c r="F15" s="495"/>
      <c r="G15" s="495"/>
      <c r="H15" s="495"/>
      <c r="I15" s="495"/>
      <c r="J15" s="495"/>
      <c r="K15" s="495"/>
      <c r="L15" s="495"/>
      <c r="M15" s="495"/>
      <c r="N15" s="495"/>
      <c r="O15" s="495"/>
      <c r="P15" s="495"/>
      <c r="Q15" s="495"/>
      <c r="R15" s="495"/>
      <c r="S15" s="495"/>
      <c r="T15" s="495"/>
      <c r="W15" s="14"/>
      <c r="Y15" s="493" t="s">
        <v>114</v>
      </c>
      <c r="Z15" s="493"/>
      <c r="AA15" s="493"/>
      <c r="AB15" s="493"/>
      <c r="AC15" s="493"/>
      <c r="AD15" s="493"/>
      <c r="AE15" s="40"/>
    </row>
    <row r="16" spans="2:31" ht="12.75" customHeight="1" x14ac:dyDescent="0.25">
      <c r="B16" s="496" t="s">
        <v>129</v>
      </c>
      <c r="C16" s="496"/>
      <c r="D16" s="496"/>
      <c r="E16" s="496"/>
      <c r="F16" s="496"/>
      <c r="G16" s="496"/>
      <c r="H16" s="496"/>
      <c r="I16" s="496"/>
      <c r="J16" s="496"/>
      <c r="K16" s="496"/>
      <c r="L16" s="496"/>
      <c r="M16" s="496"/>
      <c r="N16" s="496"/>
      <c r="O16" s="496"/>
      <c r="P16" s="496"/>
      <c r="Q16" s="496"/>
      <c r="R16" s="496"/>
      <c r="S16" s="496"/>
      <c r="T16" s="496"/>
      <c r="U16" s="16"/>
      <c r="W16" s="15"/>
      <c r="Y16" s="493"/>
      <c r="Z16" s="493"/>
      <c r="AA16" s="493"/>
      <c r="AB16" s="493"/>
      <c r="AC16" s="493"/>
      <c r="AD16" s="493"/>
      <c r="AE16" s="40"/>
    </row>
    <row r="17" spans="2:31" x14ac:dyDescent="0.25">
      <c r="B17" s="496"/>
      <c r="C17" s="496"/>
      <c r="D17" s="496"/>
      <c r="E17" s="496"/>
      <c r="F17" s="496"/>
      <c r="G17" s="496"/>
      <c r="H17" s="496"/>
      <c r="I17" s="496"/>
      <c r="J17" s="496"/>
      <c r="K17" s="496"/>
      <c r="L17" s="496"/>
      <c r="M17" s="496"/>
      <c r="N17" s="496"/>
      <c r="O17" s="496"/>
      <c r="P17" s="496"/>
      <c r="Q17" s="496"/>
      <c r="R17" s="496"/>
      <c r="S17" s="496"/>
      <c r="T17" s="496"/>
      <c r="U17" s="16"/>
      <c r="Y17" s="480"/>
      <c r="Z17" s="480"/>
      <c r="AA17" s="480"/>
      <c r="AB17" s="480"/>
      <c r="AE17" s="40"/>
    </row>
    <row r="18" spans="2:31" ht="15" customHeight="1" x14ac:dyDescent="0.25">
      <c r="W18" s="49"/>
      <c r="Y18" s="481" t="s">
        <v>543</v>
      </c>
      <c r="Z18" s="480"/>
      <c r="AA18" s="480"/>
      <c r="AB18" s="480"/>
      <c r="AE18" s="40"/>
    </row>
    <row r="19" spans="2:31" x14ac:dyDescent="0.25">
      <c r="B19" s="477" t="s">
        <v>74</v>
      </c>
      <c r="E19" s="477" t="s">
        <v>76</v>
      </c>
      <c r="W19" s="50"/>
      <c r="Y19" s="480"/>
      <c r="Z19" s="480"/>
      <c r="AA19" s="480"/>
      <c r="AB19" s="480"/>
      <c r="AE19" s="40"/>
    </row>
    <row r="20" spans="2:31" ht="15" customHeight="1" x14ac:dyDescent="0.25">
      <c r="B20" s="9" t="s">
        <v>75</v>
      </c>
      <c r="E20" s="503" t="s">
        <v>577</v>
      </c>
      <c r="F20" s="503"/>
      <c r="G20" s="503"/>
      <c r="H20" s="503"/>
      <c r="I20" s="503"/>
      <c r="J20" s="503"/>
      <c r="K20" s="503"/>
      <c r="L20" s="503"/>
      <c r="M20" s="503"/>
      <c r="N20" s="503"/>
      <c r="O20" s="503"/>
      <c r="P20" s="503"/>
      <c r="Q20" s="503"/>
      <c r="R20" s="503"/>
      <c r="S20" s="503"/>
      <c r="T20" s="503"/>
      <c r="Y20" s="480"/>
      <c r="Z20" s="480"/>
      <c r="AA20" s="480"/>
      <c r="AB20" s="480"/>
      <c r="AE20" s="40"/>
    </row>
    <row r="21" spans="2:31" ht="15" customHeight="1" x14ac:dyDescent="0.25">
      <c r="E21" s="503"/>
      <c r="F21" s="503"/>
      <c r="G21" s="503"/>
      <c r="H21" s="503"/>
      <c r="I21" s="503"/>
      <c r="J21" s="503"/>
      <c r="K21" s="503"/>
      <c r="L21" s="503"/>
      <c r="M21" s="503"/>
      <c r="N21" s="503"/>
      <c r="O21" s="503"/>
      <c r="P21" s="503"/>
      <c r="Q21" s="503"/>
      <c r="R21" s="503"/>
      <c r="S21" s="503"/>
      <c r="T21" s="503"/>
      <c r="W21" s="470"/>
      <c r="Y21" s="98" t="s">
        <v>544</v>
      </c>
      <c r="Z21" s="98"/>
      <c r="AA21" s="98"/>
      <c r="AB21" s="98"/>
      <c r="AE21" s="40"/>
    </row>
    <row r="22" spans="2:31" ht="15" customHeight="1" x14ac:dyDescent="0.25">
      <c r="B22" s="9" t="s">
        <v>164</v>
      </c>
      <c r="E22" s="495" t="s">
        <v>165</v>
      </c>
      <c r="F22" s="495"/>
      <c r="G22" s="495"/>
      <c r="H22" s="495"/>
      <c r="I22" s="495"/>
      <c r="J22" s="495"/>
      <c r="K22" s="495"/>
      <c r="L22" s="495"/>
      <c r="M22" s="495"/>
      <c r="N22" s="495"/>
      <c r="O22" s="495"/>
      <c r="P22" s="495"/>
      <c r="Q22" s="495"/>
      <c r="R22" s="495"/>
      <c r="S22" s="495"/>
      <c r="T22" s="495"/>
      <c r="W22" s="471"/>
      <c r="Y22" s="98"/>
      <c r="Z22" s="98"/>
      <c r="AA22" s="98"/>
      <c r="AB22" s="98"/>
      <c r="AE22" s="40"/>
    </row>
    <row r="23" spans="2:31" ht="15" customHeight="1" x14ac:dyDescent="0.25">
      <c r="E23" s="495"/>
      <c r="F23" s="495"/>
      <c r="G23" s="495"/>
      <c r="H23" s="495"/>
      <c r="I23" s="495"/>
      <c r="J23" s="495"/>
      <c r="K23" s="495"/>
      <c r="L23" s="495"/>
      <c r="M23" s="495"/>
      <c r="N23" s="495"/>
      <c r="O23" s="495"/>
      <c r="P23" s="495"/>
      <c r="Q23" s="495"/>
      <c r="R23" s="495"/>
      <c r="S23" s="495"/>
      <c r="T23" s="495"/>
      <c r="Y23" s="482"/>
      <c r="Z23" s="482"/>
      <c r="AA23" s="482"/>
      <c r="AB23" s="482"/>
      <c r="AE23" s="40"/>
    </row>
    <row r="24" spans="2:31" ht="15" customHeight="1" x14ac:dyDescent="0.25">
      <c r="B24" s="9" t="s">
        <v>113</v>
      </c>
      <c r="E24" s="498" t="s">
        <v>578</v>
      </c>
      <c r="F24" s="498"/>
      <c r="G24" s="498"/>
      <c r="H24" s="498"/>
      <c r="I24" s="498"/>
      <c r="J24" s="498"/>
      <c r="K24" s="498"/>
      <c r="L24" s="498"/>
      <c r="M24" s="498"/>
      <c r="N24" s="498"/>
      <c r="O24" s="498"/>
      <c r="P24" s="498"/>
      <c r="Q24" s="498"/>
      <c r="R24" s="498"/>
      <c r="S24" s="498"/>
      <c r="T24" s="498"/>
      <c r="W24" s="472"/>
      <c r="Y24" s="98" t="s">
        <v>545</v>
      </c>
      <c r="Z24" s="482"/>
      <c r="AA24" s="482"/>
      <c r="AB24" s="482"/>
      <c r="AE24" s="40"/>
    </row>
    <row r="25" spans="2:31" ht="15" customHeight="1" x14ac:dyDescent="0.25">
      <c r="E25" s="498"/>
      <c r="F25" s="498"/>
      <c r="G25" s="498"/>
      <c r="H25" s="498"/>
      <c r="I25" s="498"/>
      <c r="J25" s="498"/>
      <c r="K25" s="498"/>
      <c r="L25" s="498"/>
      <c r="M25" s="498"/>
      <c r="N25" s="498"/>
      <c r="O25" s="498"/>
      <c r="P25" s="498"/>
      <c r="Q25" s="498"/>
      <c r="R25" s="498"/>
      <c r="S25" s="498"/>
      <c r="T25" s="498"/>
      <c r="W25" s="473"/>
      <c r="Y25" s="98"/>
      <c r="Z25" s="482"/>
      <c r="AA25" s="482"/>
      <c r="AB25" s="482"/>
      <c r="AE25" s="40"/>
    </row>
    <row r="26" spans="2:31" x14ac:dyDescent="0.25">
      <c r="E26" s="498"/>
      <c r="F26" s="498"/>
      <c r="G26" s="498"/>
      <c r="H26" s="498"/>
      <c r="I26" s="498"/>
      <c r="J26" s="498"/>
      <c r="K26" s="498"/>
      <c r="L26" s="498"/>
      <c r="M26" s="498"/>
      <c r="N26" s="498"/>
      <c r="O26" s="498"/>
      <c r="P26" s="498"/>
      <c r="Q26" s="498"/>
      <c r="R26" s="498"/>
      <c r="S26" s="498"/>
      <c r="T26" s="498"/>
      <c r="Y26" s="482"/>
      <c r="Z26" s="482"/>
      <c r="AA26" s="482"/>
      <c r="AB26" s="482"/>
      <c r="AE26" s="40"/>
    </row>
    <row r="27" spans="2:31" ht="15" customHeight="1" x14ac:dyDescent="0.25">
      <c r="E27" s="498"/>
      <c r="F27" s="498"/>
      <c r="G27" s="498"/>
      <c r="H27" s="498"/>
      <c r="I27" s="498"/>
      <c r="J27" s="498"/>
      <c r="K27" s="498"/>
      <c r="L27" s="498"/>
      <c r="M27" s="498"/>
      <c r="N27" s="498"/>
      <c r="O27" s="498"/>
      <c r="P27" s="498"/>
      <c r="Q27" s="498"/>
      <c r="R27" s="498"/>
      <c r="S27" s="498"/>
      <c r="T27" s="498"/>
      <c r="W27" s="10"/>
      <c r="Y27" s="98" t="s">
        <v>65</v>
      </c>
      <c r="Z27" s="482"/>
      <c r="AA27" s="482"/>
      <c r="AB27" s="482"/>
      <c r="AE27" s="40"/>
    </row>
    <row r="28" spans="2:31" x14ac:dyDescent="0.25">
      <c r="E28" s="498"/>
      <c r="F28" s="498"/>
      <c r="G28" s="498"/>
      <c r="H28" s="498"/>
      <c r="I28" s="498"/>
      <c r="J28" s="498"/>
      <c r="K28" s="498"/>
      <c r="L28" s="498"/>
      <c r="M28" s="498"/>
      <c r="N28" s="498"/>
      <c r="O28" s="498"/>
      <c r="P28" s="498"/>
      <c r="Q28" s="498"/>
      <c r="R28" s="498"/>
      <c r="S28" s="498"/>
      <c r="T28" s="498"/>
      <c r="W28" s="11"/>
      <c r="Y28" s="98"/>
      <c r="Z28" s="482"/>
      <c r="AA28" s="482"/>
      <c r="AB28" s="482"/>
      <c r="AE28" s="40"/>
    </row>
    <row r="29" spans="2:31" ht="15" customHeight="1" x14ac:dyDescent="0.25">
      <c r="E29" s="480"/>
      <c r="F29" s="480"/>
      <c r="G29" s="480"/>
      <c r="H29" s="480"/>
      <c r="I29" s="480"/>
      <c r="J29" s="480"/>
      <c r="K29" s="480"/>
      <c r="L29" s="480"/>
      <c r="M29" s="480"/>
      <c r="N29" s="480"/>
      <c r="O29" s="480"/>
      <c r="P29" s="480"/>
      <c r="Q29" s="480"/>
      <c r="R29" s="480"/>
      <c r="S29" s="480"/>
      <c r="T29" s="480"/>
      <c r="AE29" s="40"/>
    </row>
    <row r="30" spans="2:31" ht="15" customHeight="1" x14ac:dyDescent="0.25">
      <c r="B30" s="9" t="s">
        <v>65</v>
      </c>
      <c r="E30" s="495" t="s">
        <v>579</v>
      </c>
      <c r="F30" s="495"/>
      <c r="G30" s="495"/>
      <c r="H30" s="495"/>
      <c r="I30" s="495"/>
      <c r="J30" s="495"/>
      <c r="K30" s="495"/>
      <c r="L30" s="495"/>
      <c r="M30" s="495"/>
      <c r="N30" s="495"/>
      <c r="O30" s="495"/>
      <c r="P30" s="495"/>
      <c r="Q30" s="495"/>
      <c r="R30" s="495"/>
      <c r="S30" s="495"/>
      <c r="T30" s="495"/>
      <c r="W30" s="478" t="s">
        <v>174</v>
      </c>
      <c r="X30" s="483"/>
      <c r="Y30" s="483"/>
      <c r="AE30" s="40"/>
    </row>
    <row r="31" spans="2:31" ht="15" customHeight="1" x14ac:dyDescent="0.25">
      <c r="E31" s="495"/>
      <c r="F31" s="495"/>
      <c r="G31" s="495"/>
      <c r="H31" s="495"/>
      <c r="I31" s="495"/>
      <c r="J31" s="495"/>
      <c r="K31" s="495"/>
      <c r="L31" s="495"/>
      <c r="M31" s="495"/>
      <c r="N31" s="495"/>
      <c r="O31" s="495"/>
      <c r="P31" s="495"/>
      <c r="Q31" s="495"/>
      <c r="R31" s="495"/>
      <c r="S31" s="495"/>
      <c r="T31" s="495"/>
      <c r="W31" s="493" t="s">
        <v>582</v>
      </c>
      <c r="X31" s="493"/>
      <c r="Y31" s="493"/>
      <c r="Z31" s="493"/>
      <c r="AA31" s="493"/>
      <c r="AB31" s="493"/>
      <c r="AC31" s="493"/>
      <c r="AD31" s="493"/>
      <c r="AE31" s="40"/>
    </row>
    <row r="32" spans="2:31" x14ac:dyDescent="0.25">
      <c r="E32" s="495"/>
      <c r="F32" s="495"/>
      <c r="G32" s="495"/>
      <c r="H32" s="495"/>
      <c r="I32" s="495"/>
      <c r="J32" s="495"/>
      <c r="K32" s="495"/>
      <c r="L32" s="495"/>
      <c r="M32" s="495"/>
      <c r="N32" s="495"/>
      <c r="O32" s="495"/>
      <c r="P32" s="495"/>
      <c r="Q32" s="495"/>
      <c r="R32" s="495"/>
      <c r="S32" s="495"/>
      <c r="T32" s="495"/>
      <c r="W32" s="493"/>
      <c r="X32" s="493"/>
      <c r="Y32" s="493"/>
      <c r="Z32" s="493"/>
      <c r="AA32" s="493"/>
      <c r="AB32" s="493"/>
      <c r="AC32" s="493"/>
      <c r="AD32" s="493"/>
      <c r="AE32" s="40"/>
    </row>
    <row r="33" spans="2:31" x14ac:dyDescent="0.25">
      <c r="E33" s="495"/>
      <c r="F33" s="495"/>
      <c r="G33" s="495"/>
      <c r="H33" s="495"/>
      <c r="I33" s="495"/>
      <c r="J33" s="495"/>
      <c r="K33" s="495"/>
      <c r="L33" s="495"/>
      <c r="M33" s="495"/>
      <c r="N33" s="495"/>
      <c r="O33" s="495"/>
      <c r="P33" s="495"/>
      <c r="Q33" s="495"/>
      <c r="R33" s="495"/>
      <c r="S33" s="495"/>
      <c r="T33" s="495"/>
      <c r="W33" s="493"/>
      <c r="X33" s="493"/>
      <c r="Y33" s="493"/>
      <c r="Z33" s="493"/>
      <c r="AA33" s="493"/>
      <c r="AB33" s="493"/>
      <c r="AC33" s="493"/>
      <c r="AD33" s="493"/>
      <c r="AE33" s="40"/>
    </row>
    <row r="34" spans="2:31" ht="15" customHeight="1" x14ac:dyDescent="0.25">
      <c r="E34" s="495"/>
      <c r="F34" s="495"/>
      <c r="G34" s="495"/>
      <c r="H34" s="495"/>
      <c r="I34" s="495"/>
      <c r="J34" s="495"/>
      <c r="K34" s="495"/>
      <c r="L34" s="495"/>
      <c r="M34" s="495"/>
      <c r="N34" s="495"/>
      <c r="O34" s="495"/>
      <c r="P34" s="495"/>
      <c r="Q34" s="495"/>
      <c r="R34" s="495"/>
      <c r="S34" s="495"/>
      <c r="T34" s="495"/>
      <c r="W34" s="493"/>
      <c r="X34" s="493"/>
      <c r="Y34" s="493"/>
      <c r="Z34" s="493"/>
      <c r="AA34" s="493"/>
      <c r="AB34" s="493"/>
      <c r="AC34" s="493"/>
      <c r="AD34" s="493"/>
      <c r="AE34" s="40"/>
    </row>
    <row r="35" spans="2:31" x14ac:dyDescent="0.25">
      <c r="E35" s="495"/>
      <c r="F35" s="495"/>
      <c r="G35" s="495"/>
      <c r="H35" s="495"/>
      <c r="I35" s="495"/>
      <c r="J35" s="495"/>
      <c r="K35" s="495"/>
      <c r="L35" s="495"/>
      <c r="M35" s="495"/>
      <c r="N35" s="495"/>
      <c r="O35" s="495"/>
      <c r="P35" s="495"/>
      <c r="Q35" s="495"/>
      <c r="R35" s="495"/>
      <c r="S35" s="495"/>
      <c r="T35" s="495"/>
      <c r="W35" s="493"/>
      <c r="X35" s="493"/>
      <c r="Y35" s="493"/>
      <c r="Z35" s="493"/>
      <c r="AA35" s="493"/>
      <c r="AB35" s="493"/>
      <c r="AC35" s="493"/>
      <c r="AD35" s="493"/>
      <c r="AE35" s="40"/>
    </row>
    <row r="36" spans="2:31" x14ac:dyDescent="0.25">
      <c r="E36" s="495"/>
      <c r="F36" s="495"/>
      <c r="G36" s="495"/>
      <c r="H36" s="495"/>
      <c r="I36" s="495"/>
      <c r="J36" s="495"/>
      <c r="K36" s="495"/>
      <c r="L36" s="495"/>
      <c r="M36" s="495"/>
      <c r="N36" s="495"/>
      <c r="O36" s="495"/>
      <c r="P36" s="495"/>
      <c r="Q36" s="495"/>
      <c r="R36" s="495"/>
      <c r="S36" s="495"/>
      <c r="T36" s="495"/>
      <c r="W36" s="493"/>
      <c r="X36" s="493"/>
      <c r="Y36" s="493"/>
      <c r="Z36" s="493"/>
      <c r="AA36" s="493"/>
      <c r="AB36" s="493"/>
      <c r="AC36" s="493"/>
      <c r="AD36" s="493"/>
      <c r="AE36" s="40"/>
    </row>
    <row r="37" spans="2:31" x14ac:dyDescent="0.25">
      <c r="E37" s="495"/>
      <c r="F37" s="495"/>
      <c r="G37" s="495"/>
      <c r="H37" s="495"/>
      <c r="I37" s="495"/>
      <c r="J37" s="495"/>
      <c r="K37" s="495"/>
      <c r="L37" s="495"/>
      <c r="M37" s="495"/>
      <c r="N37" s="495"/>
      <c r="O37" s="495"/>
      <c r="P37" s="495"/>
      <c r="Q37" s="495"/>
      <c r="R37" s="495"/>
      <c r="S37" s="495"/>
      <c r="T37" s="495"/>
      <c r="W37" s="493"/>
      <c r="X37" s="493"/>
      <c r="Y37" s="493"/>
      <c r="Z37" s="493"/>
      <c r="AA37" s="493"/>
      <c r="AB37" s="493"/>
      <c r="AC37" s="493"/>
      <c r="AD37" s="493"/>
      <c r="AE37" s="40"/>
    </row>
    <row r="38" spans="2:31" x14ac:dyDescent="0.25">
      <c r="E38" s="495"/>
      <c r="F38" s="495"/>
      <c r="G38" s="495"/>
      <c r="H38" s="495"/>
      <c r="I38" s="495"/>
      <c r="J38" s="495"/>
      <c r="K38" s="495"/>
      <c r="L38" s="495"/>
      <c r="M38" s="495"/>
      <c r="N38" s="495"/>
      <c r="O38" s="495"/>
      <c r="P38" s="495"/>
      <c r="Q38" s="495"/>
      <c r="R38" s="495"/>
      <c r="S38" s="495"/>
      <c r="T38" s="495"/>
      <c r="W38" s="493"/>
      <c r="X38" s="493"/>
      <c r="Y38" s="493"/>
      <c r="Z38" s="493"/>
      <c r="AA38" s="493"/>
      <c r="AB38" s="493"/>
      <c r="AC38" s="493"/>
      <c r="AD38" s="493"/>
      <c r="AE38" s="40"/>
    </row>
    <row r="39" spans="2:31" x14ac:dyDescent="0.25">
      <c r="E39" s="495"/>
      <c r="F39" s="495"/>
      <c r="G39" s="495"/>
      <c r="H39" s="495"/>
      <c r="I39" s="495"/>
      <c r="J39" s="495"/>
      <c r="K39" s="495"/>
      <c r="L39" s="495"/>
      <c r="M39" s="495"/>
      <c r="N39" s="495"/>
      <c r="O39" s="495"/>
      <c r="P39" s="495"/>
      <c r="Q39" s="495"/>
      <c r="R39" s="495"/>
      <c r="S39" s="495"/>
      <c r="T39" s="495"/>
      <c r="W39" s="493"/>
      <c r="X39" s="493"/>
      <c r="Y39" s="493"/>
      <c r="Z39" s="493"/>
      <c r="AA39" s="493"/>
      <c r="AB39" s="493"/>
      <c r="AC39" s="493"/>
      <c r="AD39" s="493"/>
      <c r="AE39" s="40"/>
    </row>
    <row r="40" spans="2:31" x14ac:dyDescent="0.25">
      <c r="E40" s="495"/>
      <c r="F40" s="495"/>
      <c r="G40" s="495"/>
      <c r="H40" s="495"/>
      <c r="I40" s="495"/>
      <c r="J40" s="495"/>
      <c r="K40" s="495"/>
      <c r="L40" s="495"/>
      <c r="M40" s="495"/>
      <c r="N40" s="495"/>
      <c r="O40" s="495"/>
      <c r="P40" s="495"/>
      <c r="Q40" s="495"/>
      <c r="R40" s="495"/>
      <c r="S40" s="495"/>
      <c r="T40" s="495"/>
      <c r="W40" s="493"/>
      <c r="X40" s="493"/>
      <c r="Y40" s="493"/>
      <c r="Z40" s="493"/>
      <c r="AA40" s="493"/>
      <c r="AB40" s="493"/>
      <c r="AC40" s="493"/>
      <c r="AD40" s="493"/>
      <c r="AE40" s="40"/>
    </row>
    <row r="41" spans="2:31" x14ac:dyDescent="0.25">
      <c r="E41" s="495"/>
      <c r="F41" s="495"/>
      <c r="G41" s="495"/>
      <c r="H41" s="495"/>
      <c r="I41" s="495"/>
      <c r="J41" s="495"/>
      <c r="K41" s="495"/>
      <c r="L41" s="495"/>
      <c r="M41" s="495"/>
      <c r="N41" s="495"/>
      <c r="O41" s="495"/>
      <c r="P41" s="495"/>
      <c r="Q41" s="495"/>
      <c r="R41" s="495"/>
      <c r="S41" s="495"/>
      <c r="T41" s="495"/>
      <c r="W41" s="493"/>
      <c r="X41" s="493"/>
      <c r="Y41" s="493"/>
      <c r="Z41" s="493"/>
      <c r="AA41" s="493"/>
      <c r="AB41" s="493"/>
      <c r="AC41" s="493"/>
      <c r="AD41" s="493"/>
      <c r="AE41" s="40"/>
    </row>
    <row r="42" spans="2:31" x14ac:dyDescent="0.25">
      <c r="E42" s="495"/>
      <c r="F42" s="495"/>
      <c r="G42" s="495"/>
      <c r="H42" s="495"/>
      <c r="I42" s="495"/>
      <c r="J42" s="495"/>
      <c r="K42" s="495"/>
      <c r="L42" s="495"/>
      <c r="M42" s="495"/>
      <c r="N42" s="495"/>
      <c r="O42" s="495"/>
      <c r="P42" s="495"/>
      <c r="Q42" s="495"/>
      <c r="R42" s="495"/>
      <c r="S42" s="495"/>
      <c r="T42" s="495"/>
      <c r="W42" s="493"/>
      <c r="X42" s="493"/>
      <c r="Y42" s="493"/>
      <c r="Z42" s="493"/>
      <c r="AA42" s="493"/>
      <c r="AB42" s="493"/>
      <c r="AC42" s="493"/>
      <c r="AD42" s="493"/>
      <c r="AE42" s="40"/>
    </row>
    <row r="43" spans="2:31" x14ac:dyDescent="0.25">
      <c r="E43" s="495"/>
      <c r="F43" s="495"/>
      <c r="G43" s="495"/>
      <c r="H43" s="495"/>
      <c r="I43" s="495"/>
      <c r="J43" s="495"/>
      <c r="K43" s="495"/>
      <c r="L43" s="495"/>
      <c r="M43" s="495"/>
      <c r="N43" s="495"/>
      <c r="O43" s="495"/>
      <c r="P43" s="495"/>
      <c r="Q43" s="495"/>
      <c r="R43" s="495"/>
      <c r="S43" s="495"/>
      <c r="T43" s="495"/>
      <c r="W43" s="493"/>
      <c r="X43" s="493"/>
      <c r="Y43" s="493"/>
      <c r="Z43" s="493"/>
      <c r="AA43" s="493"/>
      <c r="AB43" s="493"/>
      <c r="AC43" s="493"/>
      <c r="AD43" s="493"/>
      <c r="AE43" s="40"/>
    </row>
    <row r="44" spans="2:31" x14ac:dyDescent="0.25">
      <c r="E44" s="495"/>
      <c r="F44" s="495"/>
      <c r="G44" s="495"/>
      <c r="H44" s="495"/>
      <c r="I44" s="495"/>
      <c r="J44" s="495"/>
      <c r="K44" s="495"/>
      <c r="L44" s="495"/>
      <c r="M44" s="495"/>
      <c r="N44" s="495"/>
      <c r="O44" s="495"/>
      <c r="P44" s="495"/>
      <c r="Q44" s="495"/>
      <c r="R44" s="495"/>
      <c r="S44" s="495"/>
      <c r="T44" s="495"/>
      <c r="W44" s="493"/>
      <c r="X44" s="493"/>
      <c r="Y44" s="493"/>
      <c r="Z44" s="493"/>
      <c r="AA44" s="493"/>
      <c r="AB44" s="493"/>
      <c r="AC44" s="493"/>
      <c r="AD44" s="493"/>
      <c r="AE44" s="40"/>
    </row>
    <row r="45" spans="2:31" x14ac:dyDescent="0.25">
      <c r="E45" s="495"/>
      <c r="F45" s="495"/>
      <c r="G45" s="495"/>
      <c r="H45" s="495"/>
      <c r="I45" s="495"/>
      <c r="J45" s="495"/>
      <c r="K45" s="495"/>
      <c r="L45" s="495"/>
      <c r="M45" s="495"/>
      <c r="N45" s="495"/>
      <c r="O45" s="495"/>
      <c r="P45" s="495"/>
      <c r="Q45" s="495"/>
      <c r="R45" s="495"/>
      <c r="S45" s="495"/>
      <c r="T45" s="495"/>
      <c r="W45" s="493"/>
      <c r="X45" s="493"/>
      <c r="Y45" s="493"/>
      <c r="Z45" s="493"/>
      <c r="AA45" s="493"/>
      <c r="AB45" s="493"/>
      <c r="AC45" s="493"/>
      <c r="AD45" s="493"/>
      <c r="AE45" s="40"/>
    </row>
    <row r="46" spans="2:31" x14ac:dyDescent="0.25">
      <c r="E46" s="495"/>
      <c r="F46" s="495"/>
      <c r="G46" s="495"/>
      <c r="H46" s="495"/>
      <c r="I46" s="495"/>
      <c r="J46" s="495"/>
      <c r="K46" s="495"/>
      <c r="L46" s="495"/>
      <c r="M46" s="495"/>
      <c r="N46" s="495"/>
      <c r="O46" s="495"/>
      <c r="P46" s="495"/>
      <c r="Q46" s="495"/>
      <c r="R46" s="495"/>
      <c r="S46" s="495"/>
      <c r="T46" s="495"/>
      <c r="W46" s="493"/>
      <c r="X46" s="493"/>
      <c r="Y46" s="493"/>
      <c r="Z46" s="493"/>
      <c r="AA46" s="493"/>
      <c r="AB46" s="493"/>
      <c r="AC46" s="493"/>
      <c r="AD46" s="493"/>
      <c r="AE46" s="40"/>
    </row>
    <row r="47" spans="2:31" x14ac:dyDescent="0.25">
      <c r="E47" s="90"/>
      <c r="F47" s="90"/>
      <c r="G47" s="90"/>
      <c r="H47" s="90"/>
      <c r="I47" s="90"/>
      <c r="J47" s="90"/>
      <c r="K47" s="90"/>
      <c r="L47" s="90"/>
      <c r="M47" s="90"/>
      <c r="N47" s="90"/>
      <c r="O47" s="90"/>
      <c r="P47" s="90"/>
      <c r="Q47" s="90"/>
      <c r="R47" s="90"/>
      <c r="S47" s="90"/>
      <c r="T47" s="90"/>
      <c r="W47" s="493"/>
      <c r="X47" s="493"/>
      <c r="Y47" s="493"/>
      <c r="Z47" s="493"/>
      <c r="AA47" s="493"/>
      <c r="AB47" s="493"/>
      <c r="AC47" s="493"/>
      <c r="AD47" s="493"/>
      <c r="AE47" s="40"/>
    </row>
    <row r="48" spans="2:31" ht="15" customHeight="1" x14ac:dyDescent="0.25">
      <c r="B48" s="9" t="s">
        <v>511</v>
      </c>
      <c r="E48" s="503" t="s">
        <v>512</v>
      </c>
      <c r="F48" s="503"/>
      <c r="G48" s="503"/>
      <c r="H48" s="503"/>
      <c r="I48" s="503"/>
      <c r="J48" s="503"/>
      <c r="K48" s="503"/>
      <c r="L48" s="503"/>
      <c r="M48" s="503"/>
      <c r="N48" s="503"/>
      <c r="O48" s="503"/>
      <c r="P48" s="503"/>
      <c r="Q48" s="503"/>
      <c r="R48" s="503"/>
      <c r="S48" s="503"/>
      <c r="T48" s="503"/>
      <c r="W48" s="493"/>
      <c r="X48" s="493"/>
      <c r="Y48" s="493"/>
      <c r="Z48" s="493"/>
      <c r="AA48" s="493"/>
      <c r="AB48" s="493"/>
      <c r="AC48" s="493"/>
      <c r="AD48" s="493"/>
      <c r="AE48" s="40"/>
    </row>
    <row r="49" spans="2:34" x14ac:dyDescent="0.25">
      <c r="E49" s="484"/>
      <c r="F49" s="484"/>
      <c r="G49" s="484"/>
      <c r="H49" s="484"/>
      <c r="I49" s="484"/>
      <c r="J49" s="484"/>
      <c r="K49" s="484"/>
      <c r="L49" s="484"/>
      <c r="M49" s="484"/>
      <c r="N49" s="484"/>
      <c r="O49" s="484"/>
      <c r="P49" s="484"/>
      <c r="Q49" s="484"/>
      <c r="R49" s="484"/>
      <c r="S49" s="484"/>
      <c r="T49" s="484"/>
      <c r="W49" s="493"/>
      <c r="X49" s="493"/>
      <c r="Y49" s="493"/>
      <c r="Z49" s="493"/>
      <c r="AA49" s="493"/>
      <c r="AB49" s="493"/>
      <c r="AC49" s="493"/>
      <c r="AD49" s="493"/>
      <c r="AE49" s="40"/>
    </row>
    <row r="50" spans="2:34" ht="15" customHeight="1" x14ac:dyDescent="0.25">
      <c r="B50" s="9" t="s">
        <v>513</v>
      </c>
      <c r="E50" s="493" t="s">
        <v>514</v>
      </c>
      <c r="F50" s="493"/>
      <c r="G50" s="493"/>
      <c r="H50" s="493"/>
      <c r="I50" s="493"/>
      <c r="J50" s="493"/>
      <c r="K50" s="493"/>
      <c r="L50" s="493"/>
      <c r="M50" s="493"/>
      <c r="N50" s="493"/>
      <c r="O50" s="493"/>
      <c r="P50" s="493"/>
      <c r="Q50" s="493"/>
      <c r="R50" s="493"/>
      <c r="S50" s="493"/>
      <c r="T50" s="493"/>
      <c r="W50" s="493"/>
      <c r="X50" s="493"/>
      <c r="Y50" s="493"/>
      <c r="Z50" s="493"/>
      <c r="AA50" s="493"/>
      <c r="AB50" s="493"/>
      <c r="AC50" s="493"/>
      <c r="AD50" s="493"/>
      <c r="AE50" s="40"/>
    </row>
    <row r="51" spans="2:34" x14ac:dyDescent="0.25">
      <c r="E51" s="493"/>
      <c r="F51" s="493"/>
      <c r="G51" s="493"/>
      <c r="H51" s="493"/>
      <c r="I51" s="493"/>
      <c r="J51" s="493"/>
      <c r="K51" s="493"/>
      <c r="L51" s="493"/>
      <c r="M51" s="493"/>
      <c r="N51" s="493"/>
      <c r="O51" s="493"/>
      <c r="P51" s="493"/>
      <c r="Q51" s="493"/>
      <c r="R51" s="493"/>
      <c r="S51" s="493"/>
      <c r="T51" s="493"/>
      <c r="W51" s="493"/>
      <c r="X51" s="493"/>
      <c r="Y51" s="493"/>
      <c r="Z51" s="493"/>
      <c r="AA51" s="493"/>
      <c r="AB51" s="493"/>
      <c r="AC51" s="493"/>
      <c r="AD51" s="493"/>
      <c r="AE51" s="40"/>
    </row>
    <row r="52" spans="2:34" x14ac:dyDescent="0.25">
      <c r="W52" s="493"/>
      <c r="X52" s="493"/>
      <c r="Y52" s="493"/>
      <c r="Z52" s="493"/>
      <c r="AA52" s="493"/>
      <c r="AB52" s="493"/>
      <c r="AC52" s="493"/>
      <c r="AD52" s="493"/>
      <c r="AE52" s="40"/>
    </row>
    <row r="53" spans="2:34" x14ac:dyDescent="0.25">
      <c r="W53" s="493"/>
      <c r="X53" s="493"/>
      <c r="Y53" s="493"/>
      <c r="Z53" s="493"/>
      <c r="AA53" s="493"/>
      <c r="AB53" s="493"/>
      <c r="AC53" s="493"/>
      <c r="AD53" s="493"/>
      <c r="AE53" s="40"/>
    </row>
    <row r="54" spans="2:34" x14ac:dyDescent="0.25">
      <c r="W54" s="493"/>
      <c r="X54" s="493"/>
      <c r="Y54" s="493"/>
      <c r="Z54" s="493"/>
      <c r="AA54" s="493"/>
      <c r="AB54" s="493"/>
      <c r="AC54" s="493"/>
      <c r="AD54" s="493"/>
      <c r="AE54" s="40"/>
    </row>
    <row r="55" spans="2:34" x14ac:dyDescent="0.25">
      <c r="W55" s="493"/>
      <c r="X55" s="493"/>
      <c r="Y55" s="493"/>
      <c r="Z55" s="493"/>
      <c r="AA55" s="493"/>
      <c r="AB55" s="493"/>
      <c r="AC55" s="493"/>
      <c r="AD55" s="493"/>
      <c r="AE55" s="40"/>
    </row>
    <row r="56" spans="2:34" ht="15" customHeight="1" x14ac:dyDescent="0.25">
      <c r="W56" s="493"/>
      <c r="X56" s="493"/>
      <c r="Y56" s="493"/>
      <c r="Z56" s="493"/>
      <c r="AA56" s="493"/>
      <c r="AB56" s="493"/>
      <c r="AC56" s="493"/>
      <c r="AD56" s="493"/>
      <c r="AE56" s="40"/>
    </row>
    <row r="57" spans="2:34" x14ac:dyDescent="0.25">
      <c r="B57" s="494" t="s">
        <v>586</v>
      </c>
      <c r="C57" s="494"/>
      <c r="D57" s="494"/>
      <c r="E57" s="494"/>
      <c r="F57" s="494"/>
      <c r="G57" s="494"/>
      <c r="H57" s="494"/>
      <c r="I57" s="494"/>
      <c r="J57" s="494"/>
      <c r="K57" s="494"/>
      <c r="L57" s="494"/>
      <c r="M57" s="494"/>
      <c r="N57" s="494"/>
      <c r="O57" s="494"/>
      <c r="P57" s="494"/>
      <c r="Q57" s="494"/>
      <c r="R57" s="494"/>
      <c r="S57" s="494"/>
      <c r="T57" s="494"/>
      <c r="W57" s="493"/>
      <c r="X57" s="493"/>
      <c r="Y57" s="493"/>
      <c r="Z57" s="493"/>
      <c r="AA57" s="493"/>
      <c r="AB57" s="493"/>
      <c r="AC57" s="493"/>
      <c r="AD57" s="493"/>
      <c r="AE57" s="40"/>
    </row>
    <row r="58" spans="2:34" x14ac:dyDescent="0.25">
      <c r="B58" s="494"/>
      <c r="C58" s="494"/>
      <c r="D58" s="494"/>
      <c r="E58" s="494"/>
      <c r="F58" s="494"/>
      <c r="G58" s="494"/>
      <c r="H58" s="494"/>
      <c r="I58" s="494"/>
      <c r="J58" s="494"/>
      <c r="K58" s="494"/>
      <c r="L58" s="494"/>
      <c r="M58" s="494"/>
      <c r="N58" s="494"/>
      <c r="O58" s="494"/>
      <c r="P58" s="494"/>
      <c r="Q58" s="494"/>
      <c r="R58" s="494"/>
      <c r="S58" s="494"/>
      <c r="T58" s="494"/>
      <c r="W58" s="493"/>
      <c r="X58" s="493"/>
      <c r="Y58" s="493"/>
      <c r="Z58" s="493"/>
      <c r="AA58" s="493"/>
      <c r="AB58" s="493"/>
      <c r="AC58" s="493"/>
      <c r="AD58" s="493"/>
      <c r="AE58" s="40"/>
      <c r="AH58"/>
    </row>
    <row r="59" spans="2:34" x14ac:dyDescent="0.25">
      <c r="B59" s="494"/>
      <c r="C59" s="494"/>
      <c r="D59" s="494"/>
      <c r="E59" s="494"/>
      <c r="F59" s="494"/>
      <c r="G59" s="494"/>
      <c r="H59" s="494"/>
      <c r="I59" s="494"/>
      <c r="J59" s="494"/>
      <c r="K59" s="494"/>
      <c r="L59" s="494"/>
      <c r="M59" s="494"/>
      <c r="N59" s="494"/>
      <c r="O59" s="494"/>
      <c r="P59" s="494"/>
      <c r="Q59" s="494"/>
      <c r="R59" s="494"/>
      <c r="S59" s="494"/>
      <c r="T59" s="494"/>
      <c r="W59" s="493"/>
      <c r="X59" s="493"/>
      <c r="Y59" s="493"/>
      <c r="Z59" s="493"/>
      <c r="AA59" s="493"/>
      <c r="AB59" s="493"/>
      <c r="AC59" s="493"/>
      <c r="AD59" s="493"/>
      <c r="AE59" s="40"/>
    </row>
    <row r="60" spans="2:34" x14ac:dyDescent="0.25">
      <c r="B60" s="494"/>
      <c r="C60" s="494"/>
      <c r="D60" s="494"/>
      <c r="E60" s="494"/>
      <c r="F60" s="494"/>
      <c r="G60" s="494"/>
      <c r="H60" s="494"/>
      <c r="I60" s="494"/>
      <c r="J60" s="494"/>
      <c r="K60" s="494"/>
      <c r="L60" s="494"/>
      <c r="M60" s="494"/>
      <c r="N60" s="494"/>
      <c r="O60" s="494"/>
      <c r="P60" s="494"/>
      <c r="Q60" s="494"/>
      <c r="R60" s="494"/>
      <c r="S60" s="494"/>
      <c r="T60" s="494"/>
      <c r="W60" s="493"/>
      <c r="X60" s="493"/>
      <c r="Y60" s="493"/>
      <c r="Z60" s="493"/>
      <c r="AA60" s="493"/>
      <c r="AB60" s="493"/>
      <c r="AC60" s="493"/>
      <c r="AD60" s="493"/>
      <c r="AE60" s="40"/>
    </row>
    <row r="61" spans="2:34" x14ac:dyDescent="0.25">
      <c r="B61" s="494"/>
      <c r="C61" s="494"/>
      <c r="D61" s="494"/>
      <c r="E61" s="494"/>
      <c r="F61" s="494"/>
      <c r="G61" s="494"/>
      <c r="H61" s="494"/>
      <c r="I61" s="494"/>
      <c r="J61" s="494"/>
      <c r="K61" s="494"/>
      <c r="L61" s="494"/>
      <c r="M61" s="494"/>
      <c r="N61" s="494"/>
      <c r="O61" s="494"/>
      <c r="P61" s="494"/>
      <c r="Q61" s="494"/>
      <c r="R61" s="494"/>
      <c r="S61" s="494"/>
      <c r="T61" s="494"/>
      <c r="W61" s="493"/>
      <c r="X61" s="493"/>
      <c r="Y61" s="493"/>
      <c r="Z61" s="493"/>
      <c r="AA61" s="493"/>
      <c r="AB61" s="493"/>
      <c r="AC61" s="493"/>
      <c r="AD61" s="493"/>
      <c r="AE61" s="40"/>
    </row>
    <row r="62" spans="2:34" ht="42" customHeight="1" x14ac:dyDescent="0.25">
      <c r="B62" s="494"/>
      <c r="C62" s="494"/>
      <c r="D62" s="494"/>
      <c r="E62" s="494"/>
      <c r="F62" s="494"/>
      <c r="G62" s="494"/>
      <c r="H62" s="494"/>
      <c r="I62" s="494"/>
      <c r="J62" s="494"/>
      <c r="K62" s="494"/>
      <c r="L62" s="494"/>
      <c r="M62" s="494"/>
      <c r="N62" s="494"/>
      <c r="O62" s="494"/>
      <c r="P62" s="494"/>
      <c r="Q62" s="494"/>
      <c r="R62" s="494"/>
      <c r="S62" s="494"/>
      <c r="T62" s="494"/>
      <c r="W62" s="493"/>
      <c r="X62" s="493"/>
      <c r="Y62" s="493"/>
      <c r="Z62" s="493"/>
      <c r="AA62" s="493"/>
      <c r="AB62" s="493"/>
      <c r="AC62" s="493"/>
      <c r="AD62" s="493"/>
      <c r="AE62" s="40"/>
    </row>
    <row r="63" spans="2:34" x14ac:dyDescent="0.25">
      <c r="W63" s="493"/>
      <c r="X63" s="493"/>
      <c r="Y63" s="493"/>
      <c r="Z63" s="493"/>
      <c r="AA63" s="493"/>
      <c r="AB63" s="493"/>
      <c r="AC63" s="493"/>
      <c r="AD63" s="493"/>
      <c r="AE63" s="40"/>
    </row>
    <row r="64" spans="2:34" ht="33.6" customHeight="1" x14ac:dyDescent="0.25">
      <c r="W64" s="493"/>
      <c r="X64" s="493"/>
      <c r="Y64" s="493"/>
      <c r="Z64" s="493"/>
      <c r="AA64" s="493"/>
      <c r="AB64" s="493"/>
      <c r="AC64" s="493"/>
      <c r="AD64" s="493"/>
      <c r="AE64" s="40"/>
    </row>
    <row r="65" spans="1:31" x14ac:dyDescent="0.25">
      <c r="W65" s="493"/>
      <c r="X65" s="493"/>
      <c r="Y65" s="493"/>
      <c r="Z65" s="493"/>
      <c r="AA65" s="493"/>
      <c r="AB65" s="493"/>
      <c r="AC65" s="493"/>
      <c r="AD65" s="493"/>
      <c r="AE65" s="40"/>
    </row>
    <row r="66" spans="1:31" x14ac:dyDescent="0.25">
      <c r="E66" s="480"/>
      <c r="F66" s="480"/>
      <c r="G66" s="480"/>
      <c r="H66" s="480"/>
      <c r="I66" s="480"/>
      <c r="J66" s="480"/>
      <c r="K66" s="480"/>
      <c r="L66" s="480"/>
      <c r="M66" s="480"/>
      <c r="N66" s="480"/>
      <c r="O66" s="480"/>
      <c r="P66" s="480"/>
      <c r="Q66" s="480"/>
      <c r="R66" s="480"/>
      <c r="S66" s="480"/>
      <c r="T66" s="480"/>
      <c r="W66" s="493"/>
      <c r="X66" s="493"/>
      <c r="Y66" s="493"/>
      <c r="Z66" s="493"/>
      <c r="AA66" s="493"/>
      <c r="AB66" s="493"/>
      <c r="AC66" s="493"/>
      <c r="AD66" s="493"/>
      <c r="AE66" s="40"/>
    </row>
    <row r="67" spans="1:31" ht="21.95" customHeight="1" x14ac:dyDescent="0.25">
      <c r="B67" s="499"/>
      <c r="C67" s="499"/>
      <c r="D67" s="499"/>
      <c r="E67" s="499"/>
      <c r="F67" s="499"/>
      <c r="G67" s="499"/>
      <c r="H67" s="499"/>
      <c r="I67" s="499"/>
      <c r="J67" s="499"/>
      <c r="K67" s="499"/>
      <c r="L67" s="499"/>
      <c r="M67" s="499"/>
      <c r="N67" s="499"/>
      <c r="O67" s="499"/>
      <c r="P67" s="499"/>
      <c r="Q67" s="499"/>
      <c r="R67" s="499"/>
      <c r="S67" s="499"/>
      <c r="T67" s="499"/>
      <c r="W67" s="493"/>
      <c r="X67" s="493"/>
      <c r="Y67" s="493"/>
      <c r="Z67" s="493"/>
      <c r="AA67" s="493"/>
      <c r="AB67" s="493"/>
      <c r="AC67" s="493"/>
      <c r="AD67" s="493"/>
      <c r="AE67" s="40"/>
    </row>
    <row r="68" spans="1:31" x14ac:dyDescent="0.25">
      <c r="E68" s="480"/>
      <c r="F68" s="480"/>
      <c r="G68" s="480"/>
      <c r="H68" s="480"/>
      <c r="I68" s="480"/>
      <c r="J68" s="480"/>
      <c r="K68" s="480"/>
      <c r="L68" s="480"/>
      <c r="M68" s="480"/>
      <c r="N68" s="480"/>
      <c r="O68" s="480"/>
      <c r="P68" s="480"/>
      <c r="Q68" s="480"/>
      <c r="W68" s="493"/>
      <c r="X68" s="493"/>
      <c r="Y68" s="493"/>
      <c r="Z68" s="493"/>
      <c r="AA68" s="493"/>
      <c r="AB68" s="493"/>
      <c r="AC68" s="493"/>
      <c r="AD68" s="493"/>
      <c r="AE68" s="40"/>
    </row>
    <row r="69" spans="1:31" x14ac:dyDescent="0.25">
      <c r="E69" s="495"/>
      <c r="F69" s="496"/>
      <c r="G69" s="496"/>
      <c r="H69" s="496"/>
      <c r="I69" s="496"/>
      <c r="J69" s="496"/>
      <c r="K69" s="496"/>
      <c r="L69" s="496"/>
      <c r="M69" s="496"/>
      <c r="N69" s="496"/>
      <c r="O69" s="496"/>
      <c r="P69" s="496"/>
      <c r="Q69" s="496"/>
      <c r="R69" s="496"/>
      <c r="S69" s="496"/>
      <c r="T69" s="496"/>
      <c r="W69" s="493"/>
      <c r="X69" s="493"/>
      <c r="Y69" s="493"/>
      <c r="Z69" s="493"/>
      <c r="AA69" s="493"/>
      <c r="AB69" s="493"/>
      <c r="AC69" s="493"/>
      <c r="AD69" s="493"/>
      <c r="AE69" s="40"/>
    </row>
    <row r="70" spans="1:31" ht="15.75" thickBot="1" x14ac:dyDescent="0.3">
      <c r="A70" s="42"/>
      <c r="B70" s="42"/>
      <c r="C70" s="42"/>
      <c r="D70" s="42"/>
      <c r="E70" s="504"/>
      <c r="F70" s="504"/>
      <c r="G70" s="504"/>
      <c r="H70" s="504"/>
      <c r="I70" s="504"/>
      <c r="J70" s="504"/>
      <c r="K70" s="504"/>
      <c r="L70" s="504"/>
      <c r="M70" s="504"/>
      <c r="N70" s="504"/>
      <c r="O70" s="504"/>
      <c r="P70" s="504"/>
      <c r="Q70" s="504"/>
      <c r="R70" s="504"/>
      <c r="S70" s="504"/>
      <c r="T70" s="504"/>
      <c r="U70" s="42"/>
      <c r="V70" s="42"/>
      <c r="W70" s="42"/>
      <c r="X70" s="42"/>
      <c r="Y70" s="42"/>
      <c r="Z70" s="42"/>
      <c r="AA70" s="42"/>
      <c r="AB70" s="42"/>
      <c r="AC70" s="42"/>
      <c r="AD70" s="42"/>
      <c r="AE70" s="43"/>
    </row>
    <row r="71" spans="1:31" x14ac:dyDescent="0.25">
      <c r="E71" s="476"/>
      <c r="F71" s="476"/>
      <c r="G71" s="476"/>
      <c r="H71" s="476"/>
      <c r="I71" s="476"/>
      <c r="J71" s="476"/>
      <c r="K71" s="476"/>
      <c r="L71" s="476"/>
      <c r="M71" s="476"/>
    </row>
    <row r="72" spans="1:31" x14ac:dyDescent="0.25">
      <c r="E72" s="495"/>
      <c r="F72" s="496"/>
      <c r="G72" s="496"/>
      <c r="H72" s="496"/>
      <c r="I72" s="496"/>
      <c r="J72" s="496"/>
      <c r="K72" s="496"/>
      <c r="L72" s="496"/>
      <c r="M72" s="496"/>
      <c r="N72" s="496"/>
      <c r="O72" s="496"/>
      <c r="P72" s="496"/>
      <c r="Q72" s="496"/>
      <c r="R72" s="496"/>
      <c r="S72" s="496"/>
      <c r="T72" s="496"/>
    </row>
    <row r="73" spans="1:31" x14ac:dyDescent="0.25">
      <c r="E73" s="496"/>
      <c r="F73" s="496"/>
      <c r="G73" s="496"/>
      <c r="H73" s="496"/>
      <c r="I73" s="496"/>
      <c r="J73" s="496"/>
      <c r="K73" s="496"/>
      <c r="L73" s="496"/>
      <c r="M73" s="496"/>
      <c r="N73" s="496"/>
      <c r="O73" s="496"/>
      <c r="P73" s="496"/>
      <c r="Q73" s="496"/>
      <c r="R73" s="496"/>
      <c r="S73" s="496"/>
      <c r="T73" s="496"/>
    </row>
    <row r="75" spans="1:31" x14ac:dyDescent="0.25">
      <c r="E75" s="495"/>
      <c r="F75" s="496"/>
      <c r="G75" s="496"/>
      <c r="H75" s="496"/>
      <c r="I75" s="496"/>
      <c r="J75" s="496"/>
      <c r="K75" s="496"/>
      <c r="L75" s="496"/>
      <c r="M75" s="496"/>
      <c r="N75" s="496"/>
      <c r="O75" s="496"/>
      <c r="P75" s="496"/>
      <c r="Q75" s="496"/>
      <c r="R75" s="496"/>
      <c r="S75" s="496"/>
      <c r="T75" s="496"/>
    </row>
    <row r="76" spans="1:31" x14ac:dyDescent="0.25">
      <c r="E76" s="496"/>
      <c r="F76" s="496"/>
      <c r="G76" s="496"/>
      <c r="H76" s="496"/>
      <c r="I76" s="496"/>
      <c r="J76" s="496"/>
      <c r="K76" s="496"/>
      <c r="L76" s="496"/>
      <c r="M76" s="496"/>
      <c r="N76" s="496"/>
      <c r="O76" s="496"/>
      <c r="P76" s="496"/>
      <c r="Q76" s="496"/>
      <c r="R76" s="496"/>
      <c r="S76" s="496"/>
      <c r="T76" s="496"/>
    </row>
    <row r="78" spans="1:31" x14ac:dyDescent="0.25">
      <c r="E78" s="495"/>
      <c r="F78" s="496"/>
      <c r="G78" s="496"/>
      <c r="H78" s="496"/>
      <c r="I78" s="496"/>
      <c r="J78" s="496"/>
      <c r="K78" s="496"/>
      <c r="L78" s="496"/>
      <c r="M78" s="496"/>
      <c r="N78" s="496"/>
      <c r="O78" s="496"/>
      <c r="P78" s="496"/>
      <c r="Q78" s="496"/>
      <c r="R78" s="496"/>
      <c r="S78" s="496"/>
      <c r="T78" s="496"/>
    </row>
    <row r="79" spans="1:31" x14ac:dyDescent="0.25">
      <c r="E79" s="496"/>
      <c r="F79" s="496"/>
      <c r="G79" s="496"/>
      <c r="H79" s="496"/>
      <c r="I79" s="496"/>
      <c r="J79" s="496"/>
      <c r="K79" s="496"/>
      <c r="L79" s="496"/>
      <c r="M79" s="496"/>
      <c r="N79" s="496"/>
      <c r="O79" s="496"/>
      <c r="P79" s="496"/>
      <c r="Q79" s="496"/>
      <c r="R79" s="496"/>
      <c r="S79" s="496"/>
      <c r="T79" s="496"/>
    </row>
    <row r="81" spans="5:20" x14ac:dyDescent="0.25">
      <c r="E81" s="496"/>
      <c r="F81" s="496"/>
      <c r="G81" s="496"/>
      <c r="H81" s="496"/>
      <c r="I81" s="496"/>
      <c r="J81" s="496"/>
      <c r="K81" s="496"/>
      <c r="L81" s="496"/>
      <c r="M81" s="496"/>
      <c r="N81" s="496"/>
      <c r="O81" s="496"/>
      <c r="P81" s="496"/>
      <c r="Q81" s="496"/>
      <c r="R81" s="496"/>
      <c r="S81" s="496"/>
      <c r="T81" s="496"/>
    </row>
    <row r="82" spans="5:20" x14ac:dyDescent="0.25">
      <c r="E82" s="496"/>
      <c r="F82" s="496"/>
      <c r="G82" s="496"/>
      <c r="H82" s="496"/>
      <c r="I82" s="496"/>
      <c r="J82" s="496"/>
      <c r="K82" s="496"/>
      <c r="L82" s="496"/>
      <c r="M82" s="496"/>
      <c r="N82" s="496"/>
      <c r="O82" s="496"/>
      <c r="P82" s="496"/>
      <c r="Q82" s="496"/>
      <c r="R82" s="496"/>
      <c r="S82" s="496"/>
      <c r="T82" s="496"/>
    </row>
    <row r="84" spans="5:20" x14ac:dyDescent="0.25">
      <c r="E84" s="491"/>
      <c r="F84" s="492"/>
      <c r="G84" s="492"/>
      <c r="H84" s="492"/>
      <c r="I84" s="492"/>
      <c r="J84" s="492"/>
      <c r="K84" s="492"/>
      <c r="L84" s="492"/>
      <c r="M84" s="492"/>
      <c r="N84" s="492"/>
      <c r="O84" s="492"/>
      <c r="P84" s="492"/>
      <c r="Q84" s="492"/>
      <c r="R84" s="492"/>
      <c r="S84" s="492"/>
      <c r="T84" s="492"/>
    </row>
    <row r="85" spans="5:20" x14ac:dyDescent="0.25">
      <c r="E85" s="492"/>
      <c r="F85" s="492"/>
      <c r="G85" s="492"/>
      <c r="H85" s="492"/>
      <c r="I85" s="492"/>
      <c r="J85" s="492"/>
      <c r="K85" s="492"/>
      <c r="L85" s="492"/>
      <c r="M85" s="492"/>
      <c r="N85" s="492"/>
      <c r="O85" s="492"/>
      <c r="P85" s="492"/>
      <c r="Q85" s="492"/>
      <c r="R85" s="492"/>
      <c r="S85" s="492"/>
      <c r="T85" s="492"/>
    </row>
    <row r="86" spans="5:20" ht="15" customHeight="1" x14ac:dyDescent="0.25"/>
    <row r="87" spans="5:20" x14ac:dyDescent="0.25">
      <c r="E87" s="491"/>
      <c r="F87" s="492"/>
      <c r="G87" s="492"/>
      <c r="H87" s="492"/>
      <c r="I87" s="492"/>
      <c r="J87" s="492"/>
      <c r="K87" s="492"/>
      <c r="L87" s="492"/>
      <c r="M87" s="492"/>
      <c r="N87" s="492"/>
      <c r="O87" s="492"/>
      <c r="P87" s="492"/>
      <c r="Q87" s="492"/>
      <c r="R87" s="492"/>
      <c r="S87" s="492"/>
      <c r="T87" s="492"/>
    </row>
    <row r="88" spans="5:20" x14ac:dyDescent="0.25">
      <c r="E88" s="492"/>
      <c r="F88" s="492"/>
      <c r="G88" s="492"/>
      <c r="H88" s="492"/>
      <c r="I88" s="492"/>
      <c r="J88" s="492"/>
      <c r="K88" s="492"/>
      <c r="L88" s="492"/>
      <c r="M88" s="492"/>
      <c r="N88" s="492"/>
      <c r="O88" s="492"/>
      <c r="P88" s="492"/>
      <c r="Q88" s="492"/>
      <c r="R88" s="492"/>
      <c r="S88" s="492"/>
      <c r="T88" s="492"/>
    </row>
    <row r="89" spans="5:20" ht="15" customHeight="1" x14ac:dyDescent="0.25"/>
    <row r="90" spans="5:20" x14ac:dyDescent="0.25">
      <c r="E90" s="491"/>
      <c r="F90" s="492"/>
      <c r="G90" s="492"/>
      <c r="H90" s="492"/>
      <c r="I90" s="492"/>
      <c r="J90" s="492"/>
      <c r="K90" s="492"/>
      <c r="L90" s="492"/>
      <c r="M90" s="492"/>
      <c r="N90" s="492"/>
      <c r="O90" s="492"/>
      <c r="P90" s="492"/>
      <c r="Q90" s="492"/>
      <c r="R90" s="492"/>
      <c r="S90" s="492"/>
      <c r="T90" s="492"/>
    </row>
    <row r="91" spans="5:20" x14ac:dyDescent="0.25">
      <c r="E91" s="492"/>
      <c r="F91" s="492"/>
      <c r="G91" s="492"/>
      <c r="H91" s="492"/>
      <c r="I91" s="492"/>
      <c r="J91" s="492"/>
      <c r="K91" s="492"/>
      <c r="L91" s="492"/>
      <c r="M91" s="492"/>
      <c r="N91" s="492"/>
      <c r="O91" s="492"/>
      <c r="P91" s="492"/>
      <c r="Q91" s="492"/>
      <c r="R91" s="492"/>
      <c r="S91" s="492"/>
      <c r="T91" s="492"/>
    </row>
    <row r="92" spans="5:20" ht="15" customHeight="1" x14ac:dyDescent="0.25"/>
    <row r="93" spans="5:20" x14ac:dyDescent="0.25">
      <c r="E93" s="491"/>
      <c r="F93" s="492"/>
      <c r="G93" s="492"/>
      <c r="H93" s="492"/>
      <c r="I93" s="492"/>
      <c r="J93" s="492"/>
      <c r="K93" s="492"/>
      <c r="L93" s="492"/>
      <c r="M93" s="492"/>
      <c r="N93" s="492"/>
      <c r="O93" s="492"/>
      <c r="P93" s="492"/>
      <c r="Q93" s="492"/>
      <c r="R93" s="492"/>
      <c r="S93" s="492"/>
      <c r="T93" s="492"/>
    </row>
    <row r="94" spans="5:20" x14ac:dyDescent="0.25">
      <c r="E94" s="492"/>
      <c r="F94" s="492"/>
      <c r="G94" s="492"/>
      <c r="H94" s="492"/>
      <c r="I94" s="492"/>
      <c r="J94" s="492"/>
      <c r="K94" s="492"/>
      <c r="L94" s="492"/>
      <c r="M94" s="492"/>
      <c r="N94" s="492"/>
      <c r="O94" s="492"/>
      <c r="P94" s="492"/>
      <c r="Q94" s="492"/>
      <c r="R94" s="492"/>
      <c r="S94" s="492"/>
      <c r="T94" s="492"/>
    </row>
    <row r="95" spans="5:20" ht="15" customHeight="1" x14ac:dyDescent="0.25"/>
    <row r="96" spans="5:20" x14ac:dyDescent="0.25">
      <c r="E96" s="491"/>
      <c r="F96" s="492"/>
      <c r="G96" s="492"/>
      <c r="H96" s="492"/>
      <c r="I96" s="492"/>
      <c r="J96" s="492"/>
      <c r="K96" s="492"/>
      <c r="L96" s="492"/>
      <c r="M96" s="492"/>
      <c r="N96" s="492"/>
      <c r="O96" s="492"/>
      <c r="P96" s="492"/>
      <c r="Q96" s="492"/>
      <c r="R96" s="492"/>
      <c r="S96" s="492"/>
      <c r="T96" s="492"/>
    </row>
    <row r="97" spans="5:20" x14ac:dyDescent="0.25">
      <c r="E97" s="492"/>
      <c r="F97" s="492"/>
      <c r="G97" s="492"/>
      <c r="H97" s="492"/>
      <c r="I97" s="492"/>
      <c r="J97" s="492"/>
      <c r="K97" s="492"/>
      <c r="L97" s="492"/>
      <c r="M97" s="492"/>
      <c r="N97" s="492"/>
      <c r="O97" s="492"/>
      <c r="P97" s="492"/>
      <c r="Q97" s="492"/>
      <c r="R97" s="492"/>
      <c r="S97" s="492"/>
      <c r="T97" s="492"/>
    </row>
    <row r="98" spans="5:20" ht="15" customHeight="1" x14ac:dyDescent="0.25"/>
    <row r="99" spans="5:20" x14ac:dyDescent="0.25">
      <c r="E99" s="491"/>
      <c r="F99" s="492"/>
      <c r="G99" s="492"/>
      <c r="H99" s="492"/>
      <c r="I99" s="492"/>
      <c r="J99" s="492"/>
      <c r="K99" s="492"/>
      <c r="L99" s="492"/>
      <c r="M99" s="492"/>
      <c r="N99" s="492"/>
      <c r="O99" s="492"/>
      <c r="P99" s="492"/>
      <c r="Q99" s="492"/>
      <c r="R99" s="492"/>
      <c r="S99" s="492"/>
      <c r="T99" s="492"/>
    </row>
    <row r="100" spans="5:20" x14ac:dyDescent="0.25">
      <c r="E100" s="492"/>
      <c r="F100" s="492"/>
      <c r="G100" s="492"/>
      <c r="H100" s="492"/>
      <c r="I100" s="492"/>
      <c r="J100" s="492"/>
      <c r="K100" s="492"/>
      <c r="L100" s="492"/>
      <c r="M100" s="492"/>
      <c r="N100" s="492"/>
      <c r="O100" s="492"/>
      <c r="P100" s="492"/>
      <c r="Q100" s="492"/>
      <c r="R100" s="492"/>
      <c r="S100" s="492"/>
      <c r="T100" s="492"/>
    </row>
    <row r="101" spans="5:20" ht="15" customHeight="1" x14ac:dyDescent="0.25"/>
    <row r="102" spans="5:20" x14ac:dyDescent="0.25">
      <c r="E102" s="491"/>
      <c r="F102" s="492"/>
      <c r="G102" s="492"/>
      <c r="H102" s="492"/>
      <c r="I102" s="492"/>
      <c r="J102" s="492"/>
      <c r="K102" s="492"/>
      <c r="L102" s="492"/>
      <c r="M102" s="492"/>
      <c r="N102" s="492"/>
      <c r="O102" s="492"/>
      <c r="P102" s="492"/>
      <c r="Q102" s="492"/>
      <c r="R102" s="492"/>
      <c r="S102" s="492"/>
      <c r="T102" s="492"/>
    </row>
    <row r="103" spans="5:20" x14ac:dyDescent="0.25">
      <c r="E103" s="492"/>
      <c r="F103" s="492"/>
      <c r="G103" s="492"/>
      <c r="H103" s="492"/>
      <c r="I103" s="492"/>
      <c r="J103" s="492"/>
      <c r="K103" s="492"/>
      <c r="L103" s="492"/>
      <c r="M103" s="492"/>
      <c r="N103" s="492"/>
      <c r="O103" s="492"/>
      <c r="P103" s="492"/>
      <c r="Q103" s="492"/>
      <c r="R103" s="492"/>
      <c r="S103" s="492"/>
      <c r="T103" s="492"/>
    </row>
    <row r="104" spans="5:20" ht="15" customHeight="1" x14ac:dyDescent="0.25"/>
    <row r="105" spans="5:20" x14ac:dyDescent="0.25">
      <c r="E105" s="491"/>
      <c r="F105" s="492"/>
      <c r="G105" s="492"/>
      <c r="H105" s="492"/>
      <c r="I105" s="492"/>
      <c r="J105" s="492"/>
      <c r="K105" s="492"/>
      <c r="L105" s="492"/>
      <c r="M105" s="492"/>
      <c r="N105" s="492"/>
      <c r="O105" s="492"/>
      <c r="P105" s="492"/>
      <c r="Q105" s="492"/>
      <c r="R105" s="492"/>
      <c r="S105" s="492"/>
      <c r="T105" s="492"/>
    </row>
    <row r="106" spans="5:20" x14ac:dyDescent="0.25">
      <c r="E106" s="492"/>
      <c r="F106" s="492"/>
      <c r="G106" s="492"/>
      <c r="H106" s="492"/>
      <c r="I106" s="492"/>
      <c r="J106" s="492"/>
      <c r="K106" s="492"/>
      <c r="L106" s="492"/>
      <c r="M106" s="492"/>
      <c r="N106" s="492"/>
      <c r="O106" s="492"/>
      <c r="P106" s="492"/>
      <c r="Q106" s="492"/>
      <c r="R106" s="492"/>
      <c r="S106" s="492"/>
      <c r="T106" s="492"/>
    </row>
    <row r="107" spans="5:20" ht="15" customHeight="1" x14ac:dyDescent="0.25"/>
    <row r="108" spans="5:20" x14ac:dyDescent="0.25">
      <c r="E108" s="491"/>
      <c r="F108" s="492"/>
      <c r="G108" s="492"/>
      <c r="H108" s="492"/>
      <c r="I108" s="492"/>
      <c r="J108" s="492"/>
      <c r="K108" s="492"/>
      <c r="L108" s="492"/>
      <c r="M108" s="492"/>
      <c r="N108" s="492"/>
      <c r="O108" s="492"/>
      <c r="P108" s="492"/>
      <c r="Q108" s="492"/>
      <c r="R108" s="492"/>
      <c r="S108" s="492"/>
      <c r="T108" s="492"/>
    </row>
    <row r="109" spans="5:20" x14ac:dyDescent="0.25">
      <c r="E109" s="492"/>
      <c r="F109" s="492"/>
      <c r="G109" s="492"/>
      <c r="H109" s="492"/>
      <c r="I109" s="492"/>
      <c r="J109" s="492"/>
      <c r="K109" s="492"/>
      <c r="L109" s="492"/>
      <c r="M109" s="492"/>
      <c r="N109" s="492"/>
      <c r="O109" s="492"/>
      <c r="P109" s="492"/>
      <c r="Q109" s="492"/>
      <c r="R109" s="492"/>
      <c r="S109" s="492"/>
      <c r="T109" s="492"/>
    </row>
    <row r="110" spans="5:20" ht="15" customHeight="1" x14ac:dyDescent="0.25"/>
    <row r="111" spans="5:20" x14ac:dyDescent="0.25">
      <c r="E111" s="491"/>
      <c r="F111" s="492"/>
      <c r="G111" s="492"/>
      <c r="H111" s="492"/>
      <c r="I111" s="492"/>
      <c r="J111" s="492"/>
      <c r="K111" s="492"/>
      <c r="L111" s="492"/>
      <c r="M111" s="492"/>
      <c r="N111" s="492"/>
      <c r="O111" s="492"/>
      <c r="P111" s="492"/>
      <c r="Q111" s="492"/>
      <c r="R111" s="492"/>
      <c r="S111" s="492"/>
      <c r="T111" s="492"/>
    </row>
    <row r="112" spans="5:20" x14ac:dyDescent="0.25">
      <c r="E112" s="492"/>
      <c r="F112" s="492"/>
      <c r="G112" s="492"/>
      <c r="H112" s="492"/>
      <c r="I112" s="492"/>
      <c r="J112" s="492"/>
      <c r="K112" s="492"/>
      <c r="L112" s="492"/>
      <c r="M112" s="492"/>
      <c r="N112" s="492"/>
      <c r="O112" s="492"/>
      <c r="P112" s="492"/>
      <c r="Q112" s="492"/>
      <c r="R112" s="492"/>
      <c r="S112" s="492"/>
      <c r="T112" s="492"/>
    </row>
  </sheetData>
  <mergeCells count="31">
    <mergeCell ref="B3:T3"/>
    <mergeCell ref="E84:T85"/>
    <mergeCell ref="E48:T48"/>
    <mergeCell ref="E22:T23"/>
    <mergeCell ref="E30:T46"/>
    <mergeCell ref="E50:T51"/>
    <mergeCell ref="E72:T73"/>
    <mergeCell ref="B16:T17"/>
    <mergeCell ref="E20:T21"/>
    <mergeCell ref="E69:T70"/>
    <mergeCell ref="W6:AC8"/>
    <mergeCell ref="B57:T62"/>
    <mergeCell ref="W31:AD69"/>
    <mergeCell ref="E87:T88"/>
    <mergeCell ref="E75:T76"/>
    <mergeCell ref="E78:T79"/>
    <mergeCell ref="E81:T82"/>
    <mergeCell ref="Y12:AE13"/>
    <mergeCell ref="Y15:AD16"/>
    <mergeCell ref="E24:T28"/>
    <mergeCell ref="B67:T67"/>
    <mergeCell ref="B6:T9"/>
    <mergeCell ref="B11:T15"/>
    <mergeCell ref="E90:T91"/>
    <mergeCell ref="E93:T94"/>
    <mergeCell ref="E111:T112"/>
    <mergeCell ref="E96:T97"/>
    <mergeCell ref="E99:T100"/>
    <mergeCell ref="E102:T103"/>
    <mergeCell ref="E105:T106"/>
    <mergeCell ref="E108:T10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D101"/>
  <sheetViews>
    <sheetView zoomScale="55" zoomScaleNormal="55" workbookViewId="0">
      <selection activeCell="W14" sqref="W14:W21"/>
    </sheetView>
  </sheetViews>
  <sheetFormatPr defaultColWidth="9.140625" defaultRowHeight="15" x14ac:dyDescent="0.25"/>
  <cols>
    <col min="1" max="1" width="11.5703125" style="9" customWidth="1"/>
    <col min="2" max="2" width="32.140625" style="9" customWidth="1"/>
    <col min="3" max="3" width="22.28515625" style="9" customWidth="1"/>
    <col min="4" max="4" width="18" style="9" customWidth="1"/>
    <col min="5" max="5" width="17.42578125" style="9" customWidth="1"/>
    <col min="6" max="6" width="24.5703125" style="9" customWidth="1"/>
    <col min="7" max="7" width="22.5703125" style="9" customWidth="1"/>
    <col min="8" max="8" width="19.7109375" style="9" customWidth="1"/>
    <col min="9" max="10" width="9.140625" style="9"/>
    <col min="11" max="11" width="20.85546875" style="9" bestFit="1" customWidth="1"/>
    <col min="12" max="12" width="18.42578125" style="9" bestFit="1" customWidth="1"/>
    <col min="13" max="13" width="22.28515625" style="9" bestFit="1" customWidth="1"/>
    <col min="14" max="14" width="20.5703125" style="9" bestFit="1" customWidth="1"/>
    <col min="15" max="15" width="9.85546875" style="9" bestFit="1" customWidth="1"/>
    <col min="16" max="16" width="21.28515625" style="9" bestFit="1" customWidth="1"/>
    <col min="17" max="17" width="9.85546875" style="9" bestFit="1" customWidth="1"/>
    <col min="18" max="18" width="9.140625" style="9" bestFit="1" customWidth="1"/>
    <col min="19" max="19" width="10.85546875" style="9" bestFit="1" customWidth="1"/>
    <col min="20" max="20" width="13.42578125" style="9" bestFit="1" customWidth="1"/>
    <col min="21" max="21" width="15.5703125" style="9" bestFit="1" customWidth="1"/>
    <col min="22" max="22" width="13.42578125" style="9" bestFit="1" customWidth="1"/>
    <col min="23" max="23" width="22" style="9" bestFit="1" customWidth="1"/>
    <col min="24" max="24" width="9.140625" style="9" bestFit="1" customWidth="1"/>
    <col min="25" max="25" width="21.28515625" style="9" bestFit="1" customWidth="1"/>
    <col min="26" max="26" width="28.42578125" style="9" bestFit="1" customWidth="1"/>
    <col min="27" max="27" width="24.28515625" style="9" bestFit="1" customWidth="1"/>
    <col min="28" max="28" width="11.28515625" style="9" bestFit="1" customWidth="1"/>
    <col min="29" max="29" width="17.7109375" style="9" bestFit="1" customWidth="1"/>
    <col min="30" max="30" width="15.140625" style="9" bestFit="1" customWidth="1"/>
    <col min="31" max="31" width="13.7109375" style="9" bestFit="1" customWidth="1"/>
    <col min="32" max="32" width="9.85546875" style="9" bestFit="1" customWidth="1"/>
    <col min="33" max="33" width="15.5703125" style="9" bestFit="1" customWidth="1"/>
    <col min="34" max="34" width="12.7109375" style="9" bestFit="1" customWidth="1"/>
    <col min="35" max="35" width="27.28515625" style="9" bestFit="1" customWidth="1"/>
    <col min="36" max="36" width="17" style="9" bestFit="1" customWidth="1"/>
    <col min="37" max="37" width="12" style="9" bestFit="1" customWidth="1"/>
    <col min="38" max="38" width="14" style="9" bestFit="1" customWidth="1"/>
    <col min="39" max="39" width="13.42578125" style="9" bestFit="1" customWidth="1"/>
    <col min="40" max="40" width="16.5703125" style="9" bestFit="1" customWidth="1"/>
    <col min="41" max="41" width="12.7109375" style="9" bestFit="1" customWidth="1"/>
    <col min="42" max="42" width="14.85546875" style="9" customWidth="1"/>
    <col min="43" max="43" width="22.28515625" style="9" bestFit="1" customWidth="1"/>
    <col min="44" max="44" width="17" style="9" bestFit="1" customWidth="1"/>
    <col min="45" max="45" width="13.42578125" style="9" bestFit="1" customWidth="1"/>
    <col min="46" max="47" width="16.5703125" style="9" bestFit="1" customWidth="1"/>
    <col min="48" max="48" width="39.85546875" style="9" customWidth="1"/>
    <col min="49" max="49" width="13.42578125" style="9" bestFit="1" customWidth="1"/>
    <col min="50" max="50" width="14.140625" style="9" bestFit="1" customWidth="1"/>
    <col min="51" max="51" width="25.5703125" style="9" bestFit="1" customWidth="1"/>
    <col min="52" max="52" width="9.140625" style="9"/>
    <col min="53" max="53" width="16.28515625" style="9" bestFit="1" customWidth="1"/>
    <col min="54" max="54" width="17" style="9" bestFit="1" customWidth="1"/>
    <col min="55" max="55" width="16.28515625" style="9" bestFit="1" customWidth="1"/>
    <col min="56" max="56" width="17.7109375" style="9" customWidth="1"/>
    <col min="57" max="16384" width="9.140625" style="9"/>
  </cols>
  <sheetData>
    <row r="1" spans="1:51" x14ac:dyDescent="0.25">
      <c r="C1" s="17" t="s">
        <v>134</v>
      </c>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51" ht="15.75" thickBot="1" x14ac:dyDescent="0.3">
      <c r="C2" s="17"/>
      <c r="K2" s="753" t="s">
        <v>344</v>
      </c>
      <c r="L2" s="753"/>
      <c r="M2" s="753"/>
      <c r="N2" s="753"/>
      <c r="P2" s="755" t="s">
        <v>400</v>
      </c>
      <c r="Q2" s="755"/>
      <c r="R2" s="755"/>
      <c r="S2" s="755"/>
      <c r="T2" s="755"/>
      <c r="U2" s="755"/>
      <c r="V2" s="755"/>
      <c r="W2" s="755"/>
      <c r="Y2" s="757" t="s">
        <v>435</v>
      </c>
      <c r="Z2" s="757"/>
      <c r="AA2" s="757"/>
      <c r="AB2" s="757"/>
      <c r="AC2" s="757"/>
      <c r="AD2" s="757"/>
      <c r="AE2" s="757"/>
      <c r="AF2" s="757"/>
      <c r="AG2" s="757"/>
      <c r="AH2" s="757"/>
      <c r="AI2" s="757"/>
      <c r="AJ2" s="757"/>
      <c r="AK2" s="757"/>
      <c r="AL2" s="757"/>
      <c r="AM2" s="757"/>
      <c r="AN2" s="757"/>
      <c r="AO2" s="757"/>
      <c r="AQ2" s="751" t="s">
        <v>431</v>
      </c>
      <c r="AR2" s="751"/>
      <c r="AS2" s="751"/>
      <c r="AT2" s="751"/>
      <c r="AU2" s="751"/>
      <c r="AV2" s="751"/>
      <c r="AW2" s="751"/>
      <c r="AX2" s="751"/>
      <c r="AY2" s="751"/>
    </row>
    <row r="3" spans="1:51" ht="16.5" customHeight="1" thickTop="1" thickBot="1" x14ac:dyDescent="0.3">
      <c r="C3" s="17"/>
      <c r="K3" s="753"/>
      <c r="L3" s="753"/>
      <c r="M3" s="753"/>
      <c r="N3" s="753"/>
      <c r="P3" s="755"/>
      <c r="Q3" s="755"/>
      <c r="R3" s="755"/>
      <c r="S3" s="755"/>
      <c r="T3" s="755"/>
      <c r="U3" s="755"/>
      <c r="V3" s="755"/>
      <c r="W3" s="755"/>
      <c r="Y3" s="599" t="s">
        <v>368</v>
      </c>
      <c r="Z3" s="599" t="s">
        <v>401</v>
      </c>
      <c r="AA3" s="734" t="s">
        <v>402</v>
      </c>
      <c r="AB3" s="734"/>
      <c r="AC3" s="734"/>
      <c r="AD3" s="734"/>
      <c r="AE3" s="583" t="s">
        <v>403</v>
      </c>
      <c r="AF3" s="584"/>
      <c r="AG3" s="584"/>
      <c r="AH3" s="584"/>
      <c r="AI3" s="584"/>
      <c r="AJ3" s="584"/>
      <c r="AK3" s="758"/>
      <c r="AL3" s="583" t="s">
        <v>404</v>
      </c>
      <c r="AM3" s="758"/>
      <c r="AN3" s="759" t="s">
        <v>426</v>
      </c>
      <c r="AO3" s="759" t="s">
        <v>406</v>
      </c>
      <c r="AQ3" s="751"/>
      <c r="AR3" s="751"/>
      <c r="AS3" s="751"/>
      <c r="AT3" s="751"/>
      <c r="AU3" s="751"/>
      <c r="AV3" s="751"/>
      <c r="AW3" s="751"/>
      <c r="AX3" s="751"/>
      <c r="AY3" s="751"/>
    </row>
    <row r="4" spans="1:51" ht="16.5" customHeight="1" thickTop="1" thickBot="1" x14ac:dyDescent="0.3">
      <c r="A4" s="728" t="s">
        <v>110</v>
      </c>
      <c r="B4" s="729"/>
      <c r="C4" s="730"/>
      <c r="K4" s="754"/>
      <c r="L4" s="754"/>
      <c r="M4" s="754"/>
      <c r="N4" s="754"/>
      <c r="P4" s="756"/>
      <c r="Q4" s="756"/>
      <c r="R4" s="756"/>
      <c r="S4" s="756"/>
      <c r="T4" s="756"/>
      <c r="U4" s="756"/>
      <c r="V4" s="756"/>
      <c r="W4" s="756"/>
      <c r="Y4" s="599"/>
      <c r="Z4" s="599"/>
      <c r="AA4" s="759" t="s">
        <v>441</v>
      </c>
      <c r="AB4" s="759" t="s">
        <v>408</v>
      </c>
      <c r="AC4" s="599" t="s">
        <v>409</v>
      </c>
      <c r="AD4" s="599" t="s">
        <v>410</v>
      </c>
      <c r="AE4" s="734" t="s">
        <v>411</v>
      </c>
      <c r="AF4" s="734"/>
      <c r="AG4" s="734" t="s">
        <v>412</v>
      </c>
      <c r="AH4" s="734"/>
      <c r="AI4" s="734"/>
      <c r="AJ4" s="734"/>
      <c r="AK4" s="599" t="s">
        <v>413</v>
      </c>
      <c r="AL4" s="734" t="s">
        <v>414</v>
      </c>
      <c r="AM4" s="734" t="s">
        <v>415</v>
      </c>
      <c r="AN4" s="760"/>
      <c r="AO4" s="760"/>
      <c r="AQ4" s="752"/>
      <c r="AR4" s="752"/>
      <c r="AS4" s="752"/>
      <c r="AT4" s="752"/>
      <c r="AU4" s="752"/>
      <c r="AV4" s="752"/>
      <c r="AW4" s="752"/>
      <c r="AX4" s="752"/>
      <c r="AY4" s="752"/>
    </row>
    <row r="5" spans="1:51" ht="31.5" thickTop="1" thickBot="1" x14ac:dyDescent="0.3">
      <c r="A5" s="72" t="s">
        <v>14</v>
      </c>
      <c r="B5" s="72" t="s">
        <v>63</v>
      </c>
      <c r="C5" s="112" t="s">
        <v>64</v>
      </c>
      <c r="E5" s="254" t="s">
        <v>71</v>
      </c>
      <c r="F5" s="255"/>
      <c r="K5" s="253" t="s">
        <v>68</v>
      </c>
      <c r="L5" s="253" t="s">
        <v>67</v>
      </c>
      <c r="M5" s="256" t="s">
        <v>344</v>
      </c>
      <c r="N5" s="257" t="s">
        <v>442</v>
      </c>
      <c r="O5" s="29"/>
      <c r="P5" s="253" t="s">
        <v>368</v>
      </c>
      <c r="Q5" s="253" t="s">
        <v>393</v>
      </c>
      <c r="R5" s="253" t="s">
        <v>394</v>
      </c>
      <c r="S5" s="253" t="s">
        <v>395</v>
      </c>
      <c r="T5" s="253" t="s">
        <v>396</v>
      </c>
      <c r="U5" s="257" t="s">
        <v>444</v>
      </c>
      <c r="V5" s="257" t="s">
        <v>443</v>
      </c>
      <c r="W5" s="253" t="s">
        <v>399</v>
      </c>
      <c r="Y5" s="599"/>
      <c r="Z5" s="599"/>
      <c r="AA5" s="762"/>
      <c r="AB5" s="762"/>
      <c r="AC5" s="734"/>
      <c r="AD5" s="734"/>
      <c r="AE5" s="257" t="s">
        <v>436</v>
      </c>
      <c r="AF5" s="257" t="s">
        <v>439</v>
      </c>
      <c r="AG5" s="253" t="s">
        <v>416</v>
      </c>
      <c r="AH5" s="257" t="s">
        <v>437</v>
      </c>
      <c r="AI5" s="257" t="s">
        <v>438</v>
      </c>
      <c r="AJ5" s="257" t="s">
        <v>440</v>
      </c>
      <c r="AK5" s="599"/>
      <c r="AL5" s="734"/>
      <c r="AM5" s="734"/>
      <c r="AN5" s="761"/>
      <c r="AO5" s="761"/>
      <c r="AQ5" s="253" t="s">
        <v>368</v>
      </c>
      <c r="AR5" s="258" t="s">
        <v>424</v>
      </c>
      <c r="AS5" s="257" t="s">
        <v>425</v>
      </c>
      <c r="AT5" s="257" t="s">
        <v>426</v>
      </c>
      <c r="AU5" s="257" t="s">
        <v>427</v>
      </c>
      <c r="AV5" s="257" t="s">
        <v>445</v>
      </c>
      <c r="AW5" s="253" t="s">
        <v>131</v>
      </c>
      <c r="AX5" s="257" t="s">
        <v>446</v>
      </c>
      <c r="AY5" s="474" t="s">
        <v>430</v>
      </c>
    </row>
    <row r="6" spans="1:51" ht="23.25" customHeight="1" thickTop="1" thickBot="1" x14ac:dyDescent="0.35">
      <c r="A6" s="2" t="s">
        <v>15</v>
      </c>
      <c r="B6" s="5" t="s">
        <v>16</v>
      </c>
      <c r="C6" s="51">
        <f>'Input sheet'!E8</f>
        <v>1696</v>
      </c>
      <c r="E6" s="259" t="s">
        <v>69</v>
      </c>
      <c r="F6" s="260" t="s">
        <v>496</v>
      </c>
      <c r="K6" s="259" t="s">
        <v>34</v>
      </c>
      <c r="L6" s="105" t="s">
        <v>179</v>
      </c>
      <c r="M6" s="261">
        <f>C9*SUM(C10:C11)</f>
        <v>4392588</v>
      </c>
      <c r="N6" s="763">
        <f>SUM(M6:M13)</f>
        <v>131470345</v>
      </c>
      <c r="P6" s="262" t="s">
        <v>34</v>
      </c>
      <c r="Q6" s="44">
        <f>$C$32</f>
        <v>15</v>
      </c>
      <c r="R6" s="44">
        <f>$C$32</f>
        <v>15</v>
      </c>
      <c r="S6" s="44">
        <v>10</v>
      </c>
      <c r="T6" s="44">
        <f t="shared" ref="T6:T32" si="0">SQRT(Q6^2 + R6^2 - 2 * Q6 * R6 * COS(RADIANS(S6))) / 2</f>
        <v>1.3073361412148754</v>
      </c>
      <c r="U6" s="44">
        <f t="shared" ref="U6:U32" si="1">(T6/67.29)^3.79</f>
        <v>3.259682051177461E-7</v>
      </c>
      <c r="V6" s="44">
        <f t="shared" ref="V6:V32" si="2">(U6+U6)-(U6*U6)</f>
        <v>6.519363039802215E-7</v>
      </c>
      <c r="W6" s="516">
        <f>AVERAGE(V6:V13)</f>
        <v>5.3725499032191933E-4</v>
      </c>
      <c r="Y6" s="263" t="s">
        <v>34</v>
      </c>
      <c r="Z6" s="379" t="s">
        <v>418</v>
      </c>
      <c r="AA6" s="265" t="s">
        <v>433</v>
      </c>
      <c r="AB6" s="265">
        <f t="shared" ref="AB6:AB32" si="3">IF(TRIM(AA6)="Permitted or yield control",1, IF(TRIM(AA6)="Protected",0.01, 1))</f>
        <v>1</v>
      </c>
      <c r="AC6" s="265">
        <v>0.5</v>
      </c>
      <c r="AD6" s="265">
        <f t="shared" ref="AD6:AD32" si="4">AB6+((1-AC6)*(1-AB6))</f>
        <v>1</v>
      </c>
      <c r="AE6" s="265" t="s">
        <v>429</v>
      </c>
      <c r="AF6" s="265">
        <f t="shared" ref="AF6:AF32" si="5">IF(ISNUMBER(SEARCH("EBT", AE6)),$C$22, 0) + IF(ISNUMBER(SEARCH("WBT", AE6)),$C$23, 0)+IF(ISNUMBER(SEARCH("NBT", AE6)),$C$24, 0) + IF(ISNUMBER(SEARCH("SBT", AE6)),$C$25, 0)</f>
        <v>0</v>
      </c>
      <c r="AG6" s="265">
        <v>0</v>
      </c>
      <c r="AH6" s="265" t="s">
        <v>429</v>
      </c>
      <c r="AI6" s="265">
        <f t="shared" ref="AI6:AI32" si="6">IF(ISNUMBER(SEARCH("EBT", AH6)),$C$22, 0) + IF(ISNUMBER(SEARCH("WBT", AH6)),$C$23, 0)+IF(ISNUMBER(SEARCH("NBT", AH6)),$C$24, 0) + IF(ISNUMBER(SEARCH("SBT", AH6)),$C$25, 0)</f>
        <v>0</v>
      </c>
      <c r="AJ6" s="265">
        <f t="shared" ref="AJ6:AJ32" si="7">IF(AG6=0, 0, IF(AI6=1, 1, IF(AI6=2, 1*(1+0.75), 1*(1+0.75+0.5*(AI6-2)))))</f>
        <v>0</v>
      </c>
      <c r="AK6" s="265">
        <f t="shared" ref="AK6:AK32" si="8">IF(Z6="D",1,AF6+AJ6)</f>
        <v>1</v>
      </c>
      <c r="AL6" s="265" t="str">
        <f t="shared" ref="AL6:AL32" si="9">IF(Z6="D","NA",$C$29)</f>
        <v>NA</v>
      </c>
      <c r="AM6" s="265">
        <f t="shared" ref="AM6:AM32" si="10">IF(Z6="D", 1, 1-(((60-AL6)/60)*(0.1/0.15)))</f>
        <v>1</v>
      </c>
      <c r="AN6" s="266">
        <f t="shared" ref="AN6:AN32" si="11">IF(Z6="D",1,AD6*AK6*AM6)</f>
        <v>1</v>
      </c>
      <c r="AO6" s="748">
        <f>AVERAGE(AN6:AN13)</f>
        <v>1</v>
      </c>
      <c r="AQ6" s="401" t="s">
        <v>34</v>
      </c>
      <c r="AR6" s="313">
        <f t="shared" ref="AR6:AR32" si="12">M6</f>
        <v>4392588</v>
      </c>
      <c r="AS6" s="313">
        <f t="shared" ref="AS6:AS32" si="13">V6</f>
        <v>6.519363039802215E-7</v>
      </c>
      <c r="AT6" s="313">
        <f t="shared" ref="AT6:AT32" si="14">AN6</f>
        <v>1</v>
      </c>
      <c r="AU6" s="313">
        <v>1</v>
      </c>
      <c r="AV6" s="313">
        <f>AR6*AS6*AT6*AU6</f>
        <v>2.8636875856278734</v>
      </c>
      <c r="AW6" s="516">
        <f>SUM(AV6:AV13)</f>
        <v>137125.29303572257</v>
      </c>
      <c r="AX6" s="516">
        <f>100*EXP((-1/13700000)*AW6)</f>
        <v>99.004077931252894</v>
      </c>
      <c r="AY6" s="714">
        <f>100*EXP((-1/13700000)*((AW22+AW14+AW6)/3))</f>
        <v>74.017179710036146</v>
      </c>
    </row>
    <row r="7" spans="1:51" ht="18.75" customHeight="1" thickTop="1" thickBot="1" x14ac:dyDescent="0.35">
      <c r="A7" s="3"/>
      <c r="B7" s="6" t="s">
        <v>17</v>
      </c>
      <c r="C7" s="52">
        <f>'Input sheet'!E9</f>
        <v>12742</v>
      </c>
      <c r="E7" s="111" t="s">
        <v>69</v>
      </c>
      <c r="F7" s="269" t="s">
        <v>497</v>
      </c>
      <c r="K7" s="270" t="s">
        <v>35</v>
      </c>
      <c r="L7" s="110" t="s">
        <v>180</v>
      </c>
      <c r="M7" s="271">
        <f>C10*C11</f>
        <v>3675995</v>
      </c>
      <c r="N7" s="763"/>
      <c r="P7" s="272" t="s">
        <v>35</v>
      </c>
      <c r="Q7" s="45">
        <f>$C$32</f>
        <v>15</v>
      </c>
      <c r="R7" s="45">
        <f>$C$32</f>
        <v>15</v>
      </c>
      <c r="S7" s="45">
        <v>10</v>
      </c>
      <c r="T7" s="45">
        <f t="shared" si="0"/>
        <v>1.3073361412148754</v>
      </c>
      <c r="U7" s="45">
        <f t="shared" si="1"/>
        <v>3.259682051177461E-7</v>
      </c>
      <c r="V7" s="45">
        <f t="shared" si="2"/>
        <v>6.519363039802215E-7</v>
      </c>
      <c r="W7" s="722"/>
      <c r="Y7" s="273" t="s">
        <v>35</v>
      </c>
      <c r="Z7" s="380" t="s">
        <v>418</v>
      </c>
      <c r="AA7" s="275" t="s">
        <v>433</v>
      </c>
      <c r="AB7" s="275">
        <f t="shared" si="3"/>
        <v>1</v>
      </c>
      <c r="AC7" s="275">
        <v>0.5</v>
      </c>
      <c r="AD7" s="275">
        <f t="shared" si="4"/>
        <v>1</v>
      </c>
      <c r="AE7" s="275" t="s">
        <v>429</v>
      </c>
      <c r="AF7" s="275">
        <f t="shared" si="5"/>
        <v>0</v>
      </c>
      <c r="AG7" s="275">
        <v>0</v>
      </c>
      <c r="AH7" s="275" t="s">
        <v>429</v>
      </c>
      <c r="AI7" s="275">
        <f t="shared" si="6"/>
        <v>0</v>
      </c>
      <c r="AJ7" s="275">
        <f t="shared" si="7"/>
        <v>0</v>
      </c>
      <c r="AK7" s="275">
        <f t="shared" si="8"/>
        <v>1</v>
      </c>
      <c r="AL7" s="275" t="str">
        <f t="shared" si="9"/>
        <v>NA</v>
      </c>
      <c r="AM7" s="275">
        <f t="shared" si="10"/>
        <v>1</v>
      </c>
      <c r="AN7" s="276">
        <f t="shared" si="11"/>
        <v>1</v>
      </c>
      <c r="AO7" s="749"/>
      <c r="AQ7" s="402" t="s">
        <v>35</v>
      </c>
      <c r="AR7" s="316">
        <f t="shared" si="12"/>
        <v>3675995</v>
      </c>
      <c r="AS7" s="316">
        <f t="shared" si="13"/>
        <v>6.519363039802215E-7</v>
      </c>
      <c r="AT7" s="316">
        <f t="shared" si="14"/>
        <v>1</v>
      </c>
      <c r="AU7" s="316">
        <v>1</v>
      </c>
      <c r="AV7" s="316">
        <f t="shared" ref="AV7:AV32" si="15">AR7*AS7*AT7*AU7</f>
        <v>2.3965145937497745</v>
      </c>
      <c r="AW7" s="722"/>
      <c r="AX7" s="722"/>
      <c r="AY7" s="715"/>
    </row>
    <row r="8" spans="1:51" ht="20.25" thickTop="1" thickBot="1" x14ac:dyDescent="0.35">
      <c r="A8" s="4"/>
      <c r="B8" s="7" t="s">
        <v>18</v>
      </c>
      <c r="C8" s="53">
        <f>'Input sheet'!E10</f>
        <v>1696</v>
      </c>
      <c r="E8" s="278" t="s">
        <v>70</v>
      </c>
      <c r="F8" s="279" t="s">
        <v>498</v>
      </c>
      <c r="K8" s="280" t="s">
        <v>30</v>
      </c>
      <c r="L8" s="110" t="s">
        <v>181</v>
      </c>
      <c r="M8" s="271">
        <f>C12*SUM(C13:C14)</f>
        <v>45571932</v>
      </c>
      <c r="N8" s="763"/>
      <c r="P8" s="281" t="s">
        <v>30</v>
      </c>
      <c r="Q8" s="45">
        <f>$C$29</f>
        <v>35</v>
      </c>
      <c r="R8" s="45">
        <f>$C$31</f>
        <v>15</v>
      </c>
      <c r="S8" s="45">
        <v>10</v>
      </c>
      <c r="T8" s="45">
        <f t="shared" si="0"/>
        <v>10.197448937567444</v>
      </c>
      <c r="U8" s="45">
        <f t="shared" si="1"/>
        <v>7.8388153024650875E-4</v>
      </c>
      <c r="V8" s="45">
        <f t="shared" si="2"/>
        <v>1.567148590239556E-3</v>
      </c>
      <c r="W8" s="722"/>
      <c r="Y8" s="282" t="s">
        <v>30</v>
      </c>
      <c r="Z8" s="380" t="s">
        <v>418</v>
      </c>
      <c r="AA8" s="275" t="s">
        <v>433</v>
      </c>
      <c r="AB8" s="275">
        <f t="shared" si="3"/>
        <v>1</v>
      </c>
      <c r="AC8" s="275">
        <v>0.5</v>
      </c>
      <c r="AD8" s="275">
        <f t="shared" si="4"/>
        <v>1</v>
      </c>
      <c r="AE8" s="275" t="s">
        <v>429</v>
      </c>
      <c r="AF8" s="275">
        <f t="shared" si="5"/>
        <v>0</v>
      </c>
      <c r="AG8" s="275">
        <v>0</v>
      </c>
      <c r="AH8" s="275" t="s">
        <v>429</v>
      </c>
      <c r="AI8" s="275">
        <f t="shared" si="6"/>
        <v>0</v>
      </c>
      <c r="AJ8" s="275">
        <f t="shared" si="7"/>
        <v>0</v>
      </c>
      <c r="AK8" s="275">
        <f t="shared" si="8"/>
        <v>1</v>
      </c>
      <c r="AL8" s="275" t="str">
        <f t="shared" si="9"/>
        <v>NA</v>
      </c>
      <c r="AM8" s="275">
        <f t="shared" si="10"/>
        <v>1</v>
      </c>
      <c r="AN8" s="276">
        <f t="shared" si="11"/>
        <v>1</v>
      </c>
      <c r="AO8" s="749"/>
      <c r="AQ8" s="403" t="s">
        <v>30</v>
      </c>
      <c r="AR8" s="316">
        <f t="shared" si="12"/>
        <v>45571932</v>
      </c>
      <c r="AS8" s="316">
        <f t="shared" si="13"/>
        <v>1.567148590239556E-3</v>
      </c>
      <c r="AT8" s="316">
        <f t="shared" si="14"/>
        <v>1</v>
      </c>
      <c r="AU8" s="316">
        <v>1</v>
      </c>
      <c r="AV8" s="316">
        <f t="shared" si="15"/>
        <v>71417.988988292913</v>
      </c>
      <c r="AW8" s="722"/>
      <c r="AX8" s="722"/>
      <c r="AY8" s="715"/>
    </row>
    <row r="9" spans="1:51" ht="20.25" thickTop="1" thickBot="1" x14ac:dyDescent="0.35">
      <c r="A9" s="2" t="s">
        <v>31</v>
      </c>
      <c r="B9" s="5" t="s">
        <v>22</v>
      </c>
      <c r="C9" s="54">
        <f>'Input sheet'!E11</f>
        <v>941</v>
      </c>
      <c r="K9" s="280" t="s">
        <v>28</v>
      </c>
      <c r="L9" s="110" t="s">
        <v>183</v>
      </c>
      <c r="M9" s="271">
        <f>C15*SUM(C16:C17)</f>
        <v>4392588</v>
      </c>
      <c r="N9" s="763"/>
      <c r="P9" s="281" t="s">
        <v>28</v>
      </c>
      <c r="Q9" s="45">
        <f>$C$32</f>
        <v>15</v>
      </c>
      <c r="R9" s="45">
        <f>$C$32</f>
        <v>15</v>
      </c>
      <c r="S9" s="45">
        <v>10</v>
      </c>
      <c r="T9" s="45">
        <f t="shared" si="0"/>
        <v>1.3073361412148754</v>
      </c>
      <c r="U9" s="45">
        <f t="shared" si="1"/>
        <v>3.259682051177461E-7</v>
      </c>
      <c r="V9" s="45">
        <f t="shared" si="2"/>
        <v>6.519363039802215E-7</v>
      </c>
      <c r="W9" s="722"/>
      <c r="Y9" s="282" t="s">
        <v>28</v>
      </c>
      <c r="Z9" s="380" t="s">
        <v>418</v>
      </c>
      <c r="AA9" s="275" t="s">
        <v>433</v>
      </c>
      <c r="AB9" s="275">
        <f t="shared" si="3"/>
        <v>1</v>
      </c>
      <c r="AC9" s="275">
        <v>0.5</v>
      </c>
      <c r="AD9" s="275">
        <f t="shared" si="4"/>
        <v>1</v>
      </c>
      <c r="AE9" s="275" t="s">
        <v>429</v>
      </c>
      <c r="AF9" s="275">
        <f t="shared" si="5"/>
        <v>0</v>
      </c>
      <c r="AG9" s="275">
        <v>0</v>
      </c>
      <c r="AH9" s="275" t="s">
        <v>429</v>
      </c>
      <c r="AI9" s="275">
        <f t="shared" si="6"/>
        <v>0</v>
      </c>
      <c r="AJ9" s="275">
        <f t="shared" si="7"/>
        <v>0</v>
      </c>
      <c r="AK9" s="275">
        <f t="shared" si="8"/>
        <v>1</v>
      </c>
      <c r="AL9" s="275" t="str">
        <f t="shared" si="9"/>
        <v>NA</v>
      </c>
      <c r="AM9" s="275">
        <f t="shared" si="10"/>
        <v>1</v>
      </c>
      <c r="AN9" s="276">
        <f t="shared" si="11"/>
        <v>1</v>
      </c>
      <c r="AO9" s="749"/>
      <c r="AQ9" s="403" t="s">
        <v>28</v>
      </c>
      <c r="AR9" s="316">
        <f t="shared" si="12"/>
        <v>4392588</v>
      </c>
      <c r="AS9" s="316">
        <f t="shared" si="13"/>
        <v>6.519363039802215E-7</v>
      </c>
      <c r="AT9" s="316">
        <f t="shared" si="14"/>
        <v>1</v>
      </c>
      <c r="AU9" s="316">
        <v>1</v>
      </c>
      <c r="AV9" s="316">
        <f t="shared" si="15"/>
        <v>2.8636875856278734</v>
      </c>
      <c r="AW9" s="722"/>
      <c r="AX9" s="722"/>
      <c r="AY9" s="715"/>
    </row>
    <row r="10" spans="1:51" ht="19.5" customHeight="1" thickTop="1" thickBot="1" x14ac:dyDescent="0.35">
      <c r="A10" s="3"/>
      <c r="B10" s="6" t="s">
        <v>23</v>
      </c>
      <c r="C10" s="52">
        <f>'Input sheet'!E12</f>
        <v>3665</v>
      </c>
      <c r="K10" s="280" t="s">
        <v>36</v>
      </c>
      <c r="L10" s="110" t="s">
        <v>184</v>
      </c>
      <c r="M10" s="271">
        <f>C16*C17</f>
        <v>3675995</v>
      </c>
      <c r="N10" s="763"/>
      <c r="P10" s="281" t="s">
        <v>36</v>
      </c>
      <c r="Q10" s="45">
        <f>$C$32</f>
        <v>15</v>
      </c>
      <c r="R10" s="45">
        <f>$C$32</f>
        <v>15</v>
      </c>
      <c r="S10" s="45">
        <v>10</v>
      </c>
      <c r="T10" s="45">
        <f t="shared" si="0"/>
        <v>1.3073361412148754</v>
      </c>
      <c r="U10" s="45">
        <f t="shared" si="1"/>
        <v>3.259682051177461E-7</v>
      </c>
      <c r="V10" s="45">
        <f t="shared" si="2"/>
        <v>6.519363039802215E-7</v>
      </c>
      <c r="W10" s="722"/>
      <c r="Y10" s="282" t="s">
        <v>36</v>
      </c>
      <c r="Z10" s="380" t="s">
        <v>418</v>
      </c>
      <c r="AA10" s="275" t="s">
        <v>433</v>
      </c>
      <c r="AB10" s="275">
        <f t="shared" si="3"/>
        <v>1</v>
      </c>
      <c r="AC10" s="275">
        <v>0.5</v>
      </c>
      <c r="AD10" s="275">
        <f t="shared" si="4"/>
        <v>1</v>
      </c>
      <c r="AE10" s="275" t="s">
        <v>429</v>
      </c>
      <c r="AF10" s="275">
        <f t="shared" si="5"/>
        <v>0</v>
      </c>
      <c r="AG10" s="275">
        <v>0</v>
      </c>
      <c r="AH10" s="275" t="s">
        <v>429</v>
      </c>
      <c r="AI10" s="275">
        <f t="shared" si="6"/>
        <v>0</v>
      </c>
      <c r="AJ10" s="275">
        <f t="shared" si="7"/>
        <v>0</v>
      </c>
      <c r="AK10" s="275">
        <f t="shared" si="8"/>
        <v>1</v>
      </c>
      <c r="AL10" s="275" t="str">
        <f t="shared" si="9"/>
        <v>NA</v>
      </c>
      <c r="AM10" s="275">
        <f t="shared" si="10"/>
        <v>1</v>
      </c>
      <c r="AN10" s="276">
        <f t="shared" si="11"/>
        <v>1</v>
      </c>
      <c r="AO10" s="749"/>
      <c r="AQ10" s="403" t="s">
        <v>36</v>
      </c>
      <c r="AR10" s="316">
        <f t="shared" si="12"/>
        <v>3675995</v>
      </c>
      <c r="AS10" s="316">
        <f t="shared" si="13"/>
        <v>6.519363039802215E-7</v>
      </c>
      <c r="AT10" s="316">
        <f t="shared" si="14"/>
        <v>1</v>
      </c>
      <c r="AU10" s="316">
        <v>1</v>
      </c>
      <c r="AV10" s="316">
        <f t="shared" si="15"/>
        <v>2.3965145937497745</v>
      </c>
      <c r="AW10" s="722"/>
      <c r="AX10" s="722"/>
      <c r="AY10" s="715"/>
    </row>
    <row r="11" spans="1:51" ht="20.25" thickTop="1" thickBot="1" x14ac:dyDescent="0.35">
      <c r="A11" s="4"/>
      <c r="B11" s="7" t="s">
        <v>24</v>
      </c>
      <c r="C11" s="53">
        <f>'Input sheet'!E13</f>
        <v>1003</v>
      </c>
      <c r="K11" s="280" t="s">
        <v>29</v>
      </c>
      <c r="L11" s="110" t="s">
        <v>216</v>
      </c>
      <c r="M11" s="271">
        <f>C11*(C13+C14)</f>
        <v>19736031</v>
      </c>
      <c r="N11" s="763"/>
      <c r="P11" s="281" t="s">
        <v>29</v>
      </c>
      <c r="Q11" s="45">
        <f>$C$29</f>
        <v>35</v>
      </c>
      <c r="R11" s="45">
        <f>$C$30</f>
        <v>20</v>
      </c>
      <c r="S11" s="45">
        <v>10</v>
      </c>
      <c r="T11" s="45">
        <f t="shared" si="0"/>
        <v>7.8464824249932006</v>
      </c>
      <c r="U11" s="45">
        <f t="shared" si="1"/>
        <v>2.903258937823807E-4</v>
      </c>
      <c r="V11" s="45">
        <f t="shared" si="2"/>
        <v>5.8056749844016082E-4</v>
      </c>
      <c r="W11" s="722"/>
      <c r="Y11" s="282" t="s">
        <v>29</v>
      </c>
      <c r="Z11" s="380" t="s">
        <v>418</v>
      </c>
      <c r="AA11" s="275" t="s">
        <v>433</v>
      </c>
      <c r="AB11" s="275">
        <f t="shared" si="3"/>
        <v>1</v>
      </c>
      <c r="AC11" s="275">
        <v>0.5</v>
      </c>
      <c r="AD11" s="275">
        <f t="shared" si="4"/>
        <v>1</v>
      </c>
      <c r="AE11" s="275" t="s">
        <v>429</v>
      </c>
      <c r="AF11" s="275">
        <f t="shared" si="5"/>
        <v>0</v>
      </c>
      <c r="AG11" s="275">
        <v>0</v>
      </c>
      <c r="AH11" s="275" t="s">
        <v>429</v>
      </c>
      <c r="AI11" s="275">
        <f t="shared" si="6"/>
        <v>0</v>
      </c>
      <c r="AJ11" s="275">
        <f t="shared" si="7"/>
        <v>0</v>
      </c>
      <c r="AK11" s="275">
        <f t="shared" si="8"/>
        <v>1</v>
      </c>
      <c r="AL11" s="275" t="str">
        <f t="shared" si="9"/>
        <v>NA</v>
      </c>
      <c r="AM11" s="275">
        <f t="shared" si="10"/>
        <v>1</v>
      </c>
      <c r="AN11" s="276">
        <f t="shared" si="11"/>
        <v>1</v>
      </c>
      <c r="AO11" s="749"/>
      <c r="AQ11" s="403" t="s">
        <v>29</v>
      </c>
      <c r="AR11" s="316">
        <f t="shared" si="12"/>
        <v>19736031</v>
      </c>
      <c r="AS11" s="316">
        <f t="shared" si="13"/>
        <v>5.8056749844016082E-4</v>
      </c>
      <c r="AT11" s="316">
        <f t="shared" si="14"/>
        <v>1</v>
      </c>
      <c r="AU11" s="316">
        <v>1</v>
      </c>
      <c r="AV11" s="316">
        <f t="shared" si="15"/>
        <v>11458.098146807466</v>
      </c>
      <c r="AW11" s="722"/>
      <c r="AX11" s="722"/>
      <c r="AY11" s="715"/>
    </row>
    <row r="12" spans="1:51" ht="20.25" thickTop="1" thickBot="1" x14ac:dyDescent="0.35">
      <c r="A12" s="2" t="s">
        <v>32</v>
      </c>
      <c r="B12" s="5" t="s">
        <v>19</v>
      </c>
      <c r="C12" s="54">
        <f>'Input sheet'!E14</f>
        <v>2316</v>
      </c>
      <c r="K12" s="280" t="s">
        <v>37</v>
      </c>
      <c r="L12" s="110" t="s">
        <v>266</v>
      </c>
      <c r="M12" s="271">
        <f>SUM(C6:C7)*C8</f>
        <v>24486848</v>
      </c>
      <c r="N12" s="763"/>
      <c r="P12" s="281" t="s">
        <v>37</v>
      </c>
      <c r="Q12" s="45">
        <f>$C$29</f>
        <v>35</v>
      </c>
      <c r="R12" s="45">
        <f>$C$30</f>
        <v>20</v>
      </c>
      <c r="S12" s="45">
        <v>10</v>
      </c>
      <c r="T12" s="45">
        <f t="shared" si="0"/>
        <v>7.8464824249932006</v>
      </c>
      <c r="U12" s="45">
        <f t="shared" si="1"/>
        <v>2.903258937823807E-4</v>
      </c>
      <c r="V12" s="45">
        <f t="shared" si="2"/>
        <v>5.8056749844016082E-4</v>
      </c>
      <c r="W12" s="722"/>
      <c r="Y12" s="282" t="s">
        <v>37</v>
      </c>
      <c r="Z12" s="380" t="s">
        <v>418</v>
      </c>
      <c r="AA12" s="275" t="s">
        <v>433</v>
      </c>
      <c r="AB12" s="275">
        <f t="shared" si="3"/>
        <v>1</v>
      </c>
      <c r="AC12" s="275">
        <v>0.5</v>
      </c>
      <c r="AD12" s="275">
        <f t="shared" si="4"/>
        <v>1</v>
      </c>
      <c r="AE12" s="275" t="s">
        <v>429</v>
      </c>
      <c r="AF12" s="275">
        <f t="shared" si="5"/>
        <v>0</v>
      </c>
      <c r="AG12" s="275">
        <v>0</v>
      </c>
      <c r="AH12" s="275" t="s">
        <v>429</v>
      </c>
      <c r="AI12" s="275">
        <f t="shared" si="6"/>
        <v>0</v>
      </c>
      <c r="AJ12" s="275">
        <f t="shared" si="7"/>
        <v>0</v>
      </c>
      <c r="AK12" s="275">
        <f t="shared" si="8"/>
        <v>1</v>
      </c>
      <c r="AL12" s="275" t="str">
        <f t="shared" si="9"/>
        <v>NA</v>
      </c>
      <c r="AM12" s="275">
        <f t="shared" si="10"/>
        <v>1</v>
      </c>
      <c r="AN12" s="276">
        <f t="shared" si="11"/>
        <v>1</v>
      </c>
      <c r="AO12" s="749"/>
      <c r="AQ12" s="403" t="s">
        <v>37</v>
      </c>
      <c r="AR12" s="316">
        <f t="shared" si="12"/>
        <v>24486848</v>
      </c>
      <c r="AS12" s="316">
        <f t="shared" si="13"/>
        <v>5.8056749844016082E-4</v>
      </c>
      <c r="AT12" s="316">
        <f t="shared" si="14"/>
        <v>1</v>
      </c>
      <c r="AU12" s="316">
        <v>1</v>
      </c>
      <c r="AV12" s="316">
        <f t="shared" si="15"/>
        <v>14216.268088044455</v>
      </c>
      <c r="AW12" s="722"/>
      <c r="AX12" s="722"/>
      <c r="AY12" s="715"/>
    </row>
    <row r="13" spans="1:51" ht="20.25" customHeight="1" thickTop="1" thickBot="1" x14ac:dyDescent="0.35">
      <c r="A13" s="3"/>
      <c r="B13" s="6" t="s">
        <v>20</v>
      </c>
      <c r="C13" s="52">
        <f>'Input sheet'!E15</f>
        <v>17361</v>
      </c>
      <c r="K13" s="287" t="s">
        <v>39</v>
      </c>
      <c r="L13" s="106" t="s">
        <v>275</v>
      </c>
      <c r="M13" s="288">
        <f>C6*(C7+C14)</f>
        <v>25538368</v>
      </c>
      <c r="N13" s="763"/>
      <c r="P13" s="289" t="s">
        <v>39</v>
      </c>
      <c r="Q13" s="46">
        <f>$C$29</f>
        <v>35</v>
      </c>
      <c r="R13" s="46">
        <f>$C$31</f>
        <v>15</v>
      </c>
      <c r="S13" s="46">
        <v>10</v>
      </c>
      <c r="T13" s="46">
        <f t="shared" si="0"/>
        <v>10.197448937567444</v>
      </c>
      <c r="U13" s="46">
        <f t="shared" si="1"/>
        <v>7.8388153024650875E-4</v>
      </c>
      <c r="V13" s="46">
        <f t="shared" si="2"/>
        <v>1.567148590239556E-3</v>
      </c>
      <c r="W13" s="517"/>
      <c r="Y13" s="290" t="s">
        <v>39</v>
      </c>
      <c r="Z13" s="380" t="s">
        <v>418</v>
      </c>
      <c r="AA13" s="292" t="s">
        <v>433</v>
      </c>
      <c r="AB13" s="292">
        <f t="shared" si="3"/>
        <v>1</v>
      </c>
      <c r="AC13" s="292">
        <v>0.5</v>
      </c>
      <c r="AD13" s="292">
        <f t="shared" si="4"/>
        <v>1</v>
      </c>
      <c r="AE13" s="292" t="s">
        <v>429</v>
      </c>
      <c r="AF13" s="292">
        <f t="shared" si="5"/>
        <v>0</v>
      </c>
      <c r="AG13" s="292">
        <v>0</v>
      </c>
      <c r="AH13" s="292" t="s">
        <v>429</v>
      </c>
      <c r="AI13" s="292">
        <f t="shared" si="6"/>
        <v>0</v>
      </c>
      <c r="AJ13" s="292">
        <f t="shared" si="7"/>
        <v>0</v>
      </c>
      <c r="AK13" s="292">
        <f t="shared" si="8"/>
        <v>1</v>
      </c>
      <c r="AL13" s="292" t="str">
        <f t="shared" si="9"/>
        <v>NA</v>
      </c>
      <c r="AM13" s="292">
        <f t="shared" si="10"/>
        <v>1</v>
      </c>
      <c r="AN13" s="293">
        <f t="shared" si="11"/>
        <v>1</v>
      </c>
      <c r="AO13" s="750"/>
      <c r="AQ13" s="404" t="s">
        <v>39</v>
      </c>
      <c r="AR13" s="318">
        <f t="shared" si="12"/>
        <v>25538368</v>
      </c>
      <c r="AS13" s="318">
        <f t="shared" si="13"/>
        <v>1.567148590239556E-3</v>
      </c>
      <c r="AT13" s="318">
        <f t="shared" si="14"/>
        <v>1</v>
      </c>
      <c r="AU13" s="318">
        <v>1</v>
      </c>
      <c r="AV13" s="318">
        <f t="shared" si="15"/>
        <v>40022.417408218986</v>
      </c>
      <c r="AW13" s="517"/>
      <c r="AX13" s="517"/>
      <c r="AY13" s="715"/>
    </row>
    <row r="14" spans="1:51" ht="20.25" thickTop="1" thickBot="1" x14ac:dyDescent="0.35">
      <c r="A14" s="4"/>
      <c r="B14" s="7" t="s">
        <v>21</v>
      </c>
      <c r="C14" s="53">
        <f>'Input sheet'!E16</f>
        <v>2316</v>
      </c>
      <c r="F14" s="99"/>
      <c r="K14" s="296" t="s">
        <v>34</v>
      </c>
      <c r="L14" s="105" t="s">
        <v>187</v>
      </c>
      <c r="M14" s="261">
        <f>C7*C17</f>
        <v>12780226</v>
      </c>
      <c r="N14" s="763">
        <f>SUM(M14:M21)</f>
        <v>142627422</v>
      </c>
      <c r="P14" s="297" t="s">
        <v>34</v>
      </c>
      <c r="Q14" s="44">
        <f>$C$29</f>
        <v>35</v>
      </c>
      <c r="R14" s="44">
        <f>$C$33</f>
        <v>25</v>
      </c>
      <c r="S14" s="44">
        <v>45</v>
      </c>
      <c r="T14" s="44">
        <f t="shared" si="0"/>
        <v>12.375006393165437</v>
      </c>
      <c r="U14" s="44">
        <f t="shared" si="1"/>
        <v>1.6323552670977528E-3</v>
      </c>
      <c r="V14" s="44">
        <f t="shared" si="2"/>
        <v>3.2620459504774839E-3</v>
      </c>
      <c r="W14" s="516">
        <f>AVERAGE(V14:V21)</f>
        <v>2.6502851663190298E-3</v>
      </c>
      <c r="Y14" s="382" t="s">
        <v>34</v>
      </c>
      <c r="Z14" s="383" t="s">
        <v>419</v>
      </c>
      <c r="AA14" s="384" t="s">
        <v>382</v>
      </c>
      <c r="AB14" s="384">
        <f t="shared" si="3"/>
        <v>0.01</v>
      </c>
      <c r="AC14" s="384">
        <v>0.5</v>
      </c>
      <c r="AD14" s="384">
        <f t="shared" si="4"/>
        <v>0.505</v>
      </c>
      <c r="AE14" s="384" t="s">
        <v>54</v>
      </c>
      <c r="AF14" s="384">
        <f t="shared" si="5"/>
        <v>3</v>
      </c>
      <c r="AG14" s="384">
        <v>1</v>
      </c>
      <c r="AH14" s="384" t="s">
        <v>17</v>
      </c>
      <c r="AI14" s="384">
        <f t="shared" si="6"/>
        <v>2</v>
      </c>
      <c r="AJ14" s="384">
        <f t="shared" si="7"/>
        <v>1.75</v>
      </c>
      <c r="AK14" s="384">
        <f t="shared" si="8"/>
        <v>4.75</v>
      </c>
      <c r="AL14" s="384">
        <f t="shared" si="9"/>
        <v>35</v>
      </c>
      <c r="AM14" s="384">
        <f t="shared" si="10"/>
        <v>0.7222222222222221</v>
      </c>
      <c r="AN14" s="385">
        <f t="shared" si="11"/>
        <v>1.7324305555555555</v>
      </c>
      <c r="AO14" s="748">
        <f>AVERAGE(AN14:AN21)</f>
        <v>1.2195399305555554</v>
      </c>
      <c r="AQ14" s="405" t="s">
        <v>34</v>
      </c>
      <c r="AR14" s="313">
        <f t="shared" si="12"/>
        <v>12780226</v>
      </c>
      <c r="AS14" s="313">
        <f t="shared" si="13"/>
        <v>3.2620459504774839E-3</v>
      </c>
      <c r="AT14" s="313">
        <f t="shared" si="14"/>
        <v>1.7324305555555555</v>
      </c>
      <c r="AU14" s="313">
        <v>1</v>
      </c>
      <c r="AV14" s="313">
        <f t="shared" si="15"/>
        <v>72224.483226409269</v>
      </c>
      <c r="AW14" s="516">
        <f>SUM(AV14:AV21)</f>
        <v>434808.17961298535</v>
      </c>
      <c r="AX14" s="516">
        <f>100*EXP((-1/13700000)*AW14)</f>
        <v>96.876053519916383</v>
      </c>
      <c r="AY14" s="715"/>
    </row>
    <row r="15" spans="1:51" ht="20.25" thickTop="1" thickBot="1" x14ac:dyDescent="0.35">
      <c r="A15" s="2" t="s">
        <v>33</v>
      </c>
      <c r="B15" s="5" t="s">
        <v>25</v>
      </c>
      <c r="C15" s="54">
        <f>'Input sheet'!E17</f>
        <v>941</v>
      </c>
      <c r="G15" s="99"/>
      <c r="K15" s="111" t="s">
        <v>35</v>
      </c>
      <c r="L15" s="110" t="s">
        <v>265</v>
      </c>
      <c r="M15" s="271">
        <f>C9*(C7+C17)</f>
        <v>12934045</v>
      </c>
      <c r="N15" s="763"/>
      <c r="P15" s="302" t="s">
        <v>35</v>
      </c>
      <c r="Q15" s="45">
        <f>$C$29</f>
        <v>35</v>
      </c>
      <c r="R15" s="45">
        <f>$C$32</f>
        <v>15</v>
      </c>
      <c r="S15" s="45">
        <v>45</v>
      </c>
      <c r="T15" s="45">
        <f t="shared" si="0"/>
        <v>13.299792101327421</v>
      </c>
      <c r="U15" s="45">
        <f t="shared" si="1"/>
        <v>2.1450602139066136E-3</v>
      </c>
      <c r="V15" s="45">
        <f t="shared" si="2"/>
        <v>4.2855191444919425E-3</v>
      </c>
      <c r="W15" s="722"/>
      <c r="Y15" s="303" t="s">
        <v>35</v>
      </c>
      <c r="Z15" s="386" t="s">
        <v>419</v>
      </c>
      <c r="AA15" s="275" t="s">
        <v>382</v>
      </c>
      <c r="AB15" s="275">
        <f t="shared" si="3"/>
        <v>0.01</v>
      </c>
      <c r="AC15" s="275">
        <v>0.5</v>
      </c>
      <c r="AD15" s="275">
        <f t="shared" si="4"/>
        <v>0.505</v>
      </c>
      <c r="AE15" s="275">
        <v>0</v>
      </c>
      <c r="AF15" s="275">
        <f t="shared" si="5"/>
        <v>0</v>
      </c>
      <c r="AG15" s="275">
        <v>1</v>
      </c>
      <c r="AH15" s="275" t="s">
        <v>17</v>
      </c>
      <c r="AI15" s="275">
        <f t="shared" si="6"/>
        <v>2</v>
      </c>
      <c r="AJ15" s="275">
        <f t="shared" si="7"/>
        <v>1.75</v>
      </c>
      <c r="AK15" s="275">
        <f t="shared" si="8"/>
        <v>1.75</v>
      </c>
      <c r="AL15" s="275">
        <f t="shared" si="9"/>
        <v>35</v>
      </c>
      <c r="AM15" s="275">
        <f t="shared" si="10"/>
        <v>0.7222222222222221</v>
      </c>
      <c r="AN15" s="276">
        <f t="shared" si="11"/>
        <v>0.63826388888888885</v>
      </c>
      <c r="AO15" s="749"/>
      <c r="AQ15" s="406" t="s">
        <v>35</v>
      </c>
      <c r="AR15" s="316">
        <f t="shared" si="12"/>
        <v>12934045</v>
      </c>
      <c r="AS15" s="316">
        <f t="shared" si="13"/>
        <v>4.2855191444919425E-3</v>
      </c>
      <c r="AT15" s="316">
        <f t="shared" si="14"/>
        <v>0.63826388888888885</v>
      </c>
      <c r="AU15" s="316">
        <v>1</v>
      </c>
      <c r="AV15" s="316">
        <f t="shared" si="15"/>
        <v>35378.391304476223</v>
      </c>
      <c r="AW15" s="722"/>
      <c r="AX15" s="722"/>
      <c r="AY15" s="715"/>
    </row>
    <row r="16" spans="1:51" ht="18.75" customHeight="1" thickTop="1" thickBot="1" x14ac:dyDescent="0.35">
      <c r="A16" s="3"/>
      <c r="B16" s="6" t="s">
        <v>26</v>
      </c>
      <c r="C16" s="52">
        <f>'Input sheet'!E18</f>
        <v>3665</v>
      </c>
      <c r="K16" s="111" t="s">
        <v>30</v>
      </c>
      <c r="L16" s="110" t="s">
        <v>189</v>
      </c>
      <c r="M16" s="271">
        <f>C10*C8</f>
        <v>6215840</v>
      </c>
      <c r="N16" s="763"/>
      <c r="P16" s="302" t="s">
        <v>30</v>
      </c>
      <c r="Q16" s="45">
        <f>$C$30</f>
        <v>20</v>
      </c>
      <c r="R16" s="45">
        <f>$C$33</f>
        <v>25</v>
      </c>
      <c r="S16" s="45">
        <v>45</v>
      </c>
      <c r="T16" s="45">
        <f t="shared" si="0"/>
        <v>8.9147801264732891</v>
      </c>
      <c r="U16" s="45">
        <f t="shared" si="1"/>
        <v>4.7096302149683109E-4</v>
      </c>
      <c r="V16" s="45">
        <f t="shared" si="2"/>
        <v>9.417042368260448E-4</v>
      </c>
      <c r="W16" s="722"/>
      <c r="Y16" s="303" t="s">
        <v>30</v>
      </c>
      <c r="Z16" s="386" t="s">
        <v>419</v>
      </c>
      <c r="AA16" s="275" t="s">
        <v>382</v>
      </c>
      <c r="AB16" s="275">
        <f t="shared" si="3"/>
        <v>0.01</v>
      </c>
      <c r="AC16" s="275">
        <v>0.5</v>
      </c>
      <c r="AD16" s="275">
        <f t="shared" si="4"/>
        <v>0.505</v>
      </c>
      <c r="AE16" s="275" t="s">
        <v>420</v>
      </c>
      <c r="AF16" s="275">
        <f t="shared" si="5"/>
        <v>4</v>
      </c>
      <c r="AG16" s="275">
        <v>0</v>
      </c>
      <c r="AH16" s="275" t="s">
        <v>23</v>
      </c>
      <c r="AI16" s="275">
        <f t="shared" si="6"/>
        <v>1</v>
      </c>
      <c r="AJ16" s="275">
        <f t="shared" si="7"/>
        <v>0</v>
      </c>
      <c r="AK16" s="275">
        <f t="shared" si="8"/>
        <v>4</v>
      </c>
      <c r="AL16" s="275">
        <f t="shared" si="9"/>
        <v>35</v>
      </c>
      <c r="AM16" s="275">
        <f t="shared" si="10"/>
        <v>0.7222222222222221</v>
      </c>
      <c r="AN16" s="276">
        <f t="shared" si="11"/>
        <v>1.4588888888888887</v>
      </c>
      <c r="AO16" s="749"/>
      <c r="AQ16" s="406" t="s">
        <v>30</v>
      </c>
      <c r="AR16" s="316">
        <f t="shared" si="12"/>
        <v>6215840</v>
      </c>
      <c r="AS16" s="316">
        <f t="shared" si="13"/>
        <v>9.417042368260448E-4</v>
      </c>
      <c r="AT16" s="316">
        <f t="shared" si="14"/>
        <v>1.4588888888888887</v>
      </c>
      <c r="AU16" s="316">
        <v>1</v>
      </c>
      <c r="AV16" s="316">
        <f t="shared" si="15"/>
        <v>8539.5811107636309</v>
      </c>
      <c r="AW16" s="722"/>
      <c r="AX16" s="722"/>
      <c r="AY16" s="715"/>
    </row>
    <row r="17" spans="1:51" ht="20.25" thickTop="1" thickBot="1" x14ac:dyDescent="0.35">
      <c r="A17" s="4"/>
      <c r="B17" s="7" t="s">
        <v>27</v>
      </c>
      <c r="C17" s="53">
        <f>'Input sheet'!E19</f>
        <v>1003</v>
      </c>
      <c r="K17" s="111" t="s">
        <v>28</v>
      </c>
      <c r="L17" s="110" t="s">
        <v>190</v>
      </c>
      <c r="M17" s="271">
        <f>(C10+C8)*C12</f>
        <v>12416076</v>
      </c>
      <c r="N17" s="763"/>
      <c r="P17" s="302" t="s">
        <v>28</v>
      </c>
      <c r="Q17" s="45">
        <f>$C$31</f>
        <v>15</v>
      </c>
      <c r="R17" s="45">
        <f>$C$33</f>
        <v>25</v>
      </c>
      <c r="S17" s="45">
        <v>45</v>
      </c>
      <c r="T17" s="45">
        <f t="shared" si="0"/>
        <v>8.9396576292116645</v>
      </c>
      <c r="U17" s="45">
        <f t="shared" si="1"/>
        <v>4.7596350895839364E-4</v>
      </c>
      <c r="V17" s="45">
        <f t="shared" si="2"/>
        <v>9.5170047665492732E-4</v>
      </c>
      <c r="W17" s="722"/>
      <c r="Y17" s="303" t="s">
        <v>28</v>
      </c>
      <c r="Z17" s="386" t="s">
        <v>419</v>
      </c>
      <c r="AA17" s="275" t="s">
        <v>382</v>
      </c>
      <c r="AB17" s="275">
        <f t="shared" si="3"/>
        <v>0.01</v>
      </c>
      <c r="AC17" s="275">
        <v>0.5</v>
      </c>
      <c r="AD17" s="275">
        <f t="shared" si="4"/>
        <v>0.505</v>
      </c>
      <c r="AE17" s="275" t="s">
        <v>420</v>
      </c>
      <c r="AF17" s="275">
        <f t="shared" si="5"/>
        <v>4</v>
      </c>
      <c r="AG17" s="275">
        <v>0</v>
      </c>
      <c r="AH17" s="275" t="s">
        <v>23</v>
      </c>
      <c r="AI17" s="275">
        <f t="shared" si="6"/>
        <v>1</v>
      </c>
      <c r="AJ17" s="275">
        <f t="shared" si="7"/>
        <v>0</v>
      </c>
      <c r="AK17" s="275">
        <f t="shared" si="8"/>
        <v>4</v>
      </c>
      <c r="AL17" s="275">
        <f t="shared" si="9"/>
        <v>35</v>
      </c>
      <c r="AM17" s="275">
        <f t="shared" si="10"/>
        <v>0.7222222222222221</v>
      </c>
      <c r="AN17" s="276">
        <f t="shared" si="11"/>
        <v>1.4588888888888887</v>
      </c>
      <c r="AO17" s="749"/>
      <c r="AQ17" s="406" t="s">
        <v>28</v>
      </c>
      <c r="AR17" s="316">
        <f t="shared" si="12"/>
        <v>12416076</v>
      </c>
      <c r="AS17" s="316">
        <f t="shared" si="13"/>
        <v>9.5170047665492732E-4</v>
      </c>
      <c r="AT17" s="316">
        <f t="shared" si="14"/>
        <v>1.4588888888888887</v>
      </c>
      <c r="AU17" s="316">
        <v>1</v>
      </c>
      <c r="AV17" s="316">
        <f t="shared" si="15"/>
        <v>17238.793436016593</v>
      </c>
      <c r="AW17" s="722"/>
      <c r="AX17" s="722"/>
      <c r="AY17" s="715"/>
    </row>
    <row r="18" spans="1:51" ht="20.25" thickTop="1" thickBot="1" x14ac:dyDescent="0.35">
      <c r="A18" s="1"/>
      <c r="B18" s="8" t="s">
        <v>72</v>
      </c>
      <c r="C18" s="55">
        <f>'Input sheet'!E20</f>
        <v>49345</v>
      </c>
      <c r="K18" s="111" t="s">
        <v>36</v>
      </c>
      <c r="L18" s="110" t="s">
        <v>276</v>
      </c>
      <c r="M18" s="271">
        <f>(C11+C13)*C15</f>
        <v>17280524</v>
      </c>
      <c r="N18" s="763"/>
      <c r="P18" s="302" t="s">
        <v>36</v>
      </c>
      <c r="Q18" s="45">
        <f>$C$29</f>
        <v>35</v>
      </c>
      <c r="R18" s="45">
        <f>$C$33</f>
        <v>25</v>
      </c>
      <c r="S18" s="45">
        <v>45</v>
      </c>
      <c r="T18" s="45">
        <f t="shared" si="0"/>
        <v>12.375006393165437</v>
      </c>
      <c r="U18" s="45">
        <f t="shared" si="1"/>
        <v>1.6323552670977528E-3</v>
      </c>
      <c r="V18" s="45">
        <f t="shared" si="2"/>
        <v>3.2620459504774839E-3</v>
      </c>
      <c r="W18" s="722"/>
      <c r="Y18" s="303" t="s">
        <v>36</v>
      </c>
      <c r="Z18" s="386" t="s">
        <v>419</v>
      </c>
      <c r="AA18" s="275" t="s">
        <v>382</v>
      </c>
      <c r="AB18" s="275">
        <f t="shared" si="3"/>
        <v>0.01</v>
      </c>
      <c r="AC18" s="275">
        <v>0.5</v>
      </c>
      <c r="AD18" s="275">
        <f t="shared" si="4"/>
        <v>0.505</v>
      </c>
      <c r="AE18" s="275">
        <v>0</v>
      </c>
      <c r="AF18" s="275">
        <f t="shared" si="5"/>
        <v>0</v>
      </c>
      <c r="AG18" s="275">
        <v>1</v>
      </c>
      <c r="AH18" s="275" t="s">
        <v>20</v>
      </c>
      <c r="AI18" s="275">
        <f t="shared" si="6"/>
        <v>2</v>
      </c>
      <c r="AJ18" s="275">
        <f t="shared" si="7"/>
        <v>1.75</v>
      </c>
      <c r="AK18" s="275">
        <f t="shared" si="8"/>
        <v>1.75</v>
      </c>
      <c r="AL18" s="275">
        <f t="shared" si="9"/>
        <v>35</v>
      </c>
      <c r="AM18" s="275">
        <f t="shared" si="10"/>
        <v>0.7222222222222221</v>
      </c>
      <c r="AN18" s="276">
        <f t="shared" si="11"/>
        <v>0.63826388888888885</v>
      </c>
      <c r="AO18" s="749"/>
      <c r="AQ18" s="406" t="s">
        <v>36</v>
      </c>
      <c r="AR18" s="316">
        <f t="shared" si="12"/>
        <v>17280524</v>
      </c>
      <c r="AS18" s="316">
        <f t="shared" si="13"/>
        <v>3.2620459504774839E-3</v>
      </c>
      <c r="AT18" s="316">
        <f t="shared" si="14"/>
        <v>0.63826388888888885</v>
      </c>
      <c r="AU18" s="316">
        <v>1</v>
      </c>
      <c r="AV18" s="316">
        <f t="shared" si="15"/>
        <v>35978.84818918052</v>
      </c>
      <c r="AW18" s="722"/>
      <c r="AX18" s="722"/>
      <c r="AY18" s="715"/>
    </row>
    <row r="19" spans="1:51" ht="19.5" customHeight="1" thickTop="1" thickBot="1" x14ac:dyDescent="0.35">
      <c r="B19" s="29"/>
      <c r="C19" s="99"/>
      <c r="K19" s="111" t="s">
        <v>29</v>
      </c>
      <c r="L19" s="110" t="s">
        <v>216</v>
      </c>
      <c r="M19" s="271">
        <f>C11*(C13+C14)</f>
        <v>19736031</v>
      </c>
      <c r="N19" s="763"/>
      <c r="P19" s="302" t="s">
        <v>29</v>
      </c>
      <c r="Q19" s="45">
        <f>$C$29</f>
        <v>35</v>
      </c>
      <c r="R19" s="45">
        <f>$C$33</f>
        <v>25</v>
      </c>
      <c r="S19" s="45">
        <v>45</v>
      </c>
      <c r="T19" s="45">
        <f t="shared" si="0"/>
        <v>12.375006393165437</v>
      </c>
      <c r="U19" s="45">
        <f t="shared" si="1"/>
        <v>1.6323552670977528E-3</v>
      </c>
      <c r="V19" s="45">
        <f t="shared" si="2"/>
        <v>3.2620459504774839E-3</v>
      </c>
      <c r="W19" s="722"/>
      <c r="Y19" s="303" t="s">
        <v>29</v>
      </c>
      <c r="Z19" s="386" t="s">
        <v>419</v>
      </c>
      <c r="AA19" s="275" t="s">
        <v>382</v>
      </c>
      <c r="AB19" s="275">
        <f t="shared" si="3"/>
        <v>0.01</v>
      </c>
      <c r="AC19" s="275">
        <v>0.5</v>
      </c>
      <c r="AD19" s="275">
        <f t="shared" si="4"/>
        <v>0.505</v>
      </c>
      <c r="AE19" s="275" t="s">
        <v>47</v>
      </c>
      <c r="AF19" s="275">
        <f t="shared" si="5"/>
        <v>3</v>
      </c>
      <c r="AG19" s="275">
        <v>1</v>
      </c>
      <c r="AH19" s="275" t="s">
        <v>20</v>
      </c>
      <c r="AI19" s="275">
        <f t="shared" si="6"/>
        <v>2</v>
      </c>
      <c r="AJ19" s="275">
        <f t="shared" si="7"/>
        <v>1.75</v>
      </c>
      <c r="AK19" s="275">
        <f t="shared" si="8"/>
        <v>4.75</v>
      </c>
      <c r="AL19" s="275">
        <f t="shared" si="9"/>
        <v>35</v>
      </c>
      <c r="AM19" s="275">
        <f t="shared" si="10"/>
        <v>0.7222222222222221</v>
      </c>
      <c r="AN19" s="276">
        <f t="shared" si="11"/>
        <v>1.7324305555555555</v>
      </c>
      <c r="AO19" s="749"/>
      <c r="AQ19" s="406" t="s">
        <v>29</v>
      </c>
      <c r="AR19" s="316">
        <f t="shared" si="12"/>
        <v>19736031</v>
      </c>
      <c r="AS19" s="316">
        <f t="shared" si="13"/>
        <v>3.2620459504774839E-3</v>
      </c>
      <c r="AT19" s="316">
        <f t="shared" si="14"/>
        <v>1.7324305555555555</v>
      </c>
      <c r="AU19" s="316">
        <v>1</v>
      </c>
      <c r="AV19" s="316">
        <f t="shared" si="15"/>
        <v>111533.60198132593</v>
      </c>
      <c r="AW19" s="722"/>
      <c r="AX19" s="722"/>
      <c r="AY19" s="715"/>
    </row>
    <row r="20" spans="1:51" ht="20.25" thickTop="1" thickBot="1" x14ac:dyDescent="0.35">
      <c r="K20" s="111" t="s">
        <v>37</v>
      </c>
      <c r="L20" s="110" t="s">
        <v>277</v>
      </c>
      <c r="M20" s="271">
        <f>(C6+C14)*C7</f>
        <v>51120904</v>
      </c>
      <c r="N20" s="763"/>
      <c r="P20" s="302" t="s">
        <v>37</v>
      </c>
      <c r="Q20" s="45">
        <f>$C$29</f>
        <v>35</v>
      </c>
      <c r="R20" s="45">
        <f>$C$32</f>
        <v>15</v>
      </c>
      <c r="S20" s="45">
        <v>45</v>
      </c>
      <c r="T20" s="45">
        <f t="shared" si="0"/>
        <v>13.299792101327421</v>
      </c>
      <c r="U20" s="45">
        <f t="shared" si="1"/>
        <v>2.1450602139066136E-3</v>
      </c>
      <c r="V20" s="45">
        <f t="shared" si="2"/>
        <v>4.2855191444919425E-3</v>
      </c>
      <c r="W20" s="722"/>
      <c r="Y20" s="303" t="s">
        <v>37</v>
      </c>
      <c r="Z20" s="386" t="s">
        <v>419</v>
      </c>
      <c r="AA20" s="275" t="s">
        <v>382</v>
      </c>
      <c r="AB20" s="275">
        <f t="shared" si="3"/>
        <v>0.01</v>
      </c>
      <c r="AC20" s="275">
        <v>0.5</v>
      </c>
      <c r="AD20" s="275">
        <f t="shared" si="4"/>
        <v>0.505</v>
      </c>
      <c r="AE20" s="275">
        <v>0</v>
      </c>
      <c r="AF20" s="275">
        <f t="shared" si="5"/>
        <v>0</v>
      </c>
      <c r="AG20" s="275">
        <v>1</v>
      </c>
      <c r="AH20" s="275" t="s">
        <v>17</v>
      </c>
      <c r="AI20" s="275">
        <f t="shared" si="6"/>
        <v>2</v>
      </c>
      <c r="AJ20" s="275">
        <f t="shared" si="7"/>
        <v>1.75</v>
      </c>
      <c r="AK20" s="275">
        <f t="shared" si="8"/>
        <v>1.75</v>
      </c>
      <c r="AL20" s="275">
        <f t="shared" si="9"/>
        <v>35</v>
      </c>
      <c r="AM20" s="275">
        <f t="shared" si="10"/>
        <v>0.7222222222222221</v>
      </c>
      <c r="AN20" s="276">
        <f t="shared" si="11"/>
        <v>0.63826388888888885</v>
      </c>
      <c r="AO20" s="749"/>
      <c r="AQ20" s="406" t="s">
        <v>37</v>
      </c>
      <c r="AR20" s="316">
        <f t="shared" si="12"/>
        <v>51120904</v>
      </c>
      <c r="AS20" s="316">
        <f t="shared" si="13"/>
        <v>4.2855191444919425E-3</v>
      </c>
      <c r="AT20" s="316">
        <f t="shared" si="14"/>
        <v>0.63826388888888885</v>
      </c>
      <c r="AU20" s="316">
        <v>1</v>
      </c>
      <c r="AV20" s="316">
        <f t="shared" si="15"/>
        <v>139830.60562651235</v>
      </c>
      <c r="AW20" s="722"/>
      <c r="AX20" s="722"/>
      <c r="AY20" s="715"/>
    </row>
    <row r="21" spans="1:51" ht="19.5" customHeight="1" thickTop="1" thickBot="1" x14ac:dyDescent="0.35">
      <c r="A21" s="731" t="s">
        <v>432</v>
      </c>
      <c r="B21" s="732"/>
      <c r="C21" s="733"/>
      <c r="K21" s="305" t="s">
        <v>38</v>
      </c>
      <c r="L21" s="106" t="s">
        <v>194</v>
      </c>
      <c r="M21" s="288">
        <f>C6*(C16+C14)</f>
        <v>10143776</v>
      </c>
      <c r="N21" s="763"/>
      <c r="P21" s="306" t="s">
        <v>38</v>
      </c>
      <c r="Q21" s="46">
        <f>$C$31</f>
        <v>15</v>
      </c>
      <c r="R21" s="46">
        <f>$C$33</f>
        <v>25</v>
      </c>
      <c r="S21" s="46">
        <v>45</v>
      </c>
      <c r="T21" s="46">
        <f t="shared" si="0"/>
        <v>8.9396576292116645</v>
      </c>
      <c r="U21" s="46">
        <f t="shared" si="1"/>
        <v>4.7596350895839364E-4</v>
      </c>
      <c r="V21" s="46">
        <f t="shared" si="2"/>
        <v>9.5170047665492732E-4</v>
      </c>
      <c r="W21" s="517"/>
      <c r="Y21" s="307" t="s">
        <v>38</v>
      </c>
      <c r="Z21" s="386" t="s">
        <v>419</v>
      </c>
      <c r="AA21" s="387" t="s">
        <v>382</v>
      </c>
      <c r="AB21" s="387">
        <f t="shared" si="3"/>
        <v>0.01</v>
      </c>
      <c r="AC21" s="387">
        <v>0.5</v>
      </c>
      <c r="AD21" s="387">
        <f t="shared" si="4"/>
        <v>0.505</v>
      </c>
      <c r="AE21" s="387" t="s">
        <v>421</v>
      </c>
      <c r="AF21" s="387">
        <f t="shared" si="5"/>
        <v>4</v>
      </c>
      <c r="AG21" s="387">
        <v>0</v>
      </c>
      <c r="AH21" s="387" t="s">
        <v>26</v>
      </c>
      <c r="AI21" s="387">
        <f t="shared" si="6"/>
        <v>1</v>
      </c>
      <c r="AJ21" s="387">
        <f t="shared" si="7"/>
        <v>0</v>
      </c>
      <c r="AK21" s="387">
        <f t="shared" si="8"/>
        <v>4</v>
      </c>
      <c r="AL21" s="387">
        <f t="shared" si="9"/>
        <v>35</v>
      </c>
      <c r="AM21" s="387">
        <f t="shared" si="10"/>
        <v>0.7222222222222221</v>
      </c>
      <c r="AN21" s="388">
        <f t="shared" si="11"/>
        <v>1.4588888888888887</v>
      </c>
      <c r="AO21" s="750"/>
      <c r="AQ21" s="407" t="s">
        <v>38</v>
      </c>
      <c r="AR21" s="318">
        <f t="shared" si="12"/>
        <v>10143776</v>
      </c>
      <c r="AS21" s="318">
        <f t="shared" si="13"/>
        <v>9.5170047665492732E-4</v>
      </c>
      <c r="AT21" s="318">
        <f t="shared" si="14"/>
        <v>1.4588888888888887</v>
      </c>
      <c r="AU21" s="318">
        <v>1</v>
      </c>
      <c r="AV21" s="318">
        <f t="shared" si="15"/>
        <v>14083.874738300783</v>
      </c>
      <c r="AW21" s="517"/>
      <c r="AX21" s="517"/>
      <c r="AY21" s="715"/>
    </row>
    <row r="22" spans="1:51" ht="20.25" thickTop="1" thickBot="1" x14ac:dyDescent="0.35">
      <c r="A22" s="516" t="s">
        <v>378</v>
      </c>
      <c r="B22" s="105" t="s">
        <v>17</v>
      </c>
      <c r="C22" s="94">
        <f>'Input sheet'!E38</f>
        <v>2</v>
      </c>
      <c r="K22" s="390" t="s">
        <v>34</v>
      </c>
      <c r="L22" s="105" t="s">
        <v>195</v>
      </c>
      <c r="M22" s="261">
        <f>C10*C7</f>
        <v>46699430</v>
      </c>
      <c r="N22" s="763">
        <f>SUM(M22:M32)</f>
        <v>316561789</v>
      </c>
      <c r="P22" s="389" t="s">
        <v>34</v>
      </c>
      <c r="Q22" s="44">
        <f>$C$29</f>
        <v>35</v>
      </c>
      <c r="R22" s="44">
        <f>$C$32</f>
        <v>15</v>
      </c>
      <c r="S22" s="44">
        <v>270</v>
      </c>
      <c r="T22" s="44">
        <f t="shared" si="0"/>
        <v>19.039432764659772</v>
      </c>
      <c r="U22" s="44">
        <f t="shared" si="1"/>
        <v>8.3551870766805716E-3</v>
      </c>
      <c r="V22" s="44">
        <f t="shared" si="2"/>
        <v>1.6640565002274812E-2</v>
      </c>
      <c r="W22" s="516">
        <f>AVERAGE(V22:V32)</f>
        <v>2.2430207168201401E-2</v>
      </c>
      <c r="Y22" s="390" t="s">
        <v>34</v>
      </c>
      <c r="Z22" s="383" t="s">
        <v>422</v>
      </c>
      <c r="AA22" s="265" t="s">
        <v>434</v>
      </c>
      <c r="AB22" s="265">
        <f t="shared" si="3"/>
        <v>0.01</v>
      </c>
      <c r="AC22" s="265">
        <v>0.5</v>
      </c>
      <c r="AD22" s="265">
        <f t="shared" si="4"/>
        <v>0.505</v>
      </c>
      <c r="AE22" s="265" t="s">
        <v>420</v>
      </c>
      <c r="AF22" s="265">
        <f t="shared" si="5"/>
        <v>4</v>
      </c>
      <c r="AG22" s="265">
        <v>0</v>
      </c>
      <c r="AH22" s="265" t="s">
        <v>23</v>
      </c>
      <c r="AI22" s="265">
        <f t="shared" si="6"/>
        <v>1</v>
      </c>
      <c r="AJ22" s="265">
        <f t="shared" si="7"/>
        <v>0</v>
      </c>
      <c r="AK22" s="265">
        <f t="shared" si="8"/>
        <v>4</v>
      </c>
      <c r="AL22" s="265">
        <f t="shared" si="9"/>
        <v>35</v>
      </c>
      <c r="AM22" s="265">
        <f t="shared" si="10"/>
        <v>0.7222222222222221</v>
      </c>
      <c r="AN22" s="266">
        <f t="shared" si="11"/>
        <v>1.4588888888888887</v>
      </c>
      <c r="AO22" s="748">
        <f>AVERAGE(AN22:AN32)</f>
        <v>1.52520202020202</v>
      </c>
      <c r="AQ22" s="310" t="s">
        <v>34</v>
      </c>
      <c r="AR22" s="313">
        <f t="shared" si="12"/>
        <v>46699430</v>
      </c>
      <c r="AS22" s="313">
        <f t="shared" si="13"/>
        <v>1.6640565002274812E-2</v>
      </c>
      <c r="AT22" s="313">
        <f t="shared" si="14"/>
        <v>1.4588888888888887</v>
      </c>
      <c r="AU22" s="313">
        <v>1</v>
      </c>
      <c r="AV22" s="313">
        <f t="shared" si="15"/>
        <v>1133709.7048174792</v>
      </c>
      <c r="AW22" s="516">
        <f>SUM(AV22:AV32)</f>
        <v>11793945.244374303</v>
      </c>
      <c r="AX22" s="516">
        <f>100*EXP((-1/13700000)*AW22)</f>
        <v>42.279328148161213</v>
      </c>
      <c r="AY22" s="715"/>
    </row>
    <row r="23" spans="1:51" ht="20.25" thickTop="1" thickBot="1" x14ac:dyDescent="0.35">
      <c r="A23" s="517"/>
      <c r="B23" s="106" t="s">
        <v>20</v>
      </c>
      <c r="C23" s="95">
        <f>'Input sheet'!E39</f>
        <v>2</v>
      </c>
      <c r="K23" s="392" t="s">
        <v>35</v>
      </c>
      <c r="L23" s="110" t="s">
        <v>223</v>
      </c>
      <c r="M23" s="271">
        <f>C10*(C13+C14)</f>
        <v>72116205</v>
      </c>
      <c r="N23" s="763"/>
      <c r="P23" s="391" t="s">
        <v>35</v>
      </c>
      <c r="Q23" s="45">
        <f>$C$29</f>
        <v>35</v>
      </c>
      <c r="R23" s="45">
        <f>$C$33</f>
        <v>25</v>
      </c>
      <c r="S23" s="45">
        <v>270</v>
      </c>
      <c r="T23" s="45">
        <f t="shared" si="0"/>
        <v>21.505813167606568</v>
      </c>
      <c r="U23" s="45">
        <f t="shared" si="1"/>
        <v>1.3257274218598319E-2</v>
      </c>
      <c r="V23" s="45">
        <f t="shared" si="2"/>
        <v>2.6338793117489528E-2</v>
      </c>
      <c r="W23" s="722"/>
      <c r="Y23" s="392" t="s">
        <v>35</v>
      </c>
      <c r="Z23" s="386" t="s">
        <v>422</v>
      </c>
      <c r="AA23" s="275" t="s">
        <v>434</v>
      </c>
      <c r="AB23" s="275">
        <f t="shared" si="3"/>
        <v>0.01</v>
      </c>
      <c r="AC23" s="275">
        <v>0.5</v>
      </c>
      <c r="AD23" s="275">
        <f t="shared" si="4"/>
        <v>0.505</v>
      </c>
      <c r="AE23" s="275" t="s">
        <v>420</v>
      </c>
      <c r="AF23" s="275">
        <f t="shared" si="5"/>
        <v>4</v>
      </c>
      <c r="AG23" s="275">
        <v>0</v>
      </c>
      <c r="AH23" s="275" t="s">
        <v>23</v>
      </c>
      <c r="AI23" s="275">
        <f t="shared" si="6"/>
        <v>1</v>
      </c>
      <c r="AJ23" s="275">
        <f t="shared" si="7"/>
        <v>0</v>
      </c>
      <c r="AK23" s="275">
        <f t="shared" si="8"/>
        <v>4</v>
      </c>
      <c r="AL23" s="275">
        <f t="shared" si="9"/>
        <v>35</v>
      </c>
      <c r="AM23" s="275">
        <f t="shared" si="10"/>
        <v>0.7222222222222221</v>
      </c>
      <c r="AN23" s="276">
        <f t="shared" si="11"/>
        <v>1.4588888888888887</v>
      </c>
      <c r="AO23" s="749"/>
      <c r="AQ23" s="315" t="s">
        <v>35</v>
      </c>
      <c r="AR23" s="316">
        <f t="shared" si="12"/>
        <v>72116205</v>
      </c>
      <c r="AS23" s="316">
        <f t="shared" si="13"/>
        <v>2.6338793117489528E-2</v>
      </c>
      <c r="AT23" s="316">
        <f t="shared" si="14"/>
        <v>1.4588888888888887</v>
      </c>
      <c r="AU23" s="316">
        <v>1</v>
      </c>
      <c r="AV23" s="316">
        <f t="shared" si="15"/>
        <v>2771092.0494870865</v>
      </c>
      <c r="AW23" s="722"/>
      <c r="AX23" s="722"/>
      <c r="AY23" s="715"/>
    </row>
    <row r="24" spans="1:51" ht="20.25" thickTop="1" thickBot="1" x14ac:dyDescent="0.35">
      <c r="A24" s="516" t="s">
        <v>379</v>
      </c>
      <c r="B24" s="105" t="s">
        <v>23</v>
      </c>
      <c r="C24" s="94">
        <f>'Input sheet'!E40</f>
        <v>1</v>
      </c>
      <c r="F24" s="99"/>
      <c r="K24" s="392" t="s">
        <v>30</v>
      </c>
      <c r="L24" s="110" t="s">
        <v>225</v>
      </c>
      <c r="M24" s="271">
        <f>(C13+C14)*C16</f>
        <v>72116205</v>
      </c>
      <c r="N24" s="763"/>
      <c r="P24" s="391" t="s">
        <v>30</v>
      </c>
      <c r="Q24" s="45">
        <f>$C$29</f>
        <v>35</v>
      </c>
      <c r="R24" s="45">
        <f>$C$32</f>
        <v>15</v>
      </c>
      <c r="S24" s="45">
        <v>270</v>
      </c>
      <c r="T24" s="45">
        <f t="shared" si="0"/>
        <v>19.039432764659772</v>
      </c>
      <c r="U24" s="45">
        <f t="shared" si="1"/>
        <v>8.3551870766805716E-3</v>
      </c>
      <c r="V24" s="45">
        <f t="shared" si="2"/>
        <v>1.6640565002274812E-2</v>
      </c>
      <c r="W24" s="722"/>
      <c r="Y24" s="392" t="s">
        <v>30</v>
      </c>
      <c r="Z24" s="386" t="s">
        <v>422</v>
      </c>
      <c r="AA24" s="275" t="s">
        <v>434</v>
      </c>
      <c r="AB24" s="275">
        <f t="shared" si="3"/>
        <v>0.01</v>
      </c>
      <c r="AC24" s="275">
        <v>0.5</v>
      </c>
      <c r="AD24" s="275">
        <f t="shared" si="4"/>
        <v>0.505</v>
      </c>
      <c r="AE24" s="275" t="s">
        <v>421</v>
      </c>
      <c r="AF24" s="275">
        <f t="shared" si="5"/>
        <v>4</v>
      </c>
      <c r="AG24" s="275">
        <v>0</v>
      </c>
      <c r="AH24" s="275" t="s">
        <v>26</v>
      </c>
      <c r="AI24" s="275">
        <f t="shared" si="6"/>
        <v>1</v>
      </c>
      <c r="AJ24" s="275">
        <f t="shared" si="7"/>
        <v>0</v>
      </c>
      <c r="AK24" s="275">
        <f t="shared" si="8"/>
        <v>4</v>
      </c>
      <c r="AL24" s="275">
        <f t="shared" si="9"/>
        <v>35</v>
      </c>
      <c r="AM24" s="275">
        <f t="shared" si="10"/>
        <v>0.7222222222222221</v>
      </c>
      <c r="AN24" s="276">
        <f t="shared" si="11"/>
        <v>1.4588888888888887</v>
      </c>
      <c r="AO24" s="749"/>
      <c r="AQ24" s="315" t="s">
        <v>30</v>
      </c>
      <c r="AR24" s="316">
        <f t="shared" si="12"/>
        <v>72116205</v>
      </c>
      <c r="AS24" s="316">
        <f t="shared" si="13"/>
        <v>1.6640565002274812E-2</v>
      </c>
      <c r="AT24" s="316">
        <f t="shared" si="14"/>
        <v>1.4588888888888887</v>
      </c>
      <c r="AU24" s="316">
        <v>1</v>
      </c>
      <c r="AV24" s="316">
        <f t="shared" si="15"/>
        <v>1750746.0258745519</v>
      </c>
      <c r="AW24" s="722"/>
      <c r="AX24" s="722"/>
      <c r="AY24" s="715"/>
    </row>
    <row r="25" spans="1:51" ht="18.75" customHeight="1" thickTop="1" thickBot="1" x14ac:dyDescent="0.35">
      <c r="A25" s="517"/>
      <c r="B25" s="106" t="s">
        <v>26</v>
      </c>
      <c r="C25" s="95">
        <f>'Input sheet'!E41</f>
        <v>1</v>
      </c>
      <c r="K25" s="392" t="s">
        <v>28</v>
      </c>
      <c r="L25" s="110" t="s">
        <v>271</v>
      </c>
      <c r="M25" s="271">
        <f>C7*C16</f>
        <v>46699430</v>
      </c>
      <c r="N25" s="763"/>
      <c r="P25" s="391" t="s">
        <v>28</v>
      </c>
      <c r="Q25" s="45">
        <f>$C$29</f>
        <v>35</v>
      </c>
      <c r="R25" s="45">
        <f>$C$33</f>
        <v>25</v>
      </c>
      <c r="S25" s="45">
        <v>270</v>
      </c>
      <c r="T25" s="45">
        <f t="shared" si="0"/>
        <v>21.505813167606568</v>
      </c>
      <c r="U25" s="45">
        <f t="shared" si="1"/>
        <v>1.3257274218598319E-2</v>
      </c>
      <c r="V25" s="45">
        <f t="shared" si="2"/>
        <v>2.6338793117489528E-2</v>
      </c>
      <c r="W25" s="722"/>
      <c r="Y25" s="392" t="s">
        <v>28</v>
      </c>
      <c r="Z25" s="386" t="s">
        <v>422</v>
      </c>
      <c r="AA25" s="275" t="s">
        <v>434</v>
      </c>
      <c r="AB25" s="275">
        <f t="shared" si="3"/>
        <v>0.01</v>
      </c>
      <c r="AC25" s="275">
        <v>0.5</v>
      </c>
      <c r="AD25" s="275">
        <f t="shared" si="4"/>
        <v>0.505</v>
      </c>
      <c r="AE25" s="275" t="s">
        <v>421</v>
      </c>
      <c r="AF25" s="275">
        <f t="shared" si="5"/>
        <v>4</v>
      </c>
      <c r="AG25" s="275">
        <v>0</v>
      </c>
      <c r="AH25" s="275" t="s">
        <v>26</v>
      </c>
      <c r="AI25" s="275">
        <f t="shared" si="6"/>
        <v>1</v>
      </c>
      <c r="AJ25" s="275">
        <f t="shared" si="7"/>
        <v>0</v>
      </c>
      <c r="AK25" s="275">
        <f t="shared" si="8"/>
        <v>4</v>
      </c>
      <c r="AL25" s="275">
        <f t="shared" si="9"/>
        <v>35</v>
      </c>
      <c r="AM25" s="275">
        <f t="shared" si="10"/>
        <v>0.7222222222222221</v>
      </c>
      <c r="AN25" s="276">
        <f t="shared" si="11"/>
        <v>1.4588888888888887</v>
      </c>
      <c r="AO25" s="749"/>
      <c r="AQ25" s="315" t="s">
        <v>28</v>
      </c>
      <c r="AR25" s="316">
        <f t="shared" si="12"/>
        <v>46699430</v>
      </c>
      <c r="AS25" s="316">
        <f t="shared" si="13"/>
        <v>2.6338793117489528E-2</v>
      </c>
      <c r="AT25" s="316">
        <f t="shared" si="14"/>
        <v>1.4588888888888887</v>
      </c>
      <c r="AU25" s="316">
        <v>1</v>
      </c>
      <c r="AV25" s="316">
        <f t="shared" si="15"/>
        <v>1794442.9991647331</v>
      </c>
      <c r="AW25" s="722"/>
      <c r="AX25" s="722"/>
      <c r="AY25" s="715"/>
    </row>
    <row r="26" spans="1:51" ht="20.25" thickTop="1" thickBot="1" x14ac:dyDescent="0.35">
      <c r="K26" s="392" t="s">
        <v>36</v>
      </c>
      <c r="L26" s="110" t="s">
        <v>198</v>
      </c>
      <c r="M26" s="271">
        <f>C7*C11</f>
        <v>12780226</v>
      </c>
      <c r="N26" s="763"/>
      <c r="P26" s="391" t="s">
        <v>36</v>
      </c>
      <c r="Q26" s="45">
        <f>$C$29</f>
        <v>35</v>
      </c>
      <c r="R26" s="45">
        <f t="shared" ref="R26:R31" si="16">$C$32</f>
        <v>15</v>
      </c>
      <c r="S26" s="45">
        <v>230</v>
      </c>
      <c r="T26" s="45">
        <f t="shared" si="0"/>
        <v>23.0484651884397</v>
      </c>
      <c r="U26" s="45">
        <f t="shared" si="1"/>
        <v>1.7237755582630576E-2</v>
      </c>
      <c r="V26" s="45">
        <f t="shared" si="2"/>
        <v>3.417837094773464E-2</v>
      </c>
      <c r="W26" s="722"/>
      <c r="Y26" s="392" t="s">
        <v>36</v>
      </c>
      <c r="Z26" s="386" t="s">
        <v>422</v>
      </c>
      <c r="AA26" s="275" t="s">
        <v>434</v>
      </c>
      <c r="AB26" s="275">
        <f t="shared" si="3"/>
        <v>0.01</v>
      </c>
      <c r="AC26" s="275">
        <v>0.5</v>
      </c>
      <c r="AD26" s="275">
        <f t="shared" si="4"/>
        <v>0.505</v>
      </c>
      <c r="AE26" s="275" t="s">
        <v>47</v>
      </c>
      <c r="AF26" s="275">
        <f t="shared" si="5"/>
        <v>3</v>
      </c>
      <c r="AG26" s="275">
        <v>1</v>
      </c>
      <c r="AH26" s="275" t="s">
        <v>20</v>
      </c>
      <c r="AI26" s="275">
        <f t="shared" si="6"/>
        <v>2</v>
      </c>
      <c r="AJ26" s="275">
        <f t="shared" si="7"/>
        <v>1.75</v>
      </c>
      <c r="AK26" s="275">
        <f t="shared" si="8"/>
        <v>4.75</v>
      </c>
      <c r="AL26" s="275">
        <f t="shared" si="9"/>
        <v>35</v>
      </c>
      <c r="AM26" s="275">
        <f t="shared" si="10"/>
        <v>0.7222222222222221</v>
      </c>
      <c r="AN26" s="276">
        <f t="shared" si="11"/>
        <v>1.7324305555555555</v>
      </c>
      <c r="AO26" s="749"/>
      <c r="AQ26" s="315" t="s">
        <v>36</v>
      </c>
      <c r="AR26" s="316">
        <f t="shared" si="12"/>
        <v>12780226</v>
      </c>
      <c r="AS26" s="316">
        <f t="shared" si="13"/>
        <v>3.417837094773464E-2</v>
      </c>
      <c r="AT26" s="316">
        <f t="shared" si="14"/>
        <v>1.7324305555555555</v>
      </c>
      <c r="AU26" s="316">
        <v>1</v>
      </c>
      <c r="AV26" s="316">
        <f t="shared" si="15"/>
        <v>756738.32211325038</v>
      </c>
      <c r="AW26" s="722"/>
      <c r="AX26" s="722"/>
      <c r="AY26" s="715"/>
    </row>
    <row r="27" spans="1:51" ht="20.25" thickTop="1" thickBot="1" x14ac:dyDescent="0.35">
      <c r="K27" s="392" t="s">
        <v>29</v>
      </c>
      <c r="L27" s="110" t="s">
        <v>211</v>
      </c>
      <c r="M27" s="271">
        <f>C11*C16</f>
        <v>3675995</v>
      </c>
      <c r="N27" s="763"/>
      <c r="P27" s="391" t="s">
        <v>29</v>
      </c>
      <c r="Q27" s="45">
        <f>$C$33</f>
        <v>25</v>
      </c>
      <c r="R27" s="45">
        <f t="shared" si="16"/>
        <v>15</v>
      </c>
      <c r="S27" s="45">
        <v>230</v>
      </c>
      <c r="T27" s="45">
        <f t="shared" si="0"/>
        <v>18.248908921254063</v>
      </c>
      <c r="U27" s="45">
        <f t="shared" si="1"/>
        <v>7.1146798558078322E-3</v>
      </c>
      <c r="V27" s="45">
        <f t="shared" si="2"/>
        <v>1.4178741042165027E-2</v>
      </c>
      <c r="W27" s="722"/>
      <c r="Y27" s="392" t="s">
        <v>29</v>
      </c>
      <c r="Z27" s="386" t="s">
        <v>422</v>
      </c>
      <c r="AA27" s="275" t="s">
        <v>434</v>
      </c>
      <c r="AB27" s="275">
        <f t="shared" si="3"/>
        <v>0.01</v>
      </c>
      <c r="AC27" s="275">
        <v>0.5</v>
      </c>
      <c r="AD27" s="275">
        <f t="shared" si="4"/>
        <v>0.505</v>
      </c>
      <c r="AE27" s="275" t="s">
        <v>47</v>
      </c>
      <c r="AF27" s="275">
        <f t="shared" si="5"/>
        <v>3</v>
      </c>
      <c r="AG27" s="275">
        <v>1</v>
      </c>
      <c r="AH27" s="275" t="s">
        <v>20</v>
      </c>
      <c r="AI27" s="275">
        <f t="shared" si="6"/>
        <v>2</v>
      </c>
      <c r="AJ27" s="275">
        <f t="shared" si="7"/>
        <v>1.75</v>
      </c>
      <c r="AK27" s="275">
        <f t="shared" si="8"/>
        <v>4.75</v>
      </c>
      <c r="AL27" s="275">
        <f t="shared" si="9"/>
        <v>35</v>
      </c>
      <c r="AM27" s="275">
        <f t="shared" si="10"/>
        <v>0.7222222222222221</v>
      </c>
      <c r="AN27" s="276">
        <f t="shared" si="11"/>
        <v>1.7324305555555555</v>
      </c>
      <c r="AO27" s="749"/>
      <c r="AQ27" s="315" t="s">
        <v>29</v>
      </c>
      <c r="AR27" s="316">
        <f t="shared" si="12"/>
        <v>3675995</v>
      </c>
      <c r="AS27" s="316">
        <f t="shared" si="13"/>
        <v>1.4178741042165027E-2</v>
      </c>
      <c r="AT27" s="316">
        <f t="shared" si="14"/>
        <v>1.7324305555555555</v>
      </c>
      <c r="AU27" s="316">
        <v>1</v>
      </c>
      <c r="AV27" s="316">
        <f t="shared" si="15"/>
        <v>90295.980377079104</v>
      </c>
      <c r="AW27" s="722"/>
      <c r="AX27" s="722"/>
      <c r="AY27" s="715"/>
    </row>
    <row r="28" spans="1:51" ht="20.25" thickTop="1" thickBot="1" x14ac:dyDescent="0.35">
      <c r="B28" s="726" t="s">
        <v>386</v>
      </c>
      <c r="C28" s="727"/>
      <c r="K28" s="392" t="s">
        <v>37</v>
      </c>
      <c r="L28" s="110" t="s">
        <v>224</v>
      </c>
      <c r="M28" s="271">
        <f>(C13+C14)*C17</f>
        <v>19736031</v>
      </c>
      <c r="N28" s="763"/>
      <c r="P28" s="391" t="s">
        <v>37</v>
      </c>
      <c r="Q28" s="45">
        <f>$C$29</f>
        <v>35</v>
      </c>
      <c r="R28" s="45">
        <f t="shared" si="16"/>
        <v>15</v>
      </c>
      <c r="S28" s="45">
        <v>230</v>
      </c>
      <c r="T28" s="45">
        <f t="shared" si="0"/>
        <v>23.0484651884397</v>
      </c>
      <c r="U28" s="45">
        <f t="shared" si="1"/>
        <v>1.7237755582630576E-2</v>
      </c>
      <c r="V28" s="45">
        <f t="shared" si="2"/>
        <v>3.417837094773464E-2</v>
      </c>
      <c r="W28" s="722"/>
      <c r="Y28" s="392" t="s">
        <v>37</v>
      </c>
      <c r="Z28" s="386" t="s">
        <v>422</v>
      </c>
      <c r="AA28" s="275" t="s">
        <v>434</v>
      </c>
      <c r="AB28" s="275">
        <f t="shared" si="3"/>
        <v>0.01</v>
      </c>
      <c r="AC28" s="275">
        <v>0.5</v>
      </c>
      <c r="AD28" s="275">
        <f t="shared" si="4"/>
        <v>0.505</v>
      </c>
      <c r="AE28" s="275" t="s">
        <v>54</v>
      </c>
      <c r="AF28" s="275">
        <f t="shared" si="5"/>
        <v>3</v>
      </c>
      <c r="AG28" s="275">
        <v>1</v>
      </c>
      <c r="AH28" s="275" t="s">
        <v>17</v>
      </c>
      <c r="AI28" s="275">
        <f t="shared" si="6"/>
        <v>2</v>
      </c>
      <c r="AJ28" s="275">
        <f t="shared" si="7"/>
        <v>1.75</v>
      </c>
      <c r="AK28" s="275">
        <f t="shared" si="8"/>
        <v>4.75</v>
      </c>
      <c r="AL28" s="275">
        <f t="shared" si="9"/>
        <v>35</v>
      </c>
      <c r="AM28" s="275">
        <f t="shared" si="10"/>
        <v>0.7222222222222221</v>
      </c>
      <c r="AN28" s="276">
        <f t="shared" si="11"/>
        <v>1.7324305555555555</v>
      </c>
      <c r="AO28" s="749"/>
      <c r="AQ28" s="315" t="s">
        <v>37</v>
      </c>
      <c r="AR28" s="316">
        <f t="shared" si="12"/>
        <v>19736031</v>
      </c>
      <c r="AS28" s="316">
        <f t="shared" si="13"/>
        <v>3.417837094773464E-2</v>
      </c>
      <c r="AT28" s="316">
        <f t="shared" si="14"/>
        <v>1.7324305555555555</v>
      </c>
      <c r="AU28" s="316">
        <v>1</v>
      </c>
      <c r="AV28" s="316">
        <f t="shared" si="15"/>
        <v>1168603.0422400273</v>
      </c>
      <c r="AW28" s="722"/>
      <c r="AX28" s="722"/>
      <c r="AY28" s="715"/>
    </row>
    <row r="29" spans="1:51" ht="18.75" customHeight="1" thickTop="1" thickBot="1" x14ac:dyDescent="0.35">
      <c r="B29" s="107" t="s">
        <v>387</v>
      </c>
      <c r="C29" s="60">
        <f>'Input sheet'!D27</f>
        <v>35</v>
      </c>
      <c r="K29" s="396" t="s">
        <v>39</v>
      </c>
      <c r="L29" s="397" t="s">
        <v>201</v>
      </c>
      <c r="M29" s="398">
        <f>C10*C17</f>
        <v>3675995</v>
      </c>
      <c r="N29" s="763"/>
      <c r="P29" s="399" t="s">
        <v>39</v>
      </c>
      <c r="Q29" s="45">
        <f>$C$33</f>
        <v>25</v>
      </c>
      <c r="R29" s="45">
        <f t="shared" si="16"/>
        <v>15</v>
      </c>
      <c r="S29" s="45">
        <v>230</v>
      </c>
      <c r="T29" s="45">
        <f t="shared" si="0"/>
        <v>18.248908921254063</v>
      </c>
      <c r="U29" s="45">
        <f t="shared" si="1"/>
        <v>7.1146798558078322E-3</v>
      </c>
      <c r="V29" s="45">
        <f t="shared" si="2"/>
        <v>1.4178741042165027E-2</v>
      </c>
      <c r="W29" s="722"/>
      <c r="Y29" s="396" t="s">
        <v>39</v>
      </c>
      <c r="Z29" s="386" t="s">
        <v>422</v>
      </c>
      <c r="AA29" s="275" t="s">
        <v>434</v>
      </c>
      <c r="AB29" s="275">
        <f t="shared" si="3"/>
        <v>0.01</v>
      </c>
      <c r="AC29" s="275">
        <v>0.5</v>
      </c>
      <c r="AD29" s="275">
        <f t="shared" si="4"/>
        <v>0.505</v>
      </c>
      <c r="AE29" s="275" t="s">
        <v>54</v>
      </c>
      <c r="AF29" s="275">
        <f t="shared" si="5"/>
        <v>3</v>
      </c>
      <c r="AG29" s="275">
        <v>1</v>
      </c>
      <c r="AH29" s="275" t="s">
        <v>17</v>
      </c>
      <c r="AI29" s="275">
        <f t="shared" si="6"/>
        <v>2</v>
      </c>
      <c r="AJ29" s="275">
        <f t="shared" si="7"/>
        <v>1.75</v>
      </c>
      <c r="AK29" s="275">
        <f t="shared" si="8"/>
        <v>4.75</v>
      </c>
      <c r="AL29" s="275">
        <f t="shared" si="9"/>
        <v>35</v>
      </c>
      <c r="AM29" s="275">
        <f t="shared" si="10"/>
        <v>0.7222222222222221</v>
      </c>
      <c r="AN29" s="276">
        <f t="shared" si="11"/>
        <v>1.7324305555555555</v>
      </c>
      <c r="AO29" s="749"/>
      <c r="AQ29" s="315" t="s">
        <v>39</v>
      </c>
      <c r="AR29" s="316">
        <f t="shared" si="12"/>
        <v>3675995</v>
      </c>
      <c r="AS29" s="316">
        <f t="shared" si="13"/>
        <v>1.4178741042165027E-2</v>
      </c>
      <c r="AT29" s="316">
        <f t="shared" si="14"/>
        <v>1.7324305555555555</v>
      </c>
      <c r="AU29" s="316">
        <v>1</v>
      </c>
      <c r="AV29" s="316">
        <f t="shared" si="15"/>
        <v>90295.980377079104</v>
      </c>
      <c r="AW29" s="722"/>
      <c r="AX29" s="722"/>
      <c r="AY29" s="715"/>
    </row>
    <row r="30" spans="1:51" ht="20.25" thickTop="1" thickBot="1" x14ac:dyDescent="0.35">
      <c r="B30" s="108" t="s">
        <v>388</v>
      </c>
      <c r="C30" s="61">
        <f>'Input sheet'!D28</f>
        <v>20</v>
      </c>
      <c r="E30" s="739" t="s">
        <v>139</v>
      </c>
      <c r="F30" s="740"/>
      <c r="G30" s="740"/>
      <c r="H30" s="740"/>
      <c r="I30" s="741"/>
      <c r="K30" s="392" t="s">
        <v>40</v>
      </c>
      <c r="L30" s="110" t="s">
        <v>207</v>
      </c>
      <c r="M30" s="408">
        <f>C17*C8</f>
        <v>1701088</v>
      </c>
      <c r="N30" s="763"/>
      <c r="P30" s="391" t="s">
        <v>40</v>
      </c>
      <c r="Q30" s="45">
        <f>$C$30</f>
        <v>20</v>
      </c>
      <c r="R30" s="45">
        <f t="shared" si="16"/>
        <v>15</v>
      </c>
      <c r="S30" s="45">
        <v>230</v>
      </c>
      <c r="T30" s="45">
        <f t="shared" si="0"/>
        <v>15.895538413434787</v>
      </c>
      <c r="U30" s="45">
        <f t="shared" si="1"/>
        <v>4.2160006424573982E-3</v>
      </c>
      <c r="V30" s="45">
        <f t="shared" si="2"/>
        <v>8.4142266234975959E-3</v>
      </c>
      <c r="W30" s="722"/>
      <c r="Y30" s="392" t="s">
        <v>40</v>
      </c>
      <c r="Z30" s="386" t="s">
        <v>422</v>
      </c>
      <c r="AA30" s="275" t="s">
        <v>434</v>
      </c>
      <c r="AB30" s="275">
        <f t="shared" si="3"/>
        <v>0.01</v>
      </c>
      <c r="AC30" s="275">
        <v>0.5</v>
      </c>
      <c r="AD30" s="275">
        <f t="shared" si="4"/>
        <v>0.505</v>
      </c>
      <c r="AE30" s="275" t="s">
        <v>54</v>
      </c>
      <c r="AF30" s="275">
        <f t="shared" si="5"/>
        <v>3</v>
      </c>
      <c r="AG30" s="275">
        <v>0</v>
      </c>
      <c r="AH30" s="275" t="s">
        <v>17</v>
      </c>
      <c r="AI30" s="275">
        <f t="shared" si="6"/>
        <v>2</v>
      </c>
      <c r="AJ30" s="275">
        <f t="shared" si="7"/>
        <v>0</v>
      </c>
      <c r="AK30" s="275">
        <f t="shared" si="8"/>
        <v>3</v>
      </c>
      <c r="AL30" s="275">
        <f t="shared" si="9"/>
        <v>35</v>
      </c>
      <c r="AM30" s="275">
        <f t="shared" si="10"/>
        <v>0.7222222222222221</v>
      </c>
      <c r="AN30" s="276">
        <f t="shared" si="11"/>
        <v>1.0941666666666665</v>
      </c>
      <c r="AO30" s="749"/>
      <c r="AQ30" s="315" t="s">
        <v>40</v>
      </c>
      <c r="AR30" s="316">
        <f t="shared" si="12"/>
        <v>1701088</v>
      </c>
      <c r="AS30" s="316">
        <f t="shared" si="13"/>
        <v>8.4142266234975959E-3</v>
      </c>
      <c r="AT30" s="316">
        <f t="shared" si="14"/>
        <v>1.0941666666666665</v>
      </c>
      <c r="AU30" s="316">
        <v>1</v>
      </c>
      <c r="AV30" s="316">
        <f t="shared" si="15"/>
        <v>15661.17944938885</v>
      </c>
      <c r="AW30" s="722"/>
      <c r="AX30" s="722"/>
      <c r="AY30" s="715"/>
    </row>
    <row r="31" spans="1:51" ht="20.25" thickTop="1" thickBot="1" x14ac:dyDescent="0.35">
      <c r="B31" s="108" t="s">
        <v>389</v>
      </c>
      <c r="C31" s="61">
        <f>'Input sheet'!D29</f>
        <v>15</v>
      </c>
      <c r="E31" s="742"/>
      <c r="F31" s="743"/>
      <c r="G31" s="743"/>
      <c r="H31" s="743"/>
      <c r="I31" s="744"/>
      <c r="K31" s="392" t="s">
        <v>41</v>
      </c>
      <c r="L31" s="110" t="s">
        <v>204</v>
      </c>
      <c r="M31" s="408">
        <f>C16*C8</f>
        <v>6215840</v>
      </c>
      <c r="N31" s="763"/>
      <c r="P31" s="391" t="s">
        <v>41</v>
      </c>
      <c r="Q31" s="45">
        <f>$C$30</f>
        <v>20</v>
      </c>
      <c r="R31" s="45">
        <f t="shared" si="16"/>
        <v>15</v>
      </c>
      <c r="S31" s="45">
        <v>230</v>
      </c>
      <c r="T31" s="45">
        <f t="shared" si="0"/>
        <v>15.895538413434787</v>
      </c>
      <c r="U31" s="45">
        <f t="shared" si="1"/>
        <v>4.2160006424573982E-3</v>
      </c>
      <c r="V31" s="45">
        <f t="shared" si="2"/>
        <v>8.4142266234975959E-3</v>
      </c>
      <c r="W31" s="722"/>
      <c r="Y31" s="392" t="s">
        <v>41</v>
      </c>
      <c r="Z31" s="386" t="s">
        <v>422</v>
      </c>
      <c r="AA31" s="275" t="s">
        <v>434</v>
      </c>
      <c r="AB31" s="275">
        <f t="shared" si="3"/>
        <v>0.01</v>
      </c>
      <c r="AC31" s="275">
        <v>0.5</v>
      </c>
      <c r="AD31" s="275">
        <f t="shared" si="4"/>
        <v>0.505</v>
      </c>
      <c r="AE31" s="275" t="s">
        <v>421</v>
      </c>
      <c r="AF31" s="275">
        <f t="shared" si="5"/>
        <v>4</v>
      </c>
      <c r="AG31" s="275">
        <v>0</v>
      </c>
      <c r="AH31" s="275" t="s">
        <v>26</v>
      </c>
      <c r="AI31" s="275">
        <f t="shared" si="6"/>
        <v>1</v>
      </c>
      <c r="AJ31" s="275">
        <f t="shared" si="7"/>
        <v>0</v>
      </c>
      <c r="AK31" s="275">
        <f t="shared" si="8"/>
        <v>4</v>
      </c>
      <c r="AL31" s="275">
        <f t="shared" si="9"/>
        <v>35</v>
      </c>
      <c r="AM31" s="275">
        <f t="shared" si="10"/>
        <v>0.7222222222222221</v>
      </c>
      <c r="AN31" s="276">
        <f t="shared" si="11"/>
        <v>1.4588888888888887</v>
      </c>
      <c r="AO31" s="749"/>
      <c r="AQ31" s="315" t="s">
        <v>41</v>
      </c>
      <c r="AR31" s="316">
        <f t="shared" si="12"/>
        <v>6215840</v>
      </c>
      <c r="AS31" s="316">
        <f t="shared" si="13"/>
        <v>8.4142266234975959E-3</v>
      </c>
      <c r="AT31" s="316">
        <f t="shared" si="14"/>
        <v>1.4588888888888887</v>
      </c>
      <c r="AU31" s="316">
        <v>1</v>
      </c>
      <c r="AV31" s="316">
        <f t="shared" si="15"/>
        <v>76302.0574038021</v>
      </c>
      <c r="AW31" s="722"/>
      <c r="AX31" s="722"/>
      <c r="AY31" s="715"/>
    </row>
    <row r="32" spans="1:51" ht="20.25" customHeight="1" thickTop="1" thickBot="1" x14ac:dyDescent="0.35">
      <c r="B32" s="110" t="s">
        <v>390</v>
      </c>
      <c r="C32" s="109">
        <f>'Input sheet'!D30</f>
        <v>15</v>
      </c>
      <c r="E32" s="742"/>
      <c r="F32" s="743"/>
      <c r="G32" s="743"/>
      <c r="H32" s="743"/>
      <c r="I32" s="744"/>
      <c r="K32" s="394" t="s">
        <v>42</v>
      </c>
      <c r="L32" s="106" t="s">
        <v>246</v>
      </c>
      <c r="M32" s="409">
        <f>C8*(C13+C11)</f>
        <v>31145344</v>
      </c>
      <c r="N32" s="763"/>
      <c r="P32" s="393" t="s">
        <v>42</v>
      </c>
      <c r="Q32" s="46">
        <f>$C$29</f>
        <v>35</v>
      </c>
      <c r="R32" s="46">
        <f>$C$30</f>
        <v>20</v>
      </c>
      <c r="S32" s="46">
        <v>230</v>
      </c>
      <c r="T32" s="46">
        <f t="shared" si="0"/>
        <v>25.12420473149924</v>
      </c>
      <c r="U32" s="46">
        <f t="shared" si="1"/>
        <v>2.3901073345479126E-2</v>
      </c>
      <c r="V32" s="46">
        <f t="shared" si="2"/>
        <v>4.7230885383892279E-2</v>
      </c>
      <c r="W32" s="517"/>
      <c r="Y32" s="394" t="s">
        <v>42</v>
      </c>
      <c r="Z32" s="386" t="s">
        <v>422</v>
      </c>
      <c r="AA32" s="292" t="s">
        <v>434</v>
      </c>
      <c r="AB32" s="292">
        <f t="shared" si="3"/>
        <v>0.01</v>
      </c>
      <c r="AC32" s="292">
        <v>0.5</v>
      </c>
      <c r="AD32" s="292">
        <f t="shared" si="4"/>
        <v>0.505</v>
      </c>
      <c r="AE32" s="292" t="s">
        <v>55</v>
      </c>
      <c r="AF32" s="292">
        <f t="shared" si="5"/>
        <v>3</v>
      </c>
      <c r="AG32" s="292">
        <v>1</v>
      </c>
      <c r="AH32" s="292" t="s">
        <v>23</v>
      </c>
      <c r="AI32" s="292">
        <f t="shared" si="6"/>
        <v>1</v>
      </c>
      <c r="AJ32" s="292">
        <f t="shared" si="7"/>
        <v>1</v>
      </c>
      <c r="AK32" s="292">
        <f t="shared" si="8"/>
        <v>4</v>
      </c>
      <c r="AL32" s="292">
        <f t="shared" si="9"/>
        <v>35</v>
      </c>
      <c r="AM32" s="292">
        <f t="shared" si="10"/>
        <v>0.7222222222222221</v>
      </c>
      <c r="AN32" s="293">
        <f t="shared" si="11"/>
        <v>1.4588888888888887</v>
      </c>
      <c r="AO32" s="750"/>
      <c r="AQ32" s="317" t="s">
        <v>42</v>
      </c>
      <c r="AR32" s="318">
        <f t="shared" si="12"/>
        <v>31145344</v>
      </c>
      <c r="AS32" s="318">
        <f t="shared" si="13"/>
        <v>4.7230885383892279E-2</v>
      </c>
      <c r="AT32" s="318">
        <f t="shared" si="14"/>
        <v>1.4588888888888887</v>
      </c>
      <c r="AU32" s="318">
        <v>1</v>
      </c>
      <c r="AV32" s="318">
        <f t="shared" si="15"/>
        <v>2146057.9030698254</v>
      </c>
      <c r="AW32" s="517"/>
      <c r="AX32" s="517"/>
      <c r="AY32" s="716"/>
    </row>
    <row r="33" spans="1:20" ht="16.5" customHeight="1" thickTop="1" thickBot="1" x14ac:dyDescent="0.3">
      <c r="B33" s="106" t="s">
        <v>391</v>
      </c>
      <c r="C33" s="95">
        <f>'Input sheet'!D31</f>
        <v>25</v>
      </c>
      <c r="E33" s="745"/>
      <c r="F33" s="746"/>
      <c r="G33" s="746"/>
      <c r="H33" s="746"/>
      <c r="I33" s="747"/>
    </row>
    <row r="34" spans="1:20" ht="15" customHeight="1" thickTop="1" x14ac:dyDescent="0.25"/>
    <row r="35" spans="1:20" ht="15" customHeight="1" x14ac:dyDescent="0.25"/>
    <row r="38" spans="1:20" ht="19.5" thickBot="1" x14ac:dyDescent="0.35">
      <c r="D38" s="99"/>
      <c r="E38" s="99"/>
      <c r="S38" s="33"/>
    </row>
    <row r="39" spans="1:20" ht="18.75" x14ac:dyDescent="0.3">
      <c r="A39" s="34" t="s">
        <v>65</v>
      </c>
      <c r="B39" s="34"/>
      <c r="C39" s="34"/>
      <c r="D39" s="34"/>
      <c r="E39" s="34"/>
      <c r="F39" s="34"/>
      <c r="G39" s="34"/>
      <c r="H39" s="34"/>
      <c r="I39" s="35"/>
      <c r="J39" s="35"/>
      <c r="K39" s="36"/>
      <c r="L39" s="37"/>
      <c r="M39" s="37"/>
      <c r="N39" s="35"/>
      <c r="O39" s="35"/>
      <c r="P39" s="38"/>
      <c r="Q39" s="39"/>
      <c r="T39" s="33"/>
    </row>
    <row r="40" spans="1:20" ht="15.75" thickBot="1" x14ac:dyDescent="0.3">
      <c r="B40" s="17" t="s">
        <v>109</v>
      </c>
      <c r="K40" s="16"/>
      <c r="P40" s="40"/>
      <c r="Q40" s="39"/>
    </row>
    <row r="41" spans="1:20" ht="16.5" thickTop="1" thickBot="1" x14ac:dyDescent="0.3">
      <c r="A41" s="377" t="s">
        <v>3</v>
      </c>
      <c r="B41" s="19" t="s">
        <v>13</v>
      </c>
      <c r="C41" s="20" t="s">
        <v>48</v>
      </c>
      <c r="D41" s="21" t="s">
        <v>66</v>
      </c>
      <c r="E41" s="22" t="s">
        <v>58</v>
      </c>
      <c r="F41" s="18" t="s">
        <v>2</v>
      </c>
      <c r="K41" s="16"/>
      <c r="P41" s="40"/>
      <c r="Q41" s="39"/>
    </row>
    <row r="42" spans="1:20" ht="16.5" thickTop="1" thickBot="1" x14ac:dyDescent="0.3">
      <c r="A42" s="374">
        <f>A48</f>
        <v>4</v>
      </c>
      <c r="B42" s="24" t="str">
        <f>B48</f>
        <v>CFI/MUT Combo</v>
      </c>
      <c r="C42" s="25">
        <v>8</v>
      </c>
      <c r="D42" s="26">
        <v>8</v>
      </c>
      <c r="E42" s="27">
        <v>11</v>
      </c>
      <c r="F42" s="28">
        <f>SUM(C42:E42)</f>
        <v>27</v>
      </c>
      <c r="K42" s="16"/>
      <c r="P42" s="40"/>
      <c r="Q42" s="39"/>
    </row>
    <row r="43" spans="1:20" ht="15.75" thickTop="1" x14ac:dyDescent="0.25">
      <c r="A43" s="375"/>
      <c r="B43" s="355"/>
      <c r="C43" s="373"/>
      <c r="D43" s="373"/>
      <c r="E43" s="373"/>
      <c r="F43" s="373"/>
      <c r="K43" s="16"/>
      <c r="P43" s="40"/>
      <c r="Q43" s="39"/>
    </row>
    <row r="44" spans="1:20" x14ac:dyDescent="0.25">
      <c r="K44" s="16"/>
      <c r="P44" s="40"/>
      <c r="Q44" s="39"/>
    </row>
    <row r="45" spans="1:20" ht="15.75" thickBot="1" x14ac:dyDescent="0.3">
      <c r="B45" s="353" t="s">
        <v>504</v>
      </c>
      <c r="C45" s="353"/>
      <c r="D45" s="353"/>
      <c r="E45" s="353"/>
      <c r="F45" s="353"/>
      <c r="G45" s="353"/>
      <c r="P45" s="40"/>
      <c r="Q45" s="39"/>
    </row>
    <row r="46" spans="1:20" ht="16.5" thickTop="1" thickBot="1" x14ac:dyDescent="0.3">
      <c r="A46" s="719" t="s">
        <v>448</v>
      </c>
      <c r="B46" s="528" t="s">
        <v>364</v>
      </c>
      <c r="C46" s="527" t="s">
        <v>485</v>
      </c>
      <c r="D46" s="526" t="s">
        <v>486</v>
      </c>
      <c r="E46" s="526"/>
      <c r="F46" s="526"/>
      <c r="G46" s="526"/>
      <c r="P46" s="40"/>
      <c r="Q46" s="39"/>
    </row>
    <row r="47" spans="1:20" ht="16.5" thickTop="1" thickBot="1" x14ac:dyDescent="0.3">
      <c r="A47" s="720"/>
      <c r="B47" s="529"/>
      <c r="C47" s="530"/>
      <c r="D47" s="320" t="s">
        <v>501</v>
      </c>
      <c r="E47" s="320" t="s">
        <v>56</v>
      </c>
      <c r="F47" s="320" t="s">
        <v>66</v>
      </c>
      <c r="G47" s="320" t="s">
        <v>1</v>
      </c>
      <c r="P47" s="40"/>
      <c r="Q47" s="39"/>
    </row>
    <row r="48" spans="1:20" ht="16.5" thickTop="1" thickBot="1" x14ac:dyDescent="0.3">
      <c r="A48" s="376">
        <f t="shared" ref="A48:G48" si="17">AI92</f>
        <v>4</v>
      </c>
      <c r="B48" s="31" t="str">
        <f t="shared" si="17"/>
        <v>CFI/MUT Combo</v>
      </c>
      <c r="C48" s="356">
        <f t="shared" si="17"/>
        <v>74.017179710036146</v>
      </c>
      <c r="D48" s="356" t="str">
        <f t="shared" si="17"/>
        <v xml:space="preserve">na </v>
      </c>
      <c r="E48" s="356">
        <f t="shared" si="17"/>
        <v>99.004077931252894</v>
      </c>
      <c r="F48" s="356">
        <f t="shared" si="17"/>
        <v>96.876053519916383</v>
      </c>
      <c r="G48" s="356">
        <f t="shared" si="17"/>
        <v>42.279328148161213</v>
      </c>
      <c r="P48" s="40"/>
    </row>
    <row r="49" spans="1:16" ht="15.75" thickTop="1" x14ac:dyDescent="0.25">
      <c r="P49" s="40"/>
    </row>
    <row r="50" spans="1:16" x14ac:dyDescent="0.25">
      <c r="P50" s="40"/>
    </row>
    <row r="51" spans="1:16" ht="15.75" thickBot="1" x14ac:dyDescent="0.3">
      <c r="B51" s="353" t="s">
        <v>505</v>
      </c>
      <c r="C51" s="353"/>
      <c r="D51" s="353"/>
      <c r="E51" s="353"/>
      <c r="F51" s="353"/>
      <c r="G51" s="353"/>
      <c r="H51" s="353"/>
      <c r="I51" s="353"/>
      <c r="J51" s="353"/>
      <c r="K51" s="353"/>
      <c r="L51" s="353"/>
      <c r="M51" s="353"/>
      <c r="N51" s="353"/>
      <c r="P51" s="40"/>
    </row>
    <row r="52" spans="1:16" ht="16.5" thickTop="1" thickBot="1" x14ac:dyDescent="0.3">
      <c r="A52" s="719" t="s">
        <v>448</v>
      </c>
      <c r="B52" s="528" t="s">
        <v>364</v>
      </c>
      <c r="C52" s="531" t="s">
        <v>502</v>
      </c>
      <c r="D52" s="531"/>
      <c r="E52" s="531"/>
      <c r="F52" s="531"/>
      <c r="G52" s="526" t="s">
        <v>503</v>
      </c>
      <c r="H52" s="526"/>
      <c r="I52" s="526"/>
      <c r="J52" s="526"/>
      <c r="K52" s="527" t="s">
        <v>489</v>
      </c>
      <c r="L52" s="527"/>
      <c r="M52" s="527"/>
      <c r="N52" s="527"/>
      <c r="P52" s="40"/>
    </row>
    <row r="53" spans="1:16" ht="25.5" customHeight="1" thickTop="1" thickBot="1" x14ac:dyDescent="0.3">
      <c r="A53" s="720"/>
      <c r="B53" s="529"/>
      <c r="C53" s="352" t="s">
        <v>491</v>
      </c>
      <c r="D53" s="352" t="s">
        <v>363</v>
      </c>
      <c r="E53" s="352" t="s">
        <v>362</v>
      </c>
      <c r="F53" s="352" t="s">
        <v>492</v>
      </c>
      <c r="G53" s="352" t="s">
        <v>491</v>
      </c>
      <c r="H53" s="352" t="s">
        <v>363</v>
      </c>
      <c r="I53" s="352" t="s">
        <v>362</v>
      </c>
      <c r="J53" s="352" t="s">
        <v>492</v>
      </c>
      <c r="K53" s="352" t="s">
        <v>491</v>
      </c>
      <c r="L53" s="352" t="s">
        <v>363</v>
      </c>
      <c r="M53" s="352" t="s">
        <v>362</v>
      </c>
      <c r="N53" s="352" t="s">
        <v>492</v>
      </c>
      <c r="P53" s="40"/>
    </row>
    <row r="54" spans="1:16" ht="16.5" thickTop="1" thickBot="1" x14ac:dyDescent="0.3">
      <c r="A54" s="376">
        <f t="shared" ref="A54:N54" si="18">AQ92</f>
        <v>4</v>
      </c>
      <c r="B54" s="31" t="str">
        <f t="shared" si="18"/>
        <v>CFI/MUT Combo</v>
      </c>
      <c r="C54" s="350" t="str">
        <f t="shared" si="18"/>
        <v>na</v>
      </c>
      <c r="D54" s="372">
        <f t="shared" si="18"/>
        <v>0.88822639578159035</v>
      </c>
      <c r="E54" s="372">
        <f t="shared" si="18"/>
        <v>1.4602736247783519</v>
      </c>
      <c r="F54" s="372">
        <f t="shared" si="18"/>
        <v>0.88713597168516523</v>
      </c>
      <c r="G54" s="350" t="str">
        <f t="shared" si="18"/>
        <v>na</v>
      </c>
      <c r="H54" s="372">
        <f t="shared" si="18"/>
        <v>5.3725499032191933E-4</v>
      </c>
      <c r="I54" s="372">
        <f t="shared" si="18"/>
        <v>2.6502851663190298E-3</v>
      </c>
      <c r="J54" s="372">
        <f t="shared" si="18"/>
        <v>2.2430207168201401E-2</v>
      </c>
      <c r="K54" s="350" t="str">
        <f t="shared" si="18"/>
        <v>na</v>
      </c>
      <c r="L54" s="372">
        <f t="shared" si="18"/>
        <v>1</v>
      </c>
      <c r="M54" s="372">
        <f t="shared" si="18"/>
        <v>1.2195399305555554</v>
      </c>
      <c r="N54" s="372">
        <f t="shared" si="18"/>
        <v>1.52520202020202</v>
      </c>
      <c r="P54" s="40"/>
    </row>
    <row r="55" spans="1:16" ht="15.75" thickTop="1" x14ac:dyDescent="0.25">
      <c r="P55" s="40"/>
    </row>
    <row r="56" spans="1:16" ht="15.75" thickBot="1" x14ac:dyDescent="0.3">
      <c r="A56" s="42"/>
      <c r="B56" s="42"/>
      <c r="C56" s="42"/>
      <c r="D56" s="42"/>
      <c r="E56" s="42"/>
      <c r="F56" s="42"/>
      <c r="G56" s="42"/>
      <c r="H56" s="42"/>
      <c r="I56" s="42"/>
      <c r="J56" s="42"/>
      <c r="K56" s="42"/>
      <c r="L56" s="42"/>
      <c r="M56" s="42"/>
      <c r="N56" s="42"/>
      <c r="O56" s="42"/>
      <c r="P56" s="43"/>
    </row>
    <row r="69" spans="11:11" x14ac:dyDescent="0.25">
      <c r="K69" s="16"/>
    </row>
    <row r="70" spans="11:11" x14ac:dyDescent="0.25">
      <c r="K70" s="16"/>
    </row>
    <row r="71" spans="11:11" x14ac:dyDescent="0.25">
      <c r="K71" s="16"/>
    </row>
    <row r="72" spans="11:11" x14ac:dyDescent="0.25">
      <c r="K72" s="16"/>
    </row>
    <row r="73" spans="11:11" x14ac:dyDescent="0.25">
      <c r="K73" s="16"/>
    </row>
    <row r="74" spans="11:11" x14ac:dyDescent="0.25">
      <c r="K74" s="16"/>
    </row>
    <row r="75" spans="11:11" x14ac:dyDescent="0.25">
      <c r="K75" s="16"/>
    </row>
    <row r="76" spans="11:11" x14ac:dyDescent="0.25">
      <c r="K76" s="16"/>
    </row>
    <row r="77" spans="11:11" x14ac:dyDescent="0.25">
      <c r="K77" s="16"/>
    </row>
    <row r="78" spans="11:11" x14ac:dyDescent="0.25">
      <c r="K78" s="16"/>
    </row>
    <row r="79" spans="11:11" x14ac:dyDescent="0.25">
      <c r="K79" s="16"/>
    </row>
    <row r="80" spans="11:11" x14ac:dyDescent="0.25">
      <c r="K80" s="16"/>
    </row>
    <row r="81" spans="1:56" x14ac:dyDescent="0.25">
      <c r="K81" s="16"/>
    </row>
    <row r="82" spans="1:56" x14ac:dyDescent="0.25">
      <c r="K82" s="16"/>
    </row>
    <row r="83" spans="1:56" x14ac:dyDescent="0.25">
      <c r="A83" s="29"/>
      <c r="B83" s="30"/>
      <c r="C83" s="29"/>
      <c r="D83" s="29"/>
      <c r="E83" s="29"/>
      <c r="F83" s="29"/>
      <c r="G83" s="29"/>
      <c r="H83" s="29"/>
      <c r="I83" s="29"/>
      <c r="J83" s="29"/>
      <c r="K83" s="29"/>
      <c r="L83" s="29"/>
      <c r="M83" s="29"/>
      <c r="N83" s="29"/>
      <c r="O83" s="29"/>
      <c r="P83" s="29"/>
      <c r="Q83" s="29"/>
      <c r="R83" s="29"/>
    </row>
    <row r="84" spans="1:56" x14ac:dyDescent="0.25">
      <c r="K84" s="16"/>
    </row>
    <row r="85" spans="1:56" x14ac:dyDescent="0.25">
      <c r="K85" s="16"/>
    </row>
    <row r="86" spans="1:56" x14ac:dyDescent="0.25">
      <c r="K86" s="16"/>
    </row>
    <row r="87" spans="1:56" ht="18.75" x14ac:dyDescent="0.3">
      <c r="A87" s="29"/>
      <c r="B87" s="32"/>
      <c r="C87" s="32"/>
      <c r="I87" s="16"/>
      <c r="J87" s="23"/>
      <c r="K87" s="23"/>
      <c r="R87" s="33"/>
    </row>
    <row r="88" spans="1:56" ht="18.75" x14ac:dyDescent="0.3">
      <c r="A88" s="29"/>
      <c r="B88" s="32"/>
      <c r="C88" s="32"/>
      <c r="I88" s="16"/>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thickTop="1" thickBot="1" x14ac:dyDescent="0.3">
      <c r="K90" s="16"/>
      <c r="AI90" s="737" t="s">
        <v>484</v>
      </c>
      <c r="AJ90" s="737" t="s">
        <v>364</v>
      </c>
      <c r="AK90" s="738" t="s">
        <v>485</v>
      </c>
      <c r="AL90" s="737" t="s">
        <v>486</v>
      </c>
      <c r="AM90" s="737"/>
      <c r="AN90" s="737"/>
      <c r="AO90" s="737"/>
      <c r="AP90" s="179"/>
      <c r="AQ90" s="737" t="s">
        <v>484</v>
      </c>
      <c r="AR90" s="735" t="s">
        <v>364</v>
      </c>
      <c r="AS90" s="736" t="s">
        <v>487</v>
      </c>
      <c r="AT90" s="736"/>
      <c r="AU90" s="736"/>
      <c r="AV90" s="736"/>
      <c r="AW90" s="737" t="s">
        <v>488</v>
      </c>
      <c r="AX90" s="737"/>
      <c r="AY90" s="737"/>
      <c r="AZ90" s="737"/>
      <c r="BA90" s="738" t="s">
        <v>489</v>
      </c>
      <c r="BB90" s="738"/>
      <c r="BC90" s="738"/>
      <c r="BD90" s="738"/>
    </row>
    <row r="91" spans="1:56" ht="16.5" thickTop="1" thickBot="1" x14ac:dyDescent="0.3">
      <c r="K91" s="16"/>
      <c r="AI91" s="737"/>
      <c r="AJ91" s="737"/>
      <c r="AK91" s="738"/>
      <c r="AL91" s="180" t="s">
        <v>490</v>
      </c>
      <c r="AM91" s="180" t="s">
        <v>56</v>
      </c>
      <c r="AN91" s="180" t="s">
        <v>66</v>
      </c>
      <c r="AO91" s="180" t="s">
        <v>1</v>
      </c>
      <c r="AP91" s="179"/>
      <c r="AQ91" s="737"/>
      <c r="AR91" s="735"/>
      <c r="AS91" s="180" t="s">
        <v>491</v>
      </c>
      <c r="AT91" s="180" t="s">
        <v>363</v>
      </c>
      <c r="AU91" s="180" t="s">
        <v>362</v>
      </c>
      <c r="AV91" s="180" t="s">
        <v>492</v>
      </c>
      <c r="AW91" s="180" t="s">
        <v>491</v>
      </c>
      <c r="AX91" s="180" t="s">
        <v>363</v>
      </c>
      <c r="AY91" s="180" t="s">
        <v>362</v>
      </c>
      <c r="AZ91" s="180" t="s">
        <v>492</v>
      </c>
      <c r="BA91" s="180" t="s">
        <v>491</v>
      </c>
      <c r="BB91" s="180" t="s">
        <v>363</v>
      </c>
      <c r="BC91" s="180" t="s">
        <v>362</v>
      </c>
      <c r="BD91" s="180" t="s">
        <v>492</v>
      </c>
    </row>
    <row r="92" spans="1:56" ht="15.75" thickTop="1" x14ac:dyDescent="0.25">
      <c r="K92" s="16"/>
      <c r="AI92" s="181">
        <v>4</v>
      </c>
      <c r="AJ92" s="182" t="s">
        <v>5</v>
      </c>
      <c r="AK92" s="183">
        <f>$AY$6</f>
        <v>74.017179710036146</v>
      </c>
      <c r="AL92" s="184" t="s">
        <v>493</v>
      </c>
      <c r="AM92" s="185">
        <f>$AX$6</f>
        <v>99.004077931252894</v>
      </c>
      <c r="AN92" s="185">
        <f>$AX$14</f>
        <v>96.876053519916383</v>
      </c>
      <c r="AO92" s="185">
        <f>$AX$22</f>
        <v>42.279328148161213</v>
      </c>
      <c r="AP92" s="186"/>
      <c r="AQ92" s="181">
        <f t="shared" ref="AQ92:AR92" si="19">AI92</f>
        <v>4</v>
      </c>
      <c r="AR92" s="182" t="str">
        <f t="shared" si="19"/>
        <v>CFI/MUT Combo</v>
      </c>
      <c r="AS92" s="187" t="s">
        <v>494</v>
      </c>
      <c r="AT92" s="188">
        <f>$N$6/'1.Conventional'!$N$6</f>
        <v>0.88822639578159035</v>
      </c>
      <c r="AU92" s="188">
        <f>$N$14/'1.Conventional'!$N$14</f>
        <v>1.4602736247783519</v>
      </c>
      <c r="AV92" s="188">
        <f>$N$22/'1.Conventional'!$N$22</f>
        <v>0.88713597168516523</v>
      </c>
      <c r="AW92" s="187" t="s">
        <v>494</v>
      </c>
      <c r="AX92" s="188">
        <f>$W$6</f>
        <v>5.3725499032191933E-4</v>
      </c>
      <c r="AY92" s="188">
        <f>$W$14</f>
        <v>2.6502851663190298E-3</v>
      </c>
      <c r="AZ92" s="188">
        <f>$W$22</f>
        <v>2.2430207168201401E-2</v>
      </c>
      <c r="BA92" s="189" t="s">
        <v>494</v>
      </c>
      <c r="BB92" s="190">
        <f>$AO$6</f>
        <v>1</v>
      </c>
      <c r="BC92" s="190">
        <f>$AO$14</f>
        <v>1.2195399305555554</v>
      </c>
      <c r="BD92" s="190">
        <f>$AO$22</f>
        <v>1.52520202020202</v>
      </c>
    </row>
    <row r="93" spans="1:56" x14ac:dyDescent="0.25">
      <c r="H93" s="16"/>
    </row>
    <row r="94" spans="1:56" x14ac:dyDescent="0.25">
      <c r="K94" s="16"/>
    </row>
    <row r="95" spans="1:56" x14ac:dyDescent="0.25">
      <c r="K95" s="16"/>
    </row>
    <row r="96" spans="1:56" x14ac:dyDescent="0.25">
      <c r="K96" s="16"/>
    </row>
    <row r="97" spans="11:11" x14ac:dyDescent="0.25">
      <c r="K97" s="16"/>
    </row>
    <row r="98" spans="11:11" x14ac:dyDescent="0.25">
      <c r="K98" s="16"/>
    </row>
    <row r="99" spans="11:11" x14ac:dyDescent="0.25">
      <c r="K99" s="16"/>
    </row>
    <row r="100" spans="11:11" x14ac:dyDescent="0.25">
      <c r="K100" s="16"/>
    </row>
    <row r="101" spans="11:11" x14ac:dyDescent="0.25">
      <c r="K101" s="16"/>
    </row>
  </sheetData>
  <mergeCells count="60">
    <mergeCell ref="AQ90:AQ91"/>
    <mergeCell ref="AR90:AR91"/>
    <mergeCell ref="AS90:AV90"/>
    <mergeCell ref="AW90:AZ90"/>
    <mergeCell ref="BA90:BD90"/>
    <mergeCell ref="A21:C21"/>
    <mergeCell ref="A22:A23"/>
    <mergeCell ref="A24:A25"/>
    <mergeCell ref="AI90:AI91"/>
    <mergeCell ref="B28:C28"/>
    <mergeCell ref="E30:I33"/>
    <mergeCell ref="C46:C47"/>
    <mergeCell ref="D46:G46"/>
    <mergeCell ref="A52:A53"/>
    <mergeCell ref="AY6:AY32"/>
    <mergeCell ref="N14:N21"/>
    <mergeCell ref="W14:W21"/>
    <mergeCell ref="AO14:AO21"/>
    <mergeCell ref="AW14:AW21"/>
    <mergeCell ref="AX14:AX21"/>
    <mergeCell ref="N22:N32"/>
    <mergeCell ref="W22:W32"/>
    <mergeCell ref="AO22:AO32"/>
    <mergeCell ref="AW22:AW32"/>
    <mergeCell ref="AX22:AX32"/>
    <mergeCell ref="N6:N13"/>
    <mergeCell ref="W6:W13"/>
    <mergeCell ref="AO6:AO13"/>
    <mergeCell ref="AW6:AW13"/>
    <mergeCell ref="AX6:AX13"/>
    <mergeCell ref="AA3:AD3"/>
    <mergeCell ref="AE3:AK3"/>
    <mergeCell ref="AL3:AM3"/>
    <mergeCell ref="AN3:AN5"/>
    <mergeCell ref="AO3:AO5"/>
    <mergeCell ref="AA4:AA5"/>
    <mergeCell ref="AB4:AB5"/>
    <mergeCell ref="AC4:AC5"/>
    <mergeCell ref="AD4:AD5"/>
    <mergeCell ref="AE4:AF4"/>
    <mergeCell ref="AG4:AJ4"/>
    <mergeCell ref="AK4:AK5"/>
    <mergeCell ref="AL4:AL5"/>
    <mergeCell ref="AM4:AM5"/>
    <mergeCell ref="AQ2:AY4"/>
    <mergeCell ref="AJ90:AJ91"/>
    <mergeCell ref="AK90:AK91"/>
    <mergeCell ref="AL90:AO90"/>
    <mergeCell ref="A4:C4"/>
    <mergeCell ref="A46:A47"/>
    <mergeCell ref="B52:B53"/>
    <mergeCell ref="C52:F52"/>
    <mergeCell ref="G52:J52"/>
    <mergeCell ref="K52:N52"/>
    <mergeCell ref="B46:B47"/>
    <mergeCell ref="K2:N4"/>
    <mergeCell ref="P2:W4"/>
    <mergeCell ref="Y2:AO2"/>
    <mergeCell ref="Y3:Y5"/>
    <mergeCell ref="Z3:Z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BD101"/>
  <sheetViews>
    <sheetView topLeftCell="F4" zoomScale="85" zoomScaleNormal="85" workbookViewId="0">
      <selection activeCell="M18" sqref="M18"/>
    </sheetView>
  </sheetViews>
  <sheetFormatPr defaultColWidth="9.140625" defaultRowHeight="15" x14ac:dyDescent="0.25"/>
  <cols>
    <col min="1" max="1" width="9.140625" style="9"/>
    <col min="2" max="2" width="31.7109375" style="9" customWidth="1"/>
    <col min="3" max="3" width="20.42578125" style="9" customWidth="1"/>
    <col min="4" max="4" width="19.42578125" style="9" bestFit="1" customWidth="1"/>
    <col min="5" max="5" width="15.5703125" style="9" customWidth="1"/>
    <col min="6" max="6" width="27" style="9" customWidth="1"/>
    <col min="7" max="7" width="20.140625" style="9" customWidth="1"/>
    <col min="8" max="8" width="21.140625" style="9" customWidth="1"/>
    <col min="9" max="9" width="15.140625" style="9" bestFit="1" customWidth="1"/>
    <col min="10" max="10" width="16.28515625" style="9" customWidth="1"/>
    <col min="11" max="11" width="20.85546875" style="9" bestFit="1" customWidth="1"/>
    <col min="12" max="12" width="25.5703125" style="9" bestFit="1" customWidth="1"/>
    <col min="13" max="13" width="22.28515625" style="9" bestFit="1" customWidth="1"/>
    <col min="14" max="14" width="20.5703125" style="9" bestFit="1" customWidth="1"/>
    <col min="15" max="15" width="9.85546875" style="9" bestFit="1" customWidth="1"/>
    <col min="16" max="16" width="21.28515625" style="9" bestFit="1" customWidth="1"/>
    <col min="17" max="17" width="9.85546875" style="9" bestFit="1" customWidth="1"/>
    <col min="18" max="18" width="9.140625" style="9" bestFit="1" customWidth="1"/>
    <col min="19" max="19" width="10.85546875" style="9" bestFit="1" customWidth="1"/>
    <col min="20" max="20" width="13.42578125" style="9" bestFit="1" customWidth="1"/>
    <col min="21" max="21" width="15.5703125" style="9" bestFit="1" customWidth="1"/>
    <col min="22" max="22" width="13.42578125" style="9" bestFit="1" customWidth="1"/>
    <col min="23" max="23" width="22" style="9" bestFit="1" customWidth="1"/>
    <col min="24" max="24" width="9.140625" style="9" bestFit="1" customWidth="1"/>
    <col min="25" max="25" width="21.28515625" style="9" bestFit="1" customWidth="1"/>
    <col min="26" max="26" width="28.42578125" style="9" bestFit="1" customWidth="1"/>
    <col min="27" max="27" width="24.28515625" style="9" bestFit="1" customWidth="1"/>
    <col min="28" max="28" width="11.28515625" style="9" bestFit="1" customWidth="1"/>
    <col min="29" max="29" width="17.7109375" style="9" bestFit="1" customWidth="1"/>
    <col min="30" max="30" width="15.140625" style="9" bestFit="1" customWidth="1"/>
    <col min="31" max="31" width="13.7109375" style="9" bestFit="1" customWidth="1"/>
    <col min="32" max="32" width="9.85546875" style="9" bestFit="1" customWidth="1"/>
    <col min="33" max="33" width="15.5703125" style="9" bestFit="1" customWidth="1"/>
    <col min="34" max="34" width="12.7109375" style="9" bestFit="1" customWidth="1"/>
    <col min="35" max="35" width="21.28515625" style="9" bestFit="1" customWidth="1"/>
    <col min="36" max="36" width="17" style="9" bestFit="1" customWidth="1"/>
    <col min="37" max="37" width="12" style="9" bestFit="1" customWidth="1"/>
    <col min="38" max="38" width="14" style="9" bestFit="1" customWidth="1"/>
    <col min="39" max="39" width="13.42578125" style="9" bestFit="1" customWidth="1"/>
    <col min="40" max="40" width="16.5703125" style="9" bestFit="1" customWidth="1"/>
    <col min="41" max="41" width="12.7109375" style="9" bestFit="1" customWidth="1"/>
    <col min="42" max="42" width="13.5703125" style="9" customWidth="1"/>
    <col min="43" max="43" width="22.28515625" style="9" bestFit="1" customWidth="1"/>
    <col min="44" max="44" width="17" style="9" bestFit="1" customWidth="1"/>
    <col min="45" max="45" width="13.42578125" style="9" bestFit="1" customWidth="1"/>
    <col min="46" max="47" width="16.5703125" style="9" bestFit="1" customWidth="1"/>
    <col min="48" max="48" width="30.42578125" style="9" customWidth="1"/>
    <col min="49" max="49" width="13.42578125" style="9" bestFit="1" customWidth="1"/>
    <col min="50" max="50" width="14.140625" style="9" bestFit="1" customWidth="1"/>
    <col min="51" max="51" width="25.5703125" style="9" bestFit="1" customWidth="1"/>
    <col min="52" max="52" width="9.140625" style="9"/>
    <col min="53" max="54" width="14.85546875" style="9" bestFit="1" customWidth="1"/>
    <col min="55" max="55" width="15" style="9" bestFit="1" customWidth="1"/>
    <col min="56" max="16384" width="9.140625" style="9"/>
  </cols>
  <sheetData>
    <row r="1" spans="1:51" ht="18" customHeight="1" x14ac:dyDescent="0.25">
      <c r="C1" s="17" t="s">
        <v>97</v>
      </c>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51" ht="18" customHeight="1" thickBot="1" x14ac:dyDescent="0.3">
      <c r="C2" s="17"/>
      <c r="K2" s="753" t="s">
        <v>344</v>
      </c>
      <c r="L2" s="753"/>
      <c r="M2" s="753"/>
      <c r="N2" s="753"/>
      <c r="P2" s="755" t="s">
        <v>400</v>
      </c>
      <c r="Q2" s="755"/>
      <c r="R2" s="755"/>
      <c r="S2" s="755"/>
      <c r="T2" s="755"/>
      <c r="U2" s="755"/>
      <c r="V2" s="755"/>
      <c r="W2" s="755"/>
      <c r="Y2" s="757" t="s">
        <v>435</v>
      </c>
      <c r="Z2" s="757"/>
      <c r="AA2" s="757"/>
      <c r="AB2" s="757"/>
      <c r="AC2" s="757"/>
      <c r="AD2" s="757"/>
      <c r="AE2" s="757"/>
      <c r="AF2" s="757"/>
      <c r="AG2" s="757"/>
      <c r="AH2" s="757"/>
      <c r="AI2" s="757"/>
      <c r="AJ2" s="757"/>
      <c r="AK2" s="757"/>
      <c r="AL2" s="757"/>
      <c r="AM2" s="757"/>
      <c r="AN2" s="757"/>
      <c r="AO2" s="757"/>
      <c r="AQ2" s="751" t="s">
        <v>431</v>
      </c>
      <c r="AR2" s="751"/>
      <c r="AS2" s="751"/>
      <c r="AT2" s="751"/>
      <c r="AU2" s="751"/>
      <c r="AV2" s="751"/>
      <c r="AW2" s="751"/>
      <c r="AX2" s="751"/>
      <c r="AY2" s="751"/>
    </row>
    <row r="3" spans="1:51" ht="18" customHeight="1" thickTop="1" thickBot="1" x14ac:dyDescent="0.3">
      <c r="C3" s="17"/>
      <c r="K3" s="753"/>
      <c r="L3" s="753"/>
      <c r="M3" s="753"/>
      <c r="N3" s="753"/>
      <c r="P3" s="755"/>
      <c r="Q3" s="755"/>
      <c r="R3" s="755"/>
      <c r="S3" s="755"/>
      <c r="T3" s="755"/>
      <c r="U3" s="755"/>
      <c r="V3" s="755"/>
      <c r="W3" s="755"/>
      <c r="Y3" s="599" t="s">
        <v>368</v>
      </c>
      <c r="Z3" s="599" t="s">
        <v>401</v>
      </c>
      <c r="AA3" s="734" t="s">
        <v>402</v>
      </c>
      <c r="AB3" s="734"/>
      <c r="AC3" s="734"/>
      <c r="AD3" s="734"/>
      <c r="AE3" s="583" t="s">
        <v>403</v>
      </c>
      <c r="AF3" s="584"/>
      <c r="AG3" s="584"/>
      <c r="AH3" s="584"/>
      <c r="AI3" s="584"/>
      <c r="AJ3" s="584"/>
      <c r="AK3" s="758"/>
      <c r="AL3" s="583" t="s">
        <v>404</v>
      </c>
      <c r="AM3" s="758"/>
      <c r="AN3" s="759" t="s">
        <v>426</v>
      </c>
      <c r="AO3" s="759" t="s">
        <v>406</v>
      </c>
      <c r="AQ3" s="751"/>
      <c r="AR3" s="751"/>
      <c r="AS3" s="751"/>
      <c r="AT3" s="751"/>
      <c r="AU3" s="751"/>
      <c r="AV3" s="751"/>
      <c r="AW3" s="751"/>
      <c r="AX3" s="751"/>
      <c r="AY3" s="751"/>
    </row>
    <row r="4" spans="1:51" ht="16.5" customHeight="1" thickTop="1" thickBot="1" x14ac:dyDescent="0.3">
      <c r="A4" s="728" t="s">
        <v>110</v>
      </c>
      <c r="B4" s="729"/>
      <c r="C4" s="730"/>
      <c r="D4" s="92"/>
      <c r="K4" s="754"/>
      <c r="L4" s="754"/>
      <c r="M4" s="754"/>
      <c r="N4" s="754"/>
      <c r="P4" s="756"/>
      <c r="Q4" s="756"/>
      <c r="R4" s="756"/>
      <c r="S4" s="756"/>
      <c r="T4" s="756"/>
      <c r="U4" s="756"/>
      <c r="V4" s="756"/>
      <c r="W4" s="756"/>
      <c r="Y4" s="599"/>
      <c r="Z4" s="599"/>
      <c r="AA4" s="759" t="s">
        <v>441</v>
      </c>
      <c r="AB4" s="759" t="s">
        <v>408</v>
      </c>
      <c r="AC4" s="599" t="s">
        <v>409</v>
      </c>
      <c r="AD4" s="599" t="s">
        <v>410</v>
      </c>
      <c r="AE4" s="734" t="s">
        <v>411</v>
      </c>
      <c r="AF4" s="734"/>
      <c r="AG4" s="734" t="s">
        <v>412</v>
      </c>
      <c r="AH4" s="734"/>
      <c r="AI4" s="734"/>
      <c r="AJ4" s="734"/>
      <c r="AK4" s="599" t="s">
        <v>413</v>
      </c>
      <c r="AL4" s="734" t="s">
        <v>414</v>
      </c>
      <c r="AM4" s="734" t="s">
        <v>415</v>
      </c>
      <c r="AN4" s="760"/>
      <c r="AO4" s="760"/>
      <c r="AQ4" s="752"/>
      <c r="AR4" s="752"/>
      <c r="AS4" s="752"/>
      <c r="AT4" s="752"/>
      <c r="AU4" s="752"/>
      <c r="AV4" s="752"/>
      <c r="AW4" s="752"/>
      <c r="AX4" s="752"/>
      <c r="AY4" s="752"/>
    </row>
    <row r="5" spans="1:51" ht="46.5" customHeight="1" thickTop="1" thickBot="1" x14ac:dyDescent="0.3">
      <c r="A5" s="72" t="s">
        <v>14</v>
      </c>
      <c r="B5" s="72" t="s">
        <v>63</v>
      </c>
      <c r="C5" s="112" t="s">
        <v>64</v>
      </c>
      <c r="E5" s="254" t="s">
        <v>71</v>
      </c>
      <c r="F5" s="255"/>
      <c r="K5" s="253" t="s">
        <v>68</v>
      </c>
      <c r="L5" s="253" t="s">
        <v>67</v>
      </c>
      <c r="M5" s="256" t="s">
        <v>344</v>
      </c>
      <c r="N5" s="257" t="s">
        <v>442</v>
      </c>
      <c r="O5" s="29"/>
      <c r="P5" s="253" t="s">
        <v>368</v>
      </c>
      <c r="Q5" s="253" t="s">
        <v>393</v>
      </c>
      <c r="R5" s="253" t="s">
        <v>394</v>
      </c>
      <c r="S5" s="253" t="s">
        <v>395</v>
      </c>
      <c r="T5" s="253" t="s">
        <v>396</v>
      </c>
      <c r="U5" s="257" t="s">
        <v>444</v>
      </c>
      <c r="V5" s="257" t="s">
        <v>443</v>
      </c>
      <c r="W5" s="253" t="s">
        <v>399</v>
      </c>
      <c r="Y5" s="599"/>
      <c r="Z5" s="599"/>
      <c r="AA5" s="762"/>
      <c r="AB5" s="762"/>
      <c r="AC5" s="734"/>
      <c r="AD5" s="734"/>
      <c r="AE5" s="257" t="s">
        <v>436</v>
      </c>
      <c r="AF5" s="257" t="s">
        <v>439</v>
      </c>
      <c r="AG5" s="253" t="s">
        <v>416</v>
      </c>
      <c r="AH5" s="257" t="s">
        <v>437</v>
      </c>
      <c r="AI5" s="257" t="s">
        <v>438</v>
      </c>
      <c r="AJ5" s="257" t="s">
        <v>440</v>
      </c>
      <c r="AK5" s="599"/>
      <c r="AL5" s="734"/>
      <c r="AM5" s="734"/>
      <c r="AN5" s="761"/>
      <c r="AO5" s="761"/>
      <c r="AQ5" s="253" t="s">
        <v>368</v>
      </c>
      <c r="AR5" s="258" t="s">
        <v>424</v>
      </c>
      <c r="AS5" s="257" t="s">
        <v>425</v>
      </c>
      <c r="AT5" s="257" t="s">
        <v>426</v>
      </c>
      <c r="AU5" s="257" t="s">
        <v>427</v>
      </c>
      <c r="AV5" s="257" t="s">
        <v>445</v>
      </c>
      <c r="AW5" s="253" t="s">
        <v>131</v>
      </c>
      <c r="AX5" s="257" t="s">
        <v>446</v>
      </c>
      <c r="AY5" s="474" t="s">
        <v>430</v>
      </c>
    </row>
    <row r="6" spans="1:51" ht="23.25" customHeight="1" thickTop="1" thickBot="1" x14ac:dyDescent="0.35">
      <c r="A6" s="2" t="s">
        <v>15</v>
      </c>
      <c r="B6" s="5" t="s">
        <v>16</v>
      </c>
      <c r="C6" s="51">
        <f>'Input sheet'!E8</f>
        <v>1696</v>
      </c>
      <c r="E6" s="259" t="s">
        <v>69</v>
      </c>
      <c r="F6" s="260" t="s">
        <v>496</v>
      </c>
      <c r="K6" s="263" t="s">
        <v>34</v>
      </c>
      <c r="L6" s="105" t="s">
        <v>361</v>
      </c>
      <c r="M6" s="410">
        <f>C11*(C9+C10)</f>
        <v>4619818</v>
      </c>
      <c r="N6" s="763">
        <f>SUM(M6:M13)</f>
        <v>390725414</v>
      </c>
      <c r="P6" s="262" t="s">
        <v>34</v>
      </c>
      <c r="Q6" s="44">
        <f>$C$32</f>
        <v>15</v>
      </c>
      <c r="R6" s="44">
        <f>$C$32</f>
        <v>15</v>
      </c>
      <c r="S6" s="44">
        <v>10</v>
      </c>
      <c r="T6" s="44">
        <f t="shared" ref="T6:T29" si="0">SQRT(Q6^2 + R6^2 - 2 * Q6 * R6 * COS(RADIANS(S6))) / 2</f>
        <v>1.3073361412148754</v>
      </c>
      <c r="U6" s="44">
        <f t="shared" ref="U6:U29" si="1">(T6/67.29)^3.79</f>
        <v>3.259682051177461E-7</v>
      </c>
      <c r="V6" s="44">
        <f t="shared" ref="V6:V29" si="2">(U6+U6)-(U6*U6)</f>
        <v>6.519363039802215E-7</v>
      </c>
      <c r="W6" s="516">
        <f>AVERAGE(V6:V13)</f>
        <v>6.8223388085596453E-4</v>
      </c>
      <c r="Y6" s="263" t="s">
        <v>34</v>
      </c>
      <c r="Z6" s="379" t="s">
        <v>418</v>
      </c>
      <c r="AA6" s="265" t="s">
        <v>433</v>
      </c>
      <c r="AB6" s="265">
        <f t="shared" ref="AB6:AB29" si="3">IF(TRIM(AA6)="Permitted or yield control",1, IF(TRIM(AA6)="Protected",0.01, 1))</f>
        <v>1</v>
      </c>
      <c r="AC6" s="265">
        <v>0.5</v>
      </c>
      <c r="AD6" s="265">
        <f t="shared" ref="AD6:AD29" si="4">AB6+((1-AC6)*(1-AB6))</f>
        <v>1</v>
      </c>
      <c r="AE6" s="265" t="s">
        <v>429</v>
      </c>
      <c r="AF6" s="265">
        <f t="shared" ref="AF6:AF29" si="5">IF(ISNUMBER(SEARCH("EBT", AE6)),$C$22, 0) + IF(ISNUMBER(SEARCH("WBT", AE6)),$C$23, 0)+IF(ISNUMBER(SEARCH("NBT", AE6)),$C$24, 0) + IF(ISNUMBER(SEARCH("SBT", AE6)),$C$25, 0)</f>
        <v>0</v>
      </c>
      <c r="AG6" s="265">
        <v>0</v>
      </c>
      <c r="AH6" s="265" t="s">
        <v>429</v>
      </c>
      <c r="AI6" s="265">
        <f t="shared" ref="AI6:AI29" si="6">IF(ISNUMBER(SEARCH("EBT", AH6)),$C$22, 0) + IF(ISNUMBER(SEARCH("WBT", AH6)),$C$23, 0)+IF(ISNUMBER(SEARCH("NBT", AH6)),$C$24, 0) + IF(ISNUMBER(SEARCH("SBT", AH6)),$C$25, 0)</f>
        <v>0</v>
      </c>
      <c r="AJ6" s="265">
        <f t="shared" ref="AJ6:AJ29" si="7">IF(AG6=0, 0, IF(AI6=1, 1, IF(AI6=2, 1*(1+0.75), 1*(1+0.75+0.5*(AI6-2)))))</f>
        <v>0</v>
      </c>
      <c r="AK6" s="265">
        <f t="shared" ref="AK6:AK29" si="8">IF(Z6="D",1,AF6+AJ6)</f>
        <v>1</v>
      </c>
      <c r="AL6" s="265" t="str">
        <f t="shared" ref="AL6:AL29" si="9">IF(Z6="D","NA",$C$29)</f>
        <v>NA</v>
      </c>
      <c r="AM6" s="265">
        <f t="shared" ref="AM6:AM29" si="10">IF(Z6="D", 1, 1-(((60-AL6)/60)*(0.1/0.15)))</f>
        <v>1</v>
      </c>
      <c r="AN6" s="266">
        <f t="shared" ref="AN6:AN29" si="11">IF(Z6="D",1,AD6*AK6*AM6)</f>
        <v>1</v>
      </c>
      <c r="AO6" s="748">
        <f>AVERAGE(AN6:AN13)</f>
        <v>1</v>
      </c>
      <c r="AQ6" s="401" t="s">
        <v>34</v>
      </c>
      <c r="AR6" s="313">
        <f t="shared" ref="AR6:AR29" si="12">M6</f>
        <v>4619818</v>
      </c>
      <c r="AS6" s="313">
        <f t="shared" ref="AS6:AS29" si="13">V6</f>
        <v>6.519363039802215E-7</v>
      </c>
      <c r="AT6" s="313">
        <f t="shared" ref="AT6:AT29" si="14">AN6</f>
        <v>1</v>
      </c>
      <c r="AU6" s="313">
        <v>1</v>
      </c>
      <c r="AV6" s="313">
        <f>AR6*AS6*AT6*AU6</f>
        <v>3.011827071981299</v>
      </c>
      <c r="AW6" s="516">
        <f>SUM(AV6:AV13)</f>
        <v>413956.62425542489</v>
      </c>
      <c r="AX6" s="516">
        <f>100*EXP((-1/13700000)*AW6)</f>
        <v>97.023612236479792</v>
      </c>
      <c r="AY6" s="714">
        <f>100*EXP((-1/13700000)*((AW14+AW22+AW6)/3))</f>
        <v>86.618584198746603</v>
      </c>
    </row>
    <row r="7" spans="1:51" ht="20.25" thickTop="1" thickBot="1" x14ac:dyDescent="0.35">
      <c r="A7" s="3"/>
      <c r="B7" s="6" t="s">
        <v>17</v>
      </c>
      <c r="C7" s="52">
        <f>'Input sheet'!E9</f>
        <v>12742</v>
      </c>
      <c r="E7" s="111" t="s">
        <v>69</v>
      </c>
      <c r="F7" s="269" t="s">
        <v>497</v>
      </c>
      <c r="K7" s="273" t="s">
        <v>35</v>
      </c>
      <c r="L7" s="110" t="s">
        <v>278</v>
      </c>
      <c r="M7" s="271">
        <f>(C9+C7+C17)*C10</f>
        <v>53824190</v>
      </c>
      <c r="N7" s="763"/>
      <c r="P7" s="272" t="s">
        <v>35</v>
      </c>
      <c r="Q7" s="45">
        <f>$C$29</f>
        <v>35</v>
      </c>
      <c r="R7" s="45">
        <f>$C$30</f>
        <v>20</v>
      </c>
      <c r="S7" s="45">
        <v>10</v>
      </c>
      <c r="T7" s="45">
        <f t="shared" si="0"/>
        <v>7.8464824249932006</v>
      </c>
      <c r="U7" s="45">
        <f t="shared" si="1"/>
        <v>2.903258937823807E-4</v>
      </c>
      <c r="V7" s="45">
        <f t="shared" si="2"/>
        <v>5.8056749844016082E-4</v>
      </c>
      <c r="W7" s="722"/>
      <c r="Y7" s="273" t="s">
        <v>35</v>
      </c>
      <c r="Z7" s="380" t="s">
        <v>418</v>
      </c>
      <c r="AA7" s="275" t="s">
        <v>433</v>
      </c>
      <c r="AB7" s="275">
        <f t="shared" si="3"/>
        <v>1</v>
      </c>
      <c r="AC7" s="275">
        <v>0.5</v>
      </c>
      <c r="AD7" s="275">
        <f t="shared" si="4"/>
        <v>1</v>
      </c>
      <c r="AE7" s="275" t="s">
        <v>429</v>
      </c>
      <c r="AF7" s="275">
        <f t="shared" si="5"/>
        <v>0</v>
      </c>
      <c r="AG7" s="275">
        <v>0</v>
      </c>
      <c r="AH7" s="275" t="s">
        <v>429</v>
      </c>
      <c r="AI7" s="275">
        <f t="shared" si="6"/>
        <v>0</v>
      </c>
      <c r="AJ7" s="275">
        <f t="shared" si="7"/>
        <v>0</v>
      </c>
      <c r="AK7" s="275">
        <f t="shared" si="8"/>
        <v>1</v>
      </c>
      <c r="AL7" s="275" t="str">
        <f t="shared" si="9"/>
        <v>NA</v>
      </c>
      <c r="AM7" s="275">
        <f t="shared" si="10"/>
        <v>1</v>
      </c>
      <c r="AN7" s="276">
        <f t="shared" si="11"/>
        <v>1</v>
      </c>
      <c r="AO7" s="749"/>
      <c r="AQ7" s="402" t="s">
        <v>35</v>
      </c>
      <c r="AR7" s="316">
        <f t="shared" si="12"/>
        <v>53824190</v>
      </c>
      <c r="AS7" s="316">
        <f t="shared" si="13"/>
        <v>5.8056749844016082E-4</v>
      </c>
      <c r="AT7" s="316">
        <f t="shared" si="14"/>
        <v>1</v>
      </c>
      <c r="AU7" s="316">
        <v>1</v>
      </c>
      <c r="AV7" s="316">
        <f t="shared" ref="AV7:AV29" si="15">AR7*AS7*AT7*AU7</f>
        <v>31248.57534386792</v>
      </c>
      <c r="AW7" s="722"/>
      <c r="AX7" s="722"/>
      <c r="AY7" s="715"/>
    </row>
    <row r="8" spans="1:51" ht="20.25" thickTop="1" thickBot="1" x14ac:dyDescent="0.35">
      <c r="A8" s="4"/>
      <c r="B8" s="7" t="s">
        <v>18</v>
      </c>
      <c r="C8" s="53">
        <f>'Input sheet'!E10</f>
        <v>1696</v>
      </c>
      <c r="E8" s="278" t="s">
        <v>70</v>
      </c>
      <c r="F8" s="279" t="s">
        <v>498</v>
      </c>
      <c r="K8" s="282" t="s">
        <v>30</v>
      </c>
      <c r="L8" s="110" t="s">
        <v>279</v>
      </c>
      <c r="M8" s="271">
        <f>(C12+C10)*(C13+C14)</f>
        <v>117688137</v>
      </c>
      <c r="N8" s="763"/>
      <c r="P8" s="281" t="s">
        <v>30</v>
      </c>
      <c r="Q8" s="45">
        <f>$C$29</f>
        <v>35</v>
      </c>
      <c r="R8" s="45">
        <f>$C$31</f>
        <v>15</v>
      </c>
      <c r="S8" s="45">
        <v>10</v>
      </c>
      <c r="T8" s="45">
        <f t="shared" si="0"/>
        <v>10.197448937567444</v>
      </c>
      <c r="U8" s="45">
        <f t="shared" si="1"/>
        <v>7.8388153024650875E-4</v>
      </c>
      <c r="V8" s="45">
        <f t="shared" si="2"/>
        <v>1.567148590239556E-3</v>
      </c>
      <c r="W8" s="722"/>
      <c r="Y8" s="282" t="s">
        <v>30</v>
      </c>
      <c r="Z8" s="380" t="s">
        <v>418</v>
      </c>
      <c r="AA8" s="275" t="s">
        <v>433</v>
      </c>
      <c r="AB8" s="275">
        <f t="shared" si="3"/>
        <v>1</v>
      </c>
      <c r="AC8" s="275">
        <v>0.5</v>
      </c>
      <c r="AD8" s="275">
        <f t="shared" si="4"/>
        <v>1</v>
      </c>
      <c r="AE8" s="275" t="s">
        <v>429</v>
      </c>
      <c r="AF8" s="275">
        <f t="shared" si="5"/>
        <v>0</v>
      </c>
      <c r="AG8" s="275">
        <v>0</v>
      </c>
      <c r="AH8" s="275" t="s">
        <v>429</v>
      </c>
      <c r="AI8" s="275">
        <f t="shared" si="6"/>
        <v>0</v>
      </c>
      <c r="AJ8" s="275">
        <f t="shared" si="7"/>
        <v>0</v>
      </c>
      <c r="AK8" s="275">
        <f t="shared" si="8"/>
        <v>1</v>
      </c>
      <c r="AL8" s="275" t="str">
        <f t="shared" si="9"/>
        <v>NA</v>
      </c>
      <c r="AM8" s="275">
        <f t="shared" si="10"/>
        <v>1</v>
      </c>
      <c r="AN8" s="276">
        <f t="shared" si="11"/>
        <v>1</v>
      </c>
      <c r="AO8" s="749"/>
      <c r="AQ8" s="403" t="s">
        <v>30</v>
      </c>
      <c r="AR8" s="316">
        <f t="shared" si="12"/>
        <v>117688137</v>
      </c>
      <c r="AS8" s="316">
        <f t="shared" si="13"/>
        <v>1.567148590239556E-3</v>
      </c>
      <c r="AT8" s="316">
        <f t="shared" si="14"/>
        <v>1</v>
      </c>
      <c r="AU8" s="316">
        <v>1</v>
      </c>
      <c r="AV8" s="316">
        <f t="shared" si="15"/>
        <v>184434.79798746973</v>
      </c>
      <c r="AW8" s="722"/>
      <c r="AX8" s="722"/>
      <c r="AY8" s="715"/>
    </row>
    <row r="9" spans="1:51" ht="20.25" thickTop="1" thickBot="1" x14ac:dyDescent="0.35">
      <c r="A9" s="2" t="s">
        <v>31</v>
      </c>
      <c r="B9" s="5" t="s">
        <v>22</v>
      </c>
      <c r="C9" s="54">
        <f>'Input sheet'!E11</f>
        <v>941</v>
      </c>
      <c r="K9" s="282" t="s">
        <v>28</v>
      </c>
      <c r="L9" s="110" t="s">
        <v>182</v>
      </c>
      <c r="M9" s="271">
        <f>C13*C14</f>
        <v>40208076</v>
      </c>
      <c r="N9" s="763"/>
      <c r="P9" s="281" t="s">
        <v>28</v>
      </c>
      <c r="Q9" s="45">
        <f>$C$29</f>
        <v>35</v>
      </c>
      <c r="R9" s="45">
        <f>$C$30</f>
        <v>20</v>
      </c>
      <c r="S9" s="45">
        <v>10</v>
      </c>
      <c r="T9" s="45">
        <f t="shared" si="0"/>
        <v>7.8464824249932006</v>
      </c>
      <c r="U9" s="45">
        <f t="shared" si="1"/>
        <v>2.903258937823807E-4</v>
      </c>
      <c r="V9" s="45">
        <f t="shared" si="2"/>
        <v>5.8056749844016082E-4</v>
      </c>
      <c r="W9" s="722"/>
      <c r="Y9" s="282" t="s">
        <v>28</v>
      </c>
      <c r="Z9" s="380" t="s">
        <v>418</v>
      </c>
      <c r="AA9" s="275" t="s">
        <v>433</v>
      </c>
      <c r="AB9" s="275">
        <f t="shared" si="3"/>
        <v>1</v>
      </c>
      <c r="AC9" s="275">
        <v>0.5</v>
      </c>
      <c r="AD9" s="275">
        <f t="shared" si="4"/>
        <v>1</v>
      </c>
      <c r="AE9" s="275" t="s">
        <v>429</v>
      </c>
      <c r="AF9" s="275">
        <f t="shared" si="5"/>
        <v>0</v>
      </c>
      <c r="AG9" s="275">
        <v>0</v>
      </c>
      <c r="AH9" s="275" t="s">
        <v>429</v>
      </c>
      <c r="AI9" s="275">
        <f t="shared" si="6"/>
        <v>0</v>
      </c>
      <c r="AJ9" s="275">
        <f t="shared" si="7"/>
        <v>0</v>
      </c>
      <c r="AK9" s="275">
        <f t="shared" si="8"/>
        <v>1</v>
      </c>
      <c r="AL9" s="275" t="str">
        <f t="shared" si="9"/>
        <v>NA</v>
      </c>
      <c r="AM9" s="275">
        <f t="shared" si="10"/>
        <v>1</v>
      </c>
      <c r="AN9" s="276">
        <f t="shared" si="11"/>
        <v>1</v>
      </c>
      <c r="AO9" s="749"/>
      <c r="AQ9" s="403" t="s">
        <v>28</v>
      </c>
      <c r="AR9" s="316">
        <f t="shared" si="12"/>
        <v>40208076</v>
      </c>
      <c r="AS9" s="316">
        <f t="shared" si="13"/>
        <v>5.8056749844016082E-4</v>
      </c>
      <c r="AT9" s="316">
        <f t="shared" si="14"/>
        <v>1</v>
      </c>
      <c r="AU9" s="316">
        <v>1</v>
      </c>
      <c r="AV9" s="316">
        <f t="shared" si="15"/>
        <v>23343.502100411868</v>
      </c>
      <c r="AW9" s="722"/>
      <c r="AX9" s="722"/>
      <c r="AY9" s="715"/>
    </row>
    <row r="10" spans="1:51" ht="20.25" thickTop="1" thickBot="1" x14ac:dyDescent="0.35">
      <c r="A10" s="3"/>
      <c r="B10" s="6" t="s">
        <v>23</v>
      </c>
      <c r="C10" s="52">
        <f>'Input sheet'!E12</f>
        <v>3665</v>
      </c>
      <c r="K10" s="282" t="s">
        <v>36</v>
      </c>
      <c r="L10" s="110" t="s">
        <v>263</v>
      </c>
      <c r="M10" s="271">
        <f>(C15+C16)*C17</f>
        <v>4619818</v>
      </c>
      <c r="N10" s="763"/>
      <c r="P10" s="281" t="s">
        <v>36</v>
      </c>
      <c r="Q10" s="45">
        <f>$C$32</f>
        <v>15</v>
      </c>
      <c r="R10" s="45">
        <f>$C$32</f>
        <v>15</v>
      </c>
      <c r="S10" s="45">
        <v>10</v>
      </c>
      <c r="T10" s="45">
        <f t="shared" si="0"/>
        <v>1.3073361412148754</v>
      </c>
      <c r="U10" s="45">
        <f t="shared" si="1"/>
        <v>3.259682051177461E-7</v>
      </c>
      <c r="V10" s="45">
        <f t="shared" si="2"/>
        <v>6.519363039802215E-7</v>
      </c>
      <c r="W10" s="722"/>
      <c r="Y10" s="282" t="s">
        <v>36</v>
      </c>
      <c r="Z10" s="380" t="s">
        <v>418</v>
      </c>
      <c r="AA10" s="275" t="s">
        <v>433</v>
      </c>
      <c r="AB10" s="275">
        <f t="shared" si="3"/>
        <v>1</v>
      </c>
      <c r="AC10" s="275">
        <v>0.5</v>
      </c>
      <c r="AD10" s="275">
        <f t="shared" si="4"/>
        <v>1</v>
      </c>
      <c r="AE10" s="275" t="s">
        <v>429</v>
      </c>
      <c r="AF10" s="275">
        <f t="shared" si="5"/>
        <v>0</v>
      </c>
      <c r="AG10" s="275">
        <v>0</v>
      </c>
      <c r="AH10" s="275" t="s">
        <v>429</v>
      </c>
      <c r="AI10" s="275">
        <f t="shared" si="6"/>
        <v>0</v>
      </c>
      <c r="AJ10" s="275">
        <f t="shared" si="7"/>
        <v>0</v>
      </c>
      <c r="AK10" s="275">
        <f t="shared" si="8"/>
        <v>1</v>
      </c>
      <c r="AL10" s="275" t="str">
        <f t="shared" si="9"/>
        <v>NA</v>
      </c>
      <c r="AM10" s="275">
        <f t="shared" si="10"/>
        <v>1</v>
      </c>
      <c r="AN10" s="276">
        <f t="shared" si="11"/>
        <v>1</v>
      </c>
      <c r="AO10" s="749"/>
      <c r="AQ10" s="403" t="s">
        <v>36</v>
      </c>
      <c r="AR10" s="316">
        <f t="shared" si="12"/>
        <v>4619818</v>
      </c>
      <c r="AS10" s="316">
        <f t="shared" si="13"/>
        <v>6.519363039802215E-7</v>
      </c>
      <c r="AT10" s="316">
        <f t="shared" si="14"/>
        <v>1</v>
      </c>
      <c r="AU10" s="316">
        <v>1</v>
      </c>
      <c r="AV10" s="316">
        <f t="shared" si="15"/>
        <v>3.011827071981299</v>
      </c>
      <c r="AW10" s="722"/>
      <c r="AX10" s="722"/>
      <c r="AY10" s="715"/>
    </row>
    <row r="11" spans="1:51" ht="20.25" thickTop="1" thickBot="1" x14ac:dyDescent="0.35">
      <c r="A11" s="4"/>
      <c r="B11" s="7" t="s">
        <v>24</v>
      </c>
      <c r="C11" s="53">
        <f>'Input sheet'!E13</f>
        <v>1003</v>
      </c>
      <c r="K11" s="282" t="s">
        <v>29</v>
      </c>
      <c r="L11" s="110" t="s">
        <v>280</v>
      </c>
      <c r="M11" s="271">
        <f>(C15+C11+C13)*C16</f>
        <v>70752825</v>
      </c>
      <c r="N11" s="763"/>
      <c r="P11" s="281" t="s">
        <v>29</v>
      </c>
      <c r="Q11" s="45">
        <f t="shared" ref="Q11:Q16" si="16">$C$29</f>
        <v>35</v>
      </c>
      <c r="R11" s="45">
        <f>$C$30</f>
        <v>20</v>
      </c>
      <c r="S11" s="45">
        <v>10</v>
      </c>
      <c r="T11" s="45">
        <f t="shared" si="0"/>
        <v>7.8464824249932006</v>
      </c>
      <c r="U11" s="45">
        <f t="shared" si="1"/>
        <v>2.903258937823807E-4</v>
      </c>
      <c r="V11" s="45">
        <f t="shared" si="2"/>
        <v>5.8056749844016082E-4</v>
      </c>
      <c r="W11" s="722"/>
      <c r="Y11" s="282" t="s">
        <v>29</v>
      </c>
      <c r="Z11" s="380" t="s">
        <v>418</v>
      </c>
      <c r="AA11" s="275" t="s">
        <v>433</v>
      </c>
      <c r="AB11" s="275">
        <f t="shared" si="3"/>
        <v>1</v>
      </c>
      <c r="AC11" s="275">
        <v>0.5</v>
      </c>
      <c r="AD11" s="275">
        <f t="shared" si="4"/>
        <v>1</v>
      </c>
      <c r="AE11" s="275" t="s">
        <v>429</v>
      </c>
      <c r="AF11" s="275">
        <f t="shared" si="5"/>
        <v>0</v>
      </c>
      <c r="AG11" s="275">
        <v>0</v>
      </c>
      <c r="AH11" s="275" t="s">
        <v>429</v>
      </c>
      <c r="AI11" s="275">
        <f t="shared" si="6"/>
        <v>0</v>
      </c>
      <c r="AJ11" s="275">
        <f t="shared" si="7"/>
        <v>0</v>
      </c>
      <c r="AK11" s="275">
        <f t="shared" si="8"/>
        <v>1</v>
      </c>
      <c r="AL11" s="275" t="str">
        <f t="shared" si="9"/>
        <v>NA</v>
      </c>
      <c r="AM11" s="275">
        <f t="shared" si="10"/>
        <v>1</v>
      </c>
      <c r="AN11" s="276">
        <f t="shared" si="11"/>
        <v>1</v>
      </c>
      <c r="AO11" s="749"/>
      <c r="AQ11" s="403" t="s">
        <v>29</v>
      </c>
      <c r="AR11" s="316">
        <f t="shared" si="12"/>
        <v>70752825</v>
      </c>
      <c r="AS11" s="316">
        <f t="shared" si="13"/>
        <v>5.8056749844016082E-4</v>
      </c>
      <c r="AT11" s="316">
        <f t="shared" si="14"/>
        <v>1</v>
      </c>
      <c r="AU11" s="316">
        <v>1</v>
      </c>
      <c r="AV11" s="316">
        <f t="shared" si="15"/>
        <v>41076.790617824474</v>
      </c>
      <c r="AW11" s="722"/>
      <c r="AX11" s="722"/>
      <c r="AY11" s="715"/>
    </row>
    <row r="12" spans="1:51" ht="20.25" thickTop="1" thickBot="1" x14ac:dyDescent="0.35">
      <c r="A12" s="2" t="s">
        <v>32</v>
      </c>
      <c r="B12" s="5" t="s">
        <v>19</v>
      </c>
      <c r="C12" s="54">
        <f>'Input sheet'!E14</f>
        <v>2316</v>
      </c>
      <c r="K12" s="282" t="s">
        <v>37</v>
      </c>
      <c r="L12" s="110" t="s">
        <v>281</v>
      </c>
      <c r="M12" s="271">
        <f>(C6+C16)*(C7+C8)</f>
        <v>77402118</v>
      </c>
      <c r="N12" s="763"/>
      <c r="P12" s="281" t="s">
        <v>37</v>
      </c>
      <c r="Q12" s="45">
        <f t="shared" si="16"/>
        <v>35</v>
      </c>
      <c r="R12" s="45">
        <f>$C$31</f>
        <v>15</v>
      </c>
      <c r="S12" s="45">
        <v>10</v>
      </c>
      <c r="T12" s="45">
        <f t="shared" si="0"/>
        <v>10.197448937567444</v>
      </c>
      <c r="U12" s="45">
        <f t="shared" si="1"/>
        <v>7.8388153024650875E-4</v>
      </c>
      <c r="V12" s="45">
        <f t="shared" si="2"/>
        <v>1.567148590239556E-3</v>
      </c>
      <c r="W12" s="722"/>
      <c r="Y12" s="282" t="s">
        <v>37</v>
      </c>
      <c r="Z12" s="380" t="s">
        <v>418</v>
      </c>
      <c r="AA12" s="275" t="s">
        <v>433</v>
      </c>
      <c r="AB12" s="275">
        <f t="shared" si="3"/>
        <v>1</v>
      </c>
      <c r="AC12" s="275">
        <v>0.5</v>
      </c>
      <c r="AD12" s="275">
        <f t="shared" si="4"/>
        <v>1</v>
      </c>
      <c r="AE12" s="275" t="s">
        <v>429</v>
      </c>
      <c r="AF12" s="275">
        <f t="shared" si="5"/>
        <v>0</v>
      </c>
      <c r="AG12" s="275">
        <v>0</v>
      </c>
      <c r="AH12" s="275" t="s">
        <v>429</v>
      </c>
      <c r="AI12" s="275">
        <f t="shared" si="6"/>
        <v>0</v>
      </c>
      <c r="AJ12" s="275">
        <f t="shared" si="7"/>
        <v>0</v>
      </c>
      <c r="AK12" s="275">
        <f t="shared" si="8"/>
        <v>1</v>
      </c>
      <c r="AL12" s="275" t="str">
        <f t="shared" si="9"/>
        <v>NA</v>
      </c>
      <c r="AM12" s="275">
        <f t="shared" si="10"/>
        <v>1</v>
      </c>
      <c r="AN12" s="276">
        <f t="shared" si="11"/>
        <v>1</v>
      </c>
      <c r="AO12" s="749"/>
      <c r="AQ12" s="403" t="s">
        <v>37</v>
      </c>
      <c r="AR12" s="316">
        <f t="shared" si="12"/>
        <v>77402118</v>
      </c>
      <c r="AS12" s="316">
        <f t="shared" si="13"/>
        <v>1.567148590239556E-3</v>
      </c>
      <c r="AT12" s="316">
        <f t="shared" si="14"/>
        <v>1</v>
      </c>
      <c r="AU12" s="316">
        <v>1</v>
      </c>
      <c r="AV12" s="316">
        <f t="shared" si="15"/>
        <v>121300.62010525576</v>
      </c>
      <c r="AW12" s="722"/>
      <c r="AX12" s="722"/>
      <c r="AY12" s="715"/>
    </row>
    <row r="13" spans="1:51" ht="20.25" thickTop="1" thickBot="1" x14ac:dyDescent="0.35">
      <c r="A13" s="3"/>
      <c r="B13" s="6" t="s">
        <v>20</v>
      </c>
      <c r="C13" s="52">
        <f>'Input sheet'!E15</f>
        <v>17361</v>
      </c>
      <c r="K13" s="290" t="s">
        <v>39</v>
      </c>
      <c r="L13" s="106" t="s">
        <v>186</v>
      </c>
      <c r="M13" s="288">
        <f>C7*C8</f>
        <v>21610432</v>
      </c>
      <c r="N13" s="763"/>
      <c r="P13" s="289" t="s">
        <v>39</v>
      </c>
      <c r="Q13" s="46">
        <f t="shared" si="16"/>
        <v>35</v>
      </c>
      <c r="R13" s="46">
        <f>$C$30</f>
        <v>20</v>
      </c>
      <c r="S13" s="46">
        <v>10</v>
      </c>
      <c r="T13" s="46">
        <f t="shared" si="0"/>
        <v>7.8464824249932006</v>
      </c>
      <c r="U13" s="46">
        <f t="shared" si="1"/>
        <v>2.903258937823807E-4</v>
      </c>
      <c r="V13" s="46">
        <f t="shared" si="2"/>
        <v>5.8056749844016082E-4</v>
      </c>
      <c r="W13" s="517"/>
      <c r="Y13" s="290" t="s">
        <v>39</v>
      </c>
      <c r="Z13" s="380" t="s">
        <v>418</v>
      </c>
      <c r="AA13" s="387" t="s">
        <v>433</v>
      </c>
      <c r="AB13" s="387">
        <f t="shared" si="3"/>
        <v>1</v>
      </c>
      <c r="AC13" s="387">
        <v>0.5</v>
      </c>
      <c r="AD13" s="387">
        <f t="shared" si="4"/>
        <v>1</v>
      </c>
      <c r="AE13" s="387" t="s">
        <v>429</v>
      </c>
      <c r="AF13" s="387">
        <f t="shared" si="5"/>
        <v>0</v>
      </c>
      <c r="AG13" s="387">
        <v>0</v>
      </c>
      <c r="AH13" s="387" t="s">
        <v>429</v>
      </c>
      <c r="AI13" s="387">
        <f t="shared" si="6"/>
        <v>0</v>
      </c>
      <c r="AJ13" s="387">
        <f t="shared" si="7"/>
        <v>0</v>
      </c>
      <c r="AK13" s="387">
        <f t="shared" si="8"/>
        <v>1</v>
      </c>
      <c r="AL13" s="387" t="str">
        <f t="shared" si="9"/>
        <v>NA</v>
      </c>
      <c r="AM13" s="387">
        <f t="shared" si="10"/>
        <v>1</v>
      </c>
      <c r="AN13" s="388">
        <f t="shared" si="11"/>
        <v>1</v>
      </c>
      <c r="AO13" s="750"/>
      <c r="AQ13" s="404" t="s">
        <v>39</v>
      </c>
      <c r="AR13" s="318">
        <f t="shared" si="12"/>
        <v>21610432</v>
      </c>
      <c r="AS13" s="318">
        <f t="shared" si="13"/>
        <v>5.8056749844016082E-4</v>
      </c>
      <c r="AT13" s="318">
        <f t="shared" si="14"/>
        <v>1</v>
      </c>
      <c r="AU13" s="318">
        <v>1</v>
      </c>
      <c r="AV13" s="318">
        <f t="shared" si="15"/>
        <v>12546.314446451201</v>
      </c>
      <c r="AW13" s="517"/>
      <c r="AX13" s="517"/>
      <c r="AY13" s="715"/>
    </row>
    <row r="14" spans="1:51" ht="20.25" thickTop="1" thickBot="1" x14ac:dyDescent="0.35">
      <c r="A14" s="4"/>
      <c r="B14" s="7" t="s">
        <v>21</v>
      </c>
      <c r="C14" s="53">
        <f>'Input sheet'!E16</f>
        <v>2316</v>
      </c>
      <c r="K14" s="382" t="s">
        <v>34</v>
      </c>
      <c r="L14" s="105" t="s">
        <v>282</v>
      </c>
      <c r="M14" s="261">
        <f>C7*(C9+C10)</f>
        <v>58689652</v>
      </c>
      <c r="N14" s="763">
        <f>SUM(M14:M21)</f>
        <v>340382670</v>
      </c>
      <c r="P14" s="297" t="s">
        <v>34</v>
      </c>
      <c r="Q14" s="44">
        <f t="shared" si="16"/>
        <v>35</v>
      </c>
      <c r="R14" s="44">
        <f>$C$32</f>
        <v>15</v>
      </c>
      <c r="S14" s="44">
        <v>45</v>
      </c>
      <c r="T14" s="44">
        <f t="shared" si="0"/>
        <v>13.299792101327421</v>
      </c>
      <c r="U14" s="44">
        <f t="shared" si="1"/>
        <v>2.1450602139066136E-3</v>
      </c>
      <c r="V14" s="44">
        <f t="shared" si="2"/>
        <v>4.2855191444919425E-3</v>
      </c>
      <c r="W14" s="516">
        <f>AVERAGE(V14:V21)</f>
        <v>3.056800410038741E-3</v>
      </c>
      <c r="Y14" s="382" t="s">
        <v>34</v>
      </c>
      <c r="Z14" s="383" t="s">
        <v>419</v>
      </c>
      <c r="AA14" s="265" t="s">
        <v>382</v>
      </c>
      <c r="AB14" s="265">
        <f t="shared" si="3"/>
        <v>0.01</v>
      </c>
      <c r="AC14" s="265">
        <v>0.5</v>
      </c>
      <c r="AD14" s="265">
        <f t="shared" si="4"/>
        <v>0.505</v>
      </c>
      <c r="AE14" s="265">
        <v>0</v>
      </c>
      <c r="AF14" s="265">
        <f t="shared" si="5"/>
        <v>0</v>
      </c>
      <c r="AG14" s="265">
        <v>1</v>
      </c>
      <c r="AH14" s="265" t="s">
        <v>17</v>
      </c>
      <c r="AI14" s="265">
        <f t="shared" si="6"/>
        <v>2</v>
      </c>
      <c r="AJ14" s="265">
        <f t="shared" si="7"/>
        <v>1.75</v>
      </c>
      <c r="AK14" s="265">
        <f t="shared" si="8"/>
        <v>1.75</v>
      </c>
      <c r="AL14" s="265">
        <f t="shared" si="9"/>
        <v>35</v>
      </c>
      <c r="AM14" s="265">
        <f t="shared" si="10"/>
        <v>0.7222222222222221</v>
      </c>
      <c r="AN14" s="266">
        <f t="shared" si="11"/>
        <v>0.63826388888888885</v>
      </c>
      <c r="AO14" s="748">
        <f>AVERAGE(AN14:AN21)</f>
        <v>0.84342013888888867</v>
      </c>
      <c r="AQ14" s="405" t="s">
        <v>34</v>
      </c>
      <c r="AR14" s="313">
        <f t="shared" si="12"/>
        <v>58689652</v>
      </c>
      <c r="AS14" s="313">
        <f t="shared" si="13"/>
        <v>4.2855191444919425E-3</v>
      </c>
      <c r="AT14" s="313">
        <f t="shared" si="14"/>
        <v>0.63826388888888885</v>
      </c>
      <c r="AU14" s="313">
        <v>1</v>
      </c>
      <c r="AV14" s="313">
        <f t="shared" si="15"/>
        <v>160533.34235187335</v>
      </c>
      <c r="AW14" s="516">
        <f>SUM(AV14:AV21)</f>
        <v>943894.44879877358</v>
      </c>
      <c r="AX14" s="516">
        <f>100*EXP((-1/13700000)*AW14)</f>
        <v>93.342243962073042</v>
      </c>
      <c r="AY14" s="715"/>
    </row>
    <row r="15" spans="1:51" ht="20.25" thickTop="1" thickBot="1" x14ac:dyDescent="0.35">
      <c r="A15" s="2" t="s">
        <v>33</v>
      </c>
      <c r="B15" s="5" t="s">
        <v>25</v>
      </c>
      <c r="C15" s="54">
        <f>'Input sheet'!E17</f>
        <v>941</v>
      </c>
      <c r="F15" s="99"/>
      <c r="K15" s="303" t="s">
        <v>35</v>
      </c>
      <c r="L15" s="110" t="s">
        <v>283</v>
      </c>
      <c r="M15" s="271">
        <f>(C7+C10+C9)*C17</f>
        <v>17400044</v>
      </c>
      <c r="N15" s="763"/>
      <c r="P15" s="302" t="s">
        <v>35</v>
      </c>
      <c r="Q15" s="45">
        <f t="shared" si="16"/>
        <v>35</v>
      </c>
      <c r="R15" s="45">
        <f>$C$33</f>
        <v>25</v>
      </c>
      <c r="S15" s="45">
        <v>45</v>
      </c>
      <c r="T15" s="45">
        <f t="shared" si="0"/>
        <v>12.375006393165437</v>
      </c>
      <c r="U15" s="45">
        <f t="shared" si="1"/>
        <v>1.6323552670977528E-3</v>
      </c>
      <c r="V15" s="45">
        <f t="shared" si="2"/>
        <v>3.2620459504774839E-3</v>
      </c>
      <c r="W15" s="722"/>
      <c r="Y15" s="303" t="s">
        <v>35</v>
      </c>
      <c r="Z15" s="386" t="s">
        <v>419</v>
      </c>
      <c r="AA15" s="275" t="s">
        <v>382</v>
      </c>
      <c r="AB15" s="275">
        <f t="shared" si="3"/>
        <v>0.01</v>
      </c>
      <c r="AC15" s="275">
        <v>0.5</v>
      </c>
      <c r="AD15" s="275">
        <f t="shared" si="4"/>
        <v>0.505</v>
      </c>
      <c r="AE15" s="275" t="s">
        <v>20</v>
      </c>
      <c r="AF15" s="275">
        <f t="shared" si="5"/>
        <v>2</v>
      </c>
      <c r="AG15" s="275">
        <v>1</v>
      </c>
      <c r="AH15" s="275" t="s">
        <v>17</v>
      </c>
      <c r="AI15" s="275">
        <f t="shared" si="6"/>
        <v>2</v>
      </c>
      <c r="AJ15" s="275">
        <f t="shared" si="7"/>
        <v>1.75</v>
      </c>
      <c r="AK15" s="275">
        <f t="shared" si="8"/>
        <v>3.75</v>
      </c>
      <c r="AL15" s="275">
        <f t="shared" si="9"/>
        <v>35</v>
      </c>
      <c r="AM15" s="275">
        <f t="shared" si="10"/>
        <v>0.7222222222222221</v>
      </c>
      <c r="AN15" s="276">
        <f t="shared" si="11"/>
        <v>1.3677083333333331</v>
      </c>
      <c r="AO15" s="749"/>
      <c r="AQ15" s="406" t="s">
        <v>35</v>
      </c>
      <c r="AR15" s="316">
        <f t="shared" si="12"/>
        <v>17400044</v>
      </c>
      <c r="AS15" s="316">
        <f t="shared" si="13"/>
        <v>3.2620459504774839E-3</v>
      </c>
      <c r="AT15" s="316">
        <f t="shared" si="14"/>
        <v>1.3677083333333331</v>
      </c>
      <c r="AU15" s="316">
        <v>1</v>
      </c>
      <c r="AV15" s="316">
        <f t="shared" si="15"/>
        <v>77630.773592413883</v>
      </c>
      <c r="AW15" s="722"/>
      <c r="AX15" s="722"/>
      <c r="AY15" s="715"/>
    </row>
    <row r="16" spans="1:51" ht="20.25" thickTop="1" thickBot="1" x14ac:dyDescent="0.35">
      <c r="A16" s="3"/>
      <c r="B16" s="6" t="s">
        <v>26</v>
      </c>
      <c r="C16" s="52">
        <f>'Input sheet'!E18</f>
        <v>3665</v>
      </c>
      <c r="K16" s="303" t="s">
        <v>30</v>
      </c>
      <c r="L16" s="110" t="s">
        <v>284</v>
      </c>
      <c r="M16" s="271">
        <f>C10*(C12+C13+C14)</f>
        <v>80604345</v>
      </c>
      <c r="N16" s="763"/>
      <c r="P16" s="302" t="s">
        <v>30</v>
      </c>
      <c r="Q16" s="45">
        <f t="shared" si="16"/>
        <v>35</v>
      </c>
      <c r="R16" s="45">
        <f>$C$31</f>
        <v>15</v>
      </c>
      <c r="S16" s="45">
        <v>45</v>
      </c>
      <c r="T16" s="45">
        <f t="shared" si="0"/>
        <v>13.299792101327421</v>
      </c>
      <c r="U16" s="45">
        <f t="shared" si="1"/>
        <v>2.1450602139066136E-3</v>
      </c>
      <c r="V16" s="45">
        <f t="shared" si="2"/>
        <v>4.2855191444919425E-3</v>
      </c>
      <c r="W16" s="722"/>
      <c r="Y16" s="303" t="s">
        <v>30</v>
      </c>
      <c r="Z16" s="386" t="s">
        <v>419</v>
      </c>
      <c r="AA16" s="275" t="s">
        <v>382</v>
      </c>
      <c r="AB16" s="275">
        <f t="shared" si="3"/>
        <v>0.01</v>
      </c>
      <c r="AC16" s="275">
        <v>0.5</v>
      </c>
      <c r="AD16" s="275">
        <f t="shared" si="4"/>
        <v>0.505</v>
      </c>
      <c r="AE16" s="275">
        <v>0</v>
      </c>
      <c r="AF16" s="275">
        <f t="shared" si="5"/>
        <v>0</v>
      </c>
      <c r="AG16" s="275">
        <v>1</v>
      </c>
      <c r="AH16" s="275" t="s">
        <v>20</v>
      </c>
      <c r="AI16" s="275">
        <f t="shared" si="6"/>
        <v>2</v>
      </c>
      <c r="AJ16" s="275">
        <f t="shared" si="7"/>
        <v>1.75</v>
      </c>
      <c r="AK16" s="275">
        <f t="shared" si="8"/>
        <v>1.75</v>
      </c>
      <c r="AL16" s="275">
        <f t="shared" si="9"/>
        <v>35</v>
      </c>
      <c r="AM16" s="275">
        <f t="shared" si="10"/>
        <v>0.7222222222222221</v>
      </c>
      <c r="AN16" s="276">
        <f t="shared" si="11"/>
        <v>0.63826388888888885</v>
      </c>
      <c r="AO16" s="749"/>
      <c r="AQ16" s="406" t="s">
        <v>30</v>
      </c>
      <c r="AR16" s="316">
        <f t="shared" si="12"/>
        <v>80604345</v>
      </c>
      <c r="AS16" s="316">
        <f t="shared" si="13"/>
        <v>4.2855191444919425E-3</v>
      </c>
      <c r="AT16" s="316">
        <f t="shared" si="14"/>
        <v>0.63826388888888885</v>
      </c>
      <c r="AU16" s="316">
        <v>1</v>
      </c>
      <c r="AV16" s="316">
        <f t="shared" si="15"/>
        <v>220476.42931897962</v>
      </c>
      <c r="AW16" s="722"/>
      <c r="AX16" s="722"/>
      <c r="AY16" s="715"/>
    </row>
    <row r="17" spans="1:51" ht="20.25" thickTop="1" thickBot="1" x14ac:dyDescent="0.35">
      <c r="A17" s="4"/>
      <c r="B17" s="7" t="s">
        <v>27</v>
      </c>
      <c r="C17" s="53">
        <f>'Input sheet'!E19</f>
        <v>1003</v>
      </c>
      <c r="K17" s="303" t="s">
        <v>28</v>
      </c>
      <c r="L17" s="110" t="s">
        <v>285</v>
      </c>
      <c r="M17" s="271">
        <f>(C12+C10)*C8</f>
        <v>10143776</v>
      </c>
      <c r="N17" s="763"/>
      <c r="P17" s="302" t="s">
        <v>28</v>
      </c>
      <c r="Q17" s="45">
        <f>$C$32</f>
        <v>15</v>
      </c>
      <c r="R17" s="45">
        <f>$C$30</f>
        <v>20</v>
      </c>
      <c r="S17" s="45">
        <v>45</v>
      </c>
      <c r="T17" s="45">
        <f t="shared" si="0"/>
        <v>7.0840654162717795</v>
      </c>
      <c r="U17" s="45">
        <f t="shared" si="1"/>
        <v>1.9707812023953651E-4</v>
      </c>
      <c r="V17" s="45">
        <f t="shared" si="2"/>
        <v>3.9411740069359585E-4</v>
      </c>
      <c r="W17" s="722"/>
      <c r="Y17" s="303" t="s">
        <v>28</v>
      </c>
      <c r="Z17" s="386" t="s">
        <v>419</v>
      </c>
      <c r="AA17" s="275" t="s">
        <v>382</v>
      </c>
      <c r="AB17" s="275">
        <f t="shared" si="3"/>
        <v>0.01</v>
      </c>
      <c r="AC17" s="275">
        <v>0.5</v>
      </c>
      <c r="AD17" s="275">
        <f t="shared" si="4"/>
        <v>0.505</v>
      </c>
      <c r="AE17" s="275" t="s">
        <v>20</v>
      </c>
      <c r="AF17" s="275">
        <f t="shared" si="5"/>
        <v>2</v>
      </c>
      <c r="AG17" s="275">
        <v>0</v>
      </c>
      <c r="AH17" s="275" t="s">
        <v>23</v>
      </c>
      <c r="AI17" s="275">
        <f t="shared" si="6"/>
        <v>1</v>
      </c>
      <c r="AJ17" s="275">
        <f t="shared" si="7"/>
        <v>0</v>
      </c>
      <c r="AK17" s="275">
        <f t="shared" si="8"/>
        <v>2</v>
      </c>
      <c r="AL17" s="275">
        <f t="shared" si="9"/>
        <v>35</v>
      </c>
      <c r="AM17" s="275">
        <f t="shared" si="10"/>
        <v>0.7222222222222221</v>
      </c>
      <c r="AN17" s="276">
        <f t="shared" si="11"/>
        <v>0.72944444444444434</v>
      </c>
      <c r="AO17" s="749"/>
      <c r="AQ17" s="406" t="s">
        <v>28</v>
      </c>
      <c r="AR17" s="316">
        <f t="shared" si="12"/>
        <v>10143776</v>
      </c>
      <c r="AS17" s="316">
        <f t="shared" si="13"/>
        <v>3.9411740069359585E-4</v>
      </c>
      <c r="AT17" s="316">
        <f t="shared" si="14"/>
        <v>0.72944444444444434</v>
      </c>
      <c r="AU17" s="316">
        <v>1</v>
      </c>
      <c r="AV17" s="316">
        <f t="shared" si="15"/>
        <v>2916.2011786854996</v>
      </c>
      <c r="AW17" s="722"/>
      <c r="AX17" s="722"/>
      <c r="AY17" s="715"/>
    </row>
    <row r="18" spans="1:51" ht="20.25" thickTop="1" thickBot="1" x14ac:dyDescent="0.35">
      <c r="A18" s="1"/>
      <c r="B18" s="8" t="s">
        <v>72</v>
      </c>
      <c r="C18" s="55">
        <f>'Input sheet'!E20</f>
        <v>49345</v>
      </c>
      <c r="K18" s="303" t="s">
        <v>36</v>
      </c>
      <c r="L18" s="110" t="s">
        <v>286</v>
      </c>
      <c r="M18" s="271">
        <f>C13*(C15+C16)</f>
        <v>79964766</v>
      </c>
      <c r="N18" s="763"/>
      <c r="P18" s="302" t="s">
        <v>36</v>
      </c>
      <c r="Q18" s="45">
        <f>$C$29</f>
        <v>35</v>
      </c>
      <c r="R18" s="45">
        <f>$C$32</f>
        <v>15</v>
      </c>
      <c r="S18" s="45">
        <v>45</v>
      </c>
      <c r="T18" s="45">
        <f t="shared" si="0"/>
        <v>13.299792101327421</v>
      </c>
      <c r="U18" s="45">
        <f t="shared" si="1"/>
        <v>2.1450602139066136E-3</v>
      </c>
      <c r="V18" s="45">
        <f t="shared" si="2"/>
        <v>4.2855191444919425E-3</v>
      </c>
      <c r="W18" s="722"/>
      <c r="Y18" s="303" t="s">
        <v>36</v>
      </c>
      <c r="Z18" s="386" t="s">
        <v>419</v>
      </c>
      <c r="AA18" s="275" t="s">
        <v>382</v>
      </c>
      <c r="AB18" s="275">
        <f t="shared" si="3"/>
        <v>0.01</v>
      </c>
      <c r="AC18" s="275">
        <v>0.5</v>
      </c>
      <c r="AD18" s="275">
        <f t="shared" si="4"/>
        <v>0.505</v>
      </c>
      <c r="AE18" s="275">
        <v>0</v>
      </c>
      <c r="AF18" s="275">
        <f t="shared" si="5"/>
        <v>0</v>
      </c>
      <c r="AG18" s="275">
        <v>1</v>
      </c>
      <c r="AH18" s="275" t="s">
        <v>20</v>
      </c>
      <c r="AI18" s="275">
        <f t="shared" si="6"/>
        <v>2</v>
      </c>
      <c r="AJ18" s="275">
        <f t="shared" si="7"/>
        <v>1.75</v>
      </c>
      <c r="AK18" s="275">
        <f t="shared" si="8"/>
        <v>1.75</v>
      </c>
      <c r="AL18" s="275">
        <f t="shared" si="9"/>
        <v>35</v>
      </c>
      <c r="AM18" s="275">
        <f t="shared" si="10"/>
        <v>0.7222222222222221</v>
      </c>
      <c r="AN18" s="276">
        <f t="shared" si="11"/>
        <v>0.63826388888888885</v>
      </c>
      <c r="AO18" s="749"/>
      <c r="AQ18" s="406" t="s">
        <v>36</v>
      </c>
      <c r="AR18" s="316">
        <f t="shared" si="12"/>
        <v>79964766</v>
      </c>
      <c r="AS18" s="316">
        <f t="shared" si="13"/>
        <v>4.2855191444919425E-3</v>
      </c>
      <c r="AT18" s="316">
        <f t="shared" si="14"/>
        <v>0.63826388888888885</v>
      </c>
      <c r="AU18" s="316">
        <v>1</v>
      </c>
      <c r="AV18" s="316">
        <f t="shared" si="15"/>
        <v>218726.99392331447</v>
      </c>
      <c r="AW18" s="722"/>
      <c r="AX18" s="722"/>
      <c r="AY18" s="715"/>
    </row>
    <row r="19" spans="1:51" ht="20.25" thickTop="1" thickBot="1" x14ac:dyDescent="0.35">
      <c r="B19" s="29"/>
      <c r="C19" s="99"/>
      <c r="D19" s="100"/>
      <c r="K19" s="303" t="s">
        <v>29</v>
      </c>
      <c r="L19" s="110" t="s">
        <v>287</v>
      </c>
      <c r="M19" s="271">
        <f>C11*(C13+C15+C16)</f>
        <v>22032901</v>
      </c>
      <c r="N19" s="763"/>
      <c r="P19" s="302" t="s">
        <v>29</v>
      </c>
      <c r="Q19" s="45">
        <f>$C$29</f>
        <v>35</v>
      </c>
      <c r="R19" s="45">
        <f>$C$33</f>
        <v>25</v>
      </c>
      <c r="S19" s="45">
        <v>45</v>
      </c>
      <c r="T19" s="45">
        <f t="shared" si="0"/>
        <v>12.375006393165437</v>
      </c>
      <c r="U19" s="45">
        <f t="shared" si="1"/>
        <v>1.6323552670977528E-3</v>
      </c>
      <c r="V19" s="45">
        <f t="shared" si="2"/>
        <v>3.2620459504774839E-3</v>
      </c>
      <c r="W19" s="722"/>
      <c r="Y19" s="303" t="s">
        <v>29</v>
      </c>
      <c r="Z19" s="386" t="s">
        <v>419</v>
      </c>
      <c r="AA19" s="275" t="s">
        <v>382</v>
      </c>
      <c r="AB19" s="275">
        <f t="shared" si="3"/>
        <v>0.01</v>
      </c>
      <c r="AC19" s="275">
        <v>0.5</v>
      </c>
      <c r="AD19" s="275">
        <f t="shared" si="4"/>
        <v>0.505</v>
      </c>
      <c r="AE19" s="275" t="s">
        <v>17</v>
      </c>
      <c r="AF19" s="275">
        <f t="shared" si="5"/>
        <v>2</v>
      </c>
      <c r="AG19" s="275">
        <v>1</v>
      </c>
      <c r="AH19" s="275" t="s">
        <v>20</v>
      </c>
      <c r="AI19" s="275">
        <f t="shared" si="6"/>
        <v>2</v>
      </c>
      <c r="AJ19" s="275">
        <f t="shared" si="7"/>
        <v>1.75</v>
      </c>
      <c r="AK19" s="275">
        <f t="shared" si="8"/>
        <v>3.75</v>
      </c>
      <c r="AL19" s="275">
        <f t="shared" si="9"/>
        <v>35</v>
      </c>
      <c r="AM19" s="275">
        <f t="shared" si="10"/>
        <v>0.7222222222222221</v>
      </c>
      <c r="AN19" s="276">
        <f t="shared" si="11"/>
        <v>1.3677083333333331</v>
      </c>
      <c r="AO19" s="749"/>
      <c r="AQ19" s="406" t="s">
        <v>29</v>
      </c>
      <c r="AR19" s="316">
        <f t="shared" si="12"/>
        <v>22032901</v>
      </c>
      <c r="AS19" s="316">
        <f t="shared" si="13"/>
        <v>3.2620459504774839E-3</v>
      </c>
      <c r="AT19" s="316">
        <f t="shared" si="14"/>
        <v>1.3677083333333331</v>
      </c>
      <c r="AU19" s="316">
        <v>1</v>
      </c>
      <c r="AV19" s="316">
        <f t="shared" si="15"/>
        <v>98300.392178035268</v>
      </c>
      <c r="AW19" s="722"/>
      <c r="AX19" s="722"/>
      <c r="AY19" s="715"/>
    </row>
    <row r="20" spans="1:51" ht="20.25" thickTop="1" thickBot="1" x14ac:dyDescent="0.35">
      <c r="K20" s="303" t="s">
        <v>37</v>
      </c>
      <c r="L20" s="110" t="s">
        <v>288</v>
      </c>
      <c r="M20" s="271">
        <f>C16*(C6+C7+C8)</f>
        <v>59131110</v>
      </c>
      <c r="N20" s="763"/>
      <c r="P20" s="302" t="s">
        <v>37</v>
      </c>
      <c r="Q20" s="45">
        <f>$C$29</f>
        <v>35</v>
      </c>
      <c r="R20" s="45">
        <f>$C$32</f>
        <v>15</v>
      </c>
      <c r="S20" s="45">
        <v>45</v>
      </c>
      <c r="T20" s="45">
        <f t="shared" si="0"/>
        <v>13.299792101327421</v>
      </c>
      <c r="U20" s="45">
        <f t="shared" si="1"/>
        <v>2.1450602139066136E-3</v>
      </c>
      <c r="V20" s="45">
        <f t="shared" si="2"/>
        <v>4.2855191444919425E-3</v>
      </c>
      <c r="W20" s="722"/>
      <c r="Y20" s="303" t="s">
        <v>37</v>
      </c>
      <c r="Z20" s="386" t="s">
        <v>419</v>
      </c>
      <c r="AA20" s="275" t="s">
        <v>382</v>
      </c>
      <c r="AB20" s="275">
        <f t="shared" si="3"/>
        <v>0.01</v>
      </c>
      <c r="AC20" s="275">
        <v>0.5</v>
      </c>
      <c r="AD20" s="275">
        <f t="shared" si="4"/>
        <v>0.505</v>
      </c>
      <c r="AE20" s="275">
        <v>0</v>
      </c>
      <c r="AF20" s="275">
        <f t="shared" si="5"/>
        <v>0</v>
      </c>
      <c r="AG20" s="275">
        <v>1</v>
      </c>
      <c r="AH20" s="275" t="s">
        <v>17</v>
      </c>
      <c r="AI20" s="275">
        <f t="shared" si="6"/>
        <v>2</v>
      </c>
      <c r="AJ20" s="275">
        <f t="shared" si="7"/>
        <v>1.75</v>
      </c>
      <c r="AK20" s="275">
        <f t="shared" si="8"/>
        <v>1.75</v>
      </c>
      <c r="AL20" s="275">
        <f t="shared" si="9"/>
        <v>35</v>
      </c>
      <c r="AM20" s="275">
        <f t="shared" si="10"/>
        <v>0.7222222222222221</v>
      </c>
      <c r="AN20" s="276">
        <f t="shared" si="11"/>
        <v>0.63826388888888885</v>
      </c>
      <c r="AO20" s="749"/>
      <c r="AQ20" s="406" t="s">
        <v>37</v>
      </c>
      <c r="AR20" s="316">
        <f t="shared" si="12"/>
        <v>59131110</v>
      </c>
      <c r="AS20" s="316">
        <f t="shared" si="13"/>
        <v>4.2855191444919425E-3</v>
      </c>
      <c r="AT20" s="316">
        <f t="shared" si="14"/>
        <v>0.63826388888888885</v>
      </c>
      <c r="AU20" s="316">
        <v>1</v>
      </c>
      <c r="AV20" s="316">
        <f t="shared" si="15"/>
        <v>161740.85893840846</v>
      </c>
      <c r="AW20" s="722"/>
      <c r="AX20" s="722"/>
      <c r="AY20" s="715"/>
    </row>
    <row r="21" spans="1:51" ht="20.25" thickTop="1" thickBot="1" x14ac:dyDescent="0.35">
      <c r="A21" s="731" t="s">
        <v>432</v>
      </c>
      <c r="B21" s="732"/>
      <c r="C21" s="733"/>
      <c r="D21" s="99"/>
      <c r="K21" s="307" t="s">
        <v>38</v>
      </c>
      <c r="L21" s="106" t="s">
        <v>289</v>
      </c>
      <c r="M21" s="288">
        <f>(C6+C16)*C14</f>
        <v>12416076</v>
      </c>
      <c r="N21" s="763"/>
      <c r="P21" s="306" t="s">
        <v>38</v>
      </c>
      <c r="Q21" s="46">
        <f>$C$31</f>
        <v>15</v>
      </c>
      <c r="R21" s="46">
        <f>$C$30</f>
        <v>20</v>
      </c>
      <c r="S21" s="46">
        <v>45</v>
      </c>
      <c r="T21" s="46">
        <f t="shared" si="0"/>
        <v>7.0840654162717795</v>
      </c>
      <c r="U21" s="46">
        <f t="shared" si="1"/>
        <v>1.9707812023953651E-4</v>
      </c>
      <c r="V21" s="46">
        <f t="shared" si="2"/>
        <v>3.9411740069359585E-4</v>
      </c>
      <c r="W21" s="517"/>
      <c r="Y21" s="307" t="s">
        <v>38</v>
      </c>
      <c r="Z21" s="386" t="s">
        <v>419</v>
      </c>
      <c r="AA21" s="292" t="s">
        <v>382</v>
      </c>
      <c r="AB21" s="292">
        <f t="shared" si="3"/>
        <v>0.01</v>
      </c>
      <c r="AC21" s="292">
        <v>0.5</v>
      </c>
      <c r="AD21" s="292">
        <f t="shared" si="4"/>
        <v>0.505</v>
      </c>
      <c r="AE21" s="292" t="s">
        <v>17</v>
      </c>
      <c r="AF21" s="292">
        <f t="shared" si="5"/>
        <v>2</v>
      </c>
      <c r="AG21" s="292">
        <v>0</v>
      </c>
      <c r="AH21" s="292" t="s">
        <v>26</v>
      </c>
      <c r="AI21" s="292">
        <f t="shared" si="6"/>
        <v>1</v>
      </c>
      <c r="AJ21" s="292">
        <f t="shared" si="7"/>
        <v>0</v>
      </c>
      <c r="AK21" s="292">
        <f t="shared" si="8"/>
        <v>2</v>
      </c>
      <c r="AL21" s="292">
        <f t="shared" si="9"/>
        <v>35</v>
      </c>
      <c r="AM21" s="292">
        <f t="shared" si="10"/>
        <v>0.7222222222222221</v>
      </c>
      <c r="AN21" s="293">
        <f t="shared" si="11"/>
        <v>0.72944444444444434</v>
      </c>
      <c r="AO21" s="750"/>
      <c r="AQ21" s="407" t="s">
        <v>38</v>
      </c>
      <c r="AR21" s="318">
        <f t="shared" si="12"/>
        <v>12416076</v>
      </c>
      <c r="AS21" s="318">
        <f t="shared" si="13"/>
        <v>3.9411740069359585E-4</v>
      </c>
      <c r="AT21" s="318">
        <f t="shared" si="14"/>
        <v>0.72944444444444434</v>
      </c>
      <c r="AU21" s="318">
        <v>1</v>
      </c>
      <c r="AV21" s="318">
        <f t="shared" si="15"/>
        <v>3569.4573170630688</v>
      </c>
      <c r="AW21" s="517"/>
      <c r="AX21" s="517"/>
      <c r="AY21" s="715"/>
    </row>
    <row r="22" spans="1:51" ht="20.25" thickTop="1" thickBot="1" x14ac:dyDescent="0.35">
      <c r="A22" s="516" t="s">
        <v>378</v>
      </c>
      <c r="B22" s="105" t="s">
        <v>17</v>
      </c>
      <c r="C22" s="94">
        <f>'Input sheet'!E38</f>
        <v>2</v>
      </c>
      <c r="K22" s="411" t="s">
        <v>34</v>
      </c>
      <c r="L22" s="412" t="s">
        <v>272</v>
      </c>
      <c r="M22" s="413">
        <f>C11*C7</f>
        <v>12780226</v>
      </c>
      <c r="N22" s="763">
        <f>SUM(M22:M29)</f>
        <v>97196109</v>
      </c>
      <c r="P22" s="414" t="s">
        <v>34</v>
      </c>
      <c r="Q22" s="44">
        <f>$C$29</f>
        <v>35</v>
      </c>
      <c r="R22" s="44">
        <f>$C$32</f>
        <v>15</v>
      </c>
      <c r="S22" s="44">
        <v>230</v>
      </c>
      <c r="T22" s="44">
        <f t="shared" si="0"/>
        <v>23.0484651884397</v>
      </c>
      <c r="U22" s="44">
        <f t="shared" si="1"/>
        <v>1.7237755582630576E-2</v>
      </c>
      <c r="V22" s="44">
        <f t="shared" si="2"/>
        <v>3.417837094773464E-2</v>
      </c>
      <c r="W22" s="516">
        <f>AVERAGE(V22:V29)</f>
        <v>2.7872371698494429E-2</v>
      </c>
      <c r="Y22" s="411" t="s">
        <v>34</v>
      </c>
      <c r="Z22" s="383" t="s">
        <v>422</v>
      </c>
      <c r="AA22" s="384" t="s">
        <v>434</v>
      </c>
      <c r="AB22" s="384">
        <f t="shared" si="3"/>
        <v>0.01</v>
      </c>
      <c r="AC22" s="384">
        <v>0.5</v>
      </c>
      <c r="AD22" s="384">
        <f t="shared" si="4"/>
        <v>0.505</v>
      </c>
      <c r="AE22" s="384" t="s">
        <v>17</v>
      </c>
      <c r="AF22" s="384">
        <f t="shared" si="5"/>
        <v>2</v>
      </c>
      <c r="AG22" s="384">
        <v>1</v>
      </c>
      <c r="AH22" s="384" t="s">
        <v>20</v>
      </c>
      <c r="AI22" s="384">
        <f t="shared" si="6"/>
        <v>2</v>
      </c>
      <c r="AJ22" s="384">
        <f t="shared" si="7"/>
        <v>1.75</v>
      </c>
      <c r="AK22" s="384">
        <f t="shared" si="8"/>
        <v>3.75</v>
      </c>
      <c r="AL22" s="384">
        <f t="shared" si="9"/>
        <v>35</v>
      </c>
      <c r="AM22" s="384">
        <f t="shared" si="10"/>
        <v>0.7222222222222221</v>
      </c>
      <c r="AN22" s="385">
        <f t="shared" si="11"/>
        <v>1.3677083333333331</v>
      </c>
      <c r="AO22" s="748">
        <f>AVERAGE(AN22:AN29)</f>
        <v>0.98019097222222218</v>
      </c>
      <c r="AQ22" s="310" t="s">
        <v>34</v>
      </c>
      <c r="AR22" s="313">
        <f t="shared" si="12"/>
        <v>12780226</v>
      </c>
      <c r="AS22" s="313">
        <f t="shared" si="13"/>
        <v>3.417837094773464E-2</v>
      </c>
      <c r="AT22" s="313">
        <f t="shared" si="14"/>
        <v>1.3677083333333331</v>
      </c>
      <c r="AU22" s="313">
        <v>1</v>
      </c>
      <c r="AV22" s="313">
        <f t="shared" si="15"/>
        <v>597424.99114203977</v>
      </c>
      <c r="AW22" s="516">
        <f>SUM(AV22:AV29)</f>
        <v>4546402.1139663793</v>
      </c>
      <c r="AX22" s="516">
        <f>100*EXP((-1/13700000)*AW22)</f>
        <v>71.759196244773378</v>
      </c>
      <c r="AY22" s="715"/>
    </row>
    <row r="23" spans="1:51" ht="20.25" thickTop="1" thickBot="1" x14ac:dyDescent="0.35">
      <c r="A23" s="517"/>
      <c r="B23" s="106" t="s">
        <v>20</v>
      </c>
      <c r="C23" s="95">
        <f>'Input sheet'!E39</f>
        <v>2</v>
      </c>
      <c r="K23" s="392" t="s">
        <v>35</v>
      </c>
      <c r="L23" s="110" t="s">
        <v>312</v>
      </c>
      <c r="M23" s="271">
        <f>C11*C8</f>
        <v>1701088</v>
      </c>
      <c r="N23" s="763"/>
      <c r="P23" s="391" t="s">
        <v>35</v>
      </c>
      <c r="Q23" s="45">
        <f>$C$30</f>
        <v>20</v>
      </c>
      <c r="R23" s="45">
        <f>$C$33</f>
        <v>25</v>
      </c>
      <c r="S23" s="45">
        <v>230</v>
      </c>
      <c r="T23" s="45">
        <f t="shared" si="0"/>
        <v>20.419277715473552</v>
      </c>
      <c r="U23" s="45">
        <f t="shared" si="1"/>
        <v>1.089232327256362E-2</v>
      </c>
      <c r="V23" s="45">
        <f t="shared" si="2"/>
        <v>2.1666003838853209E-2</v>
      </c>
      <c r="W23" s="722"/>
      <c r="Y23" s="392" t="s">
        <v>35</v>
      </c>
      <c r="Z23" s="386" t="s">
        <v>422</v>
      </c>
      <c r="AA23" s="275" t="s">
        <v>434</v>
      </c>
      <c r="AB23" s="275">
        <f t="shared" si="3"/>
        <v>0.01</v>
      </c>
      <c r="AC23" s="275">
        <v>0.5</v>
      </c>
      <c r="AD23" s="275">
        <f t="shared" si="4"/>
        <v>0.505</v>
      </c>
      <c r="AE23" s="275" t="s">
        <v>17</v>
      </c>
      <c r="AF23" s="275">
        <f t="shared" si="5"/>
        <v>2</v>
      </c>
      <c r="AG23" s="275">
        <v>0</v>
      </c>
      <c r="AH23" s="275" t="s">
        <v>20</v>
      </c>
      <c r="AI23" s="275">
        <f t="shared" si="6"/>
        <v>2</v>
      </c>
      <c r="AJ23" s="275">
        <f t="shared" si="7"/>
        <v>0</v>
      </c>
      <c r="AK23" s="275">
        <f t="shared" si="8"/>
        <v>2</v>
      </c>
      <c r="AL23" s="275">
        <f t="shared" si="9"/>
        <v>35</v>
      </c>
      <c r="AM23" s="275">
        <f t="shared" si="10"/>
        <v>0.7222222222222221</v>
      </c>
      <c r="AN23" s="276">
        <f t="shared" si="11"/>
        <v>0.72944444444444434</v>
      </c>
      <c r="AO23" s="749"/>
      <c r="AQ23" s="315" t="s">
        <v>35</v>
      </c>
      <c r="AR23" s="316">
        <f t="shared" si="12"/>
        <v>1701088</v>
      </c>
      <c r="AS23" s="316">
        <f t="shared" si="13"/>
        <v>2.1666003838853209E-2</v>
      </c>
      <c r="AT23" s="316">
        <f t="shared" si="14"/>
        <v>0.72944444444444434</v>
      </c>
      <c r="AU23" s="316">
        <v>1</v>
      </c>
      <c r="AV23" s="316">
        <f t="shared" si="15"/>
        <v>26884.243338051227</v>
      </c>
      <c r="AW23" s="722"/>
      <c r="AX23" s="722"/>
      <c r="AY23" s="715"/>
    </row>
    <row r="24" spans="1:51" ht="20.25" thickTop="1" thickBot="1" x14ac:dyDescent="0.35">
      <c r="A24" s="516" t="s">
        <v>379</v>
      </c>
      <c r="B24" s="105" t="s">
        <v>23</v>
      </c>
      <c r="C24" s="94">
        <f>'Input sheet'!E40</f>
        <v>1</v>
      </c>
      <c r="F24" s="99"/>
      <c r="K24" s="392" t="s">
        <v>30</v>
      </c>
      <c r="L24" s="110" t="s">
        <v>274</v>
      </c>
      <c r="M24" s="271">
        <f>C17*C13</f>
        <v>17413083</v>
      </c>
      <c r="N24" s="763"/>
      <c r="P24" s="391" t="s">
        <v>30</v>
      </c>
      <c r="Q24" s="45">
        <f>$C$29</f>
        <v>35</v>
      </c>
      <c r="R24" s="45">
        <f>$C$32</f>
        <v>15</v>
      </c>
      <c r="S24" s="45">
        <v>230</v>
      </c>
      <c r="T24" s="45">
        <f t="shared" si="0"/>
        <v>23.0484651884397</v>
      </c>
      <c r="U24" s="45">
        <f t="shared" si="1"/>
        <v>1.7237755582630576E-2</v>
      </c>
      <c r="V24" s="45">
        <f t="shared" si="2"/>
        <v>3.417837094773464E-2</v>
      </c>
      <c r="W24" s="722"/>
      <c r="Y24" s="392" t="s">
        <v>30</v>
      </c>
      <c r="Z24" s="386" t="s">
        <v>422</v>
      </c>
      <c r="AA24" s="275" t="s">
        <v>434</v>
      </c>
      <c r="AB24" s="275">
        <f t="shared" si="3"/>
        <v>0.01</v>
      </c>
      <c r="AC24" s="275">
        <v>0.5</v>
      </c>
      <c r="AD24" s="275">
        <f t="shared" si="4"/>
        <v>0.505</v>
      </c>
      <c r="AE24" s="275" t="s">
        <v>20</v>
      </c>
      <c r="AF24" s="275">
        <f t="shared" si="5"/>
        <v>2</v>
      </c>
      <c r="AG24" s="275">
        <v>1</v>
      </c>
      <c r="AH24" s="275" t="s">
        <v>17</v>
      </c>
      <c r="AI24" s="275">
        <f t="shared" si="6"/>
        <v>2</v>
      </c>
      <c r="AJ24" s="275">
        <f t="shared" si="7"/>
        <v>1.75</v>
      </c>
      <c r="AK24" s="275">
        <f t="shared" si="8"/>
        <v>3.75</v>
      </c>
      <c r="AL24" s="275">
        <f t="shared" si="9"/>
        <v>35</v>
      </c>
      <c r="AM24" s="275">
        <f t="shared" si="10"/>
        <v>0.7222222222222221</v>
      </c>
      <c r="AN24" s="276">
        <f t="shared" si="11"/>
        <v>1.3677083333333331</v>
      </c>
      <c r="AO24" s="749"/>
      <c r="AQ24" s="315" t="s">
        <v>30</v>
      </c>
      <c r="AR24" s="316">
        <f t="shared" si="12"/>
        <v>17413083</v>
      </c>
      <c r="AS24" s="316">
        <f t="shared" si="13"/>
        <v>3.417837094773464E-2</v>
      </c>
      <c r="AT24" s="316">
        <f t="shared" si="14"/>
        <v>1.3677083333333331</v>
      </c>
      <c r="AU24" s="316">
        <v>1</v>
      </c>
      <c r="AV24" s="316">
        <f t="shared" si="15"/>
        <v>813992.72258805146</v>
      </c>
      <c r="AW24" s="722"/>
      <c r="AX24" s="722"/>
      <c r="AY24" s="715"/>
    </row>
    <row r="25" spans="1:51" ht="20.25" thickTop="1" thickBot="1" x14ac:dyDescent="0.35">
      <c r="A25" s="517"/>
      <c r="B25" s="106" t="s">
        <v>26</v>
      </c>
      <c r="C25" s="95">
        <f>'Input sheet'!E41</f>
        <v>1</v>
      </c>
      <c r="K25" s="392" t="s">
        <v>28</v>
      </c>
      <c r="L25" s="110" t="s">
        <v>206</v>
      </c>
      <c r="M25" s="271">
        <f>C17*C14</f>
        <v>2322948</v>
      </c>
      <c r="N25" s="763"/>
      <c r="P25" s="391" t="s">
        <v>28</v>
      </c>
      <c r="Q25" s="45">
        <f>$C$33</f>
        <v>25</v>
      </c>
      <c r="R25" s="45">
        <f>$C$30</f>
        <v>20</v>
      </c>
      <c r="S25" s="45">
        <v>230</v>
      </c>
      <c r="T25" s="45">
        <f t="shared" si="0"/>
        <v>20.419277715473552</v>
      </c>
      <c r="U25" s="45">
        <f t="shared" si="1"/>
        <v>1.089232327256362E-2</v>
      </c>
      <c r="V25" s="45">
        <f t="shared" si="2"/>
        <v>2.1666003838853209E-2</v>
      </c>
      <c r="W25" s="722"/>
      <c r="Y25" s="392" t="s">
        <v>28</v>
      </c>
      <c r="Z25" s="386" t="s">
        <v>422</v>
      </c>
      <c r="AA25" s="275" t="s">
        <v>434</v>
      </c>
      <c r="AB25" s="275">
        <f t="shared" si="3"/>
        <v>0.01</v>
      </c>
      <c r="AC25" s="275">
        <v>0.5</v>
      </c>
      <c r="AD25" s="275">
        <f t="shared" si="4"/>
        <v>0.505</v>
      </c>
      <c r="AE25" s="275" t="s">
        <v>20</v>
      </c>
      <c r="AF25" s="275">
        <f t="shared" si="5"/>
        <v>2</v>
      </c>
      <c r="AG25" s="275">
        <v>0</v>
      </c>
      <c r="AH25" s="275" t="s">
        <v>17</v>
      </c>
      <c r="AI25" s="275">
        <f t="shared" si="6"/>
        <v>2</v>
      </c>
      <c r="AJ25" s="275">
        <f t="shared" si="7"/>
        <v>0</v>
      </c>
      <c r="AK25" s="275">
        <f t="shared" si="8"/>
        <v>2</v>
      </c>
      <c r="AL25" s="275">
        <f t="shared" si="9"/>
        <v>35</v>
      </c>
      <c r="AM25" s="275">
        <f t="shared" si="10"/>
        <v>0.7222222222222221</v>
      </c>
      <c r="AN25" s="276">
        <f t="shared" si="11"/>
        <v>0.72944444444444434</v>
      </c>
      <c r="AO25" s="749"/>
      <c r="AQ25" s="315" t="s">
        <v>28</v>
      </c>
      <c r="AR25" s="316">
        <f t="shared" si="12"/>
        <v>2322948</v>
      </c>
      <c r="AS25" s="316">
        <f t="shared" si="13"/>
        <v>2.1666003838853209E-2</v>
      </c>
      <c r="AT25" s="316">
        <f t="shared" si="14"/>
        <v>0.72944444444444434</v>
      </c>
      <c r="AU25" s="316">
        <v>1</v>
      </c>
      <c r="AV25" s="316">
        <f t="shared" si="15"/>
        <v>36712.209652669015</v>
      </c>
      <c r="AW25" s="722"/>
      <c r="AX25" s="722"/>
      <c r="AY25" s="715"/>
    </row>
    <row r="26" spans="1:51" ht="20.25" thickTop="1" thickBot="1" x14ac:dyDescent="0.35">
      <c r="K26" s="392" t="s">
        <v>36</v>
      </c>
      <c r="L26" s="110" t="s">
        <v>369</v>
      </c>
      <c r="M26" s="271">
        <f>C8*C17</f>
        <v>1701088</v>
      </c>
      <c r="N26" s="763"/>
      <c r="P26" s="391" t="s">
        <v>36</v>
      </c>
      <c r="Q26" s="45">
        <f>$C$30</f>
        <v>20</v>
      </c>
      <c r="R26" s="45">
        <f>$C$32</f>
        <v>15</v>
      </c>
      <c r="S26" s="45">
        <v>230</v>
      </c>
      <c r="T26" s="45">
        <f t="shared" si="0"/>
        <v>15.895538413434787</v>
      </c>
      <c r="U26" s="45">
        <f t="shared" si="1"/>
        <v>4.2160006424573982E-3</v>
      </c>
      <c r="V26" s="45">
        <f t="shared" si="2"/>
        <v>8.4142266234975959E-3</v>
      </c>
      <c r="W26" s="722"/>
      <c r="Y26" s="392" t="s">
        <v>36</v>
      </c>
      <c r="Z26" s="386" t="s">
        <v>422</v>
      </c>
      <c r="AA26" s="275" t="s">
        <v>434</v>
      </c>
      <c r="AB26" s="275">
        <f t="shared" si="3"/>
        <v>0.01</v>
      </c>
      <c r="AC26" s="275">
        <v>0.5</v>
      </c>
      <c r="AD26" s="275">
        <f t="shared" si="4"/>
        <v>0.505</v>
      </c>
      <c r="AE26" s="275" t="s">
        <v>20</v>
      </c>
      <c r="AF26" s="275">
        <f t="shared" si="5"/>
        <v>2</v>
      </c>
      <c r="AG26" s="275">
        <v>0</v>
      </c>
      <c r="AH26" s="275" t="s">
        <v>17</v>
      </c>
      <c r="AI26" s="275">
        <f t="shared" si="6"/>
        <v>2</v>
      </c>
      <c r="AJ26" s="275">
        <f t="shared" si="7"/>
        <v>0</v>
      </c>
      <c r="AK26" s="275">
        <f t="shared" si="8"/>
        <v>2</v>
      </c>
      <c r="AL26" s="275">
        <f t="shared" si="9"/>
        <v>35</v>
      </c>
      <c r="AM26" s="275">
        <f t="shared" si="10"/>
        <v>0.7222222222222221</v>
      </c>
      <c r="AN26" s="276">
        <f t="shared" si="11"/>
        <v>0.72944444444444434</v>
      </c>
      <c r="AO26" s="749"/>
      <c r="AQ26" s="315" t="s">
        <v>36</v>
      </c>
      <c r="AR26" s="316">
        <f t="shared" si="12"/>
        <v>1701088</v>
      </c>
      <c r="AS26" s="316">
        <f t="shared" si="13"/>
        <v>8.4142266234975959E-3</v>
      </c>
      <c r="AT26" s="316">
        <f t="shared" si="14"/>
        <v>0.72944444444444434</v>
      </c>
      <c r="AU26" s="316">
        <v>1</v>
      </c>
      <c r="AV26" s="316">
        <f t="shared" si="15"/>
        <v>10440.786299592566</v>
      </c>
      <c r="AW26" s="722"/>
      <c r="AX26" s="722"/>
      <c r="AY26" s="715"/>
    </row>
    <row r="27" spans="1:51" ht="20.25" thickTop="1" thickBot="1" x14ac:dyDescent="0.35">
      <c r="K27" s="392" t="s">
        <v>29</v>
      </c>
      <c r="L27" s="110" t="s">
        <v>370</v>
      </c>
      <c r="M27" s="271">
        <f>C8*C13</f>
        <v>29444256</v>
      </c>
      <c r="N27" s="763"/>
      <c r="P27" s="391" t="s">
        <v>29</v>
      </c>
      <c r="Q27" s="45">
        <f>$C$29</f>
        <v>35</v>
      </c>
      <c r="R27" s="45">
        <f>$C$30</f>
        <v>20</v>
      </c>
      <c r="S27" s="45">
        <v>230</v>
      </c>
      <c r="T27" s="45">
        <f t="shared" si="0"/>
        <v>25.12420473149924</v>
      </c>
      <c r="U27" s="45">
        <f t="shared" si="1"/>
        <v>2.3901073345479126E-2</v>
      </c>
      <c r="V27" s="45">
        <f t="shared" si="2"/>
        <v>4.7230885383892279E-2</v>
      </c>
      <c r="W27" s="722"/>
      <c r="Y27" s="392" t="s">
        <v>29</v>
      </c>
      <c r="Z27" s="386" t="s">
        <v>422</v>
      </c>
      <c r="AA27" s="275" t="s">
        <v>434</v>
      </c>
      <c r="AB27" s="275">
        <f t="shared" si="3"/>
        <v>0.01</v>
      </c>
      <c r="AC27" s="275">
        <v>0.5</v>
      </c>
      <c r="AD27" s="275">
        <f t="shared" si="4"/>
        <v>0.505</v>
      </c>
      <c r="AE27" s="275" t="s">
        <v>20</v>
      </c>
      <c r="AF27" s="275">
        <f t="shared" si="5"/>
        <v>2</v>
      </c>
      <c r="AG27" s="275">
        <v>1</v>
      </c>
      <c r="AH27" s="275" t="s">
        <v>23</v>
      </c>
      <c r="AI27" s="275">
        <f t="shared" si="6"/>
        <v>1</v>
      </c>
      <c r="AJ27" s="275">
        <f t="shared" si="7"/>
        <v>1</v>
      </c>
      <c r="AK27" s="275">
        <f t="shared" si="8"/>
        <v>3</v>
      </c>
      <c r="AL27" s="275">
        <f t="shared" si="9"/>
        <v>35</v>
      </c>
      <c r="AM27" s="275">
        <f t="shared" si="10"/>
        <v>0.7222222222222221</v>
      </c>
      <c r="AN27" s="276">
        <f t="shared" si="11"/>
        <v>1.0941666666666665</v>
      </c>
      <c r="AO27" s="749"/>
      <c r="AQ27" s="315" t="s">
        <v>29</v>
      </c>
      <c r="AR27" s="316">
        <f t="shared" si="12"/>
        <v>29444256</v>
      </c>
      <c r="AS27" s="316">
        <f t="shared" si="13"/>
        <v>4.7230885383892279E-2</v>
      </c>
      <c r="AT27" s="316">
        <f t="shared" si="14"/>
        <v>1.0941666666666665</v>
      </c>
      <c r="AU27" s="316">
        <v>1</v>
      </c>
      <c r="AV27" s="316">
        <f t="shared" si="15"/>
        <v>1521633.8184162723</v>
      </c>
      <c r="AW27" s="722"/>
      <c r="AX27" s="722"/>
      <c r="AY27" s="715"/>
    </row>
    <row r="28" spans="1:51" ht="20.25" thickTop="1" thickBot="1" x14ac:dyDescent="0.35">
      <c r="B28" s="726" t="s">
        <v>386</v>
      </c>
      <c r="C28" s="727"/>
      <c r="K28" s="392" t="s">
        <v>37</v>
      </c>
      <c r="L28" s="110" t="s">
        <v>371</v>
      </c>
      <c r="M28" s="271">
        <f>C14*C11</f>
        <v>2322948</v>
      </c>
      <c r="N28" s="763"/>
      <c r="P28" s="391" t="s">
        <v>37</v>
      </c>
      <c r="Q28" s="45">
        <f>$C$30</f>
        <v>20</v>
      </c>
      <c r="R28" s="45">
        <f>$C$32</f>
        <v>15</v>
      </c>
      <c r="S28" s="45">
        <v>230</v>
      </c>
      <c r="T28" s="45">
        <f t="shared" si="0"/>
        <v>15.895538413434787</v>
      </c>
      <c r="U28" s="45">
        <f t="shared" si="1"/>
        <v>4.2160006424573982E-3</v>
      </c>
      <c r="V28" s="45">
        <f t="shared" si="2"/>
        <v>8.4142266234975959E-3</v>
      </c>
      <c r="W28" s="722"/>
      <c r="Y28" s="392" t="s">
        <v>37</v>
      </c>
      <c r="Z28" s="386" t="s">
        <v>422</v>
      </c>
      <c r="AA28" s="275" t="s">
        <v>434</v>
      </c>
      <c r="AB28" s="275">
        <f t="shared" si="3"/>
        <v>0.01</v>
      </c>
      <c r="AC28" s="275">
        <v>0.5</v>
      </c>
      <c r="AD28" s="275">
        <f t="shared" si="4"/>
        <v>0.505</v>
      </c>
      <c r="AE28" s="275" t="s">
        <v>17</v>
      </c>
      <c r="AF28" s="275">
        <f t="shared" si="5"/>
        <v>2</v>
      </c>
      <c r="AG28" s="275">
        <v>0</v>
      </c>
      <c r="AH28" s="275" t="s">
        <v>20</v>
      </c>
      <c r="AI28" s="275">
        <f t="shared" si="6"/>
        <v>2</v>
      </c>
      <c r="AJ28" s="275">
        <f t="shared" si="7"/>
        <v>0</v>
      </c>
      <c r="AK28" s="275">
        <f t="shared" si="8"/>
        <v>2</v>
      </c>
      <c r="AL28" s="275">
        <f t="shared" si="9"/>
        <v>35</v>
      </c>
      <c r="AM28" s="275">
        <f t="shared" si="10"/>
        <v>0.7222222222222221</v>
      </c>
      <c r="AN28" s="276">
        <f t="shared" si="11"/>
        <v>0.72944444444444434</v>
      </c>
      <c r="AO28" s="749"/>
      <c r="AQ28" s="315" t="s">
        <v>37</v>
      </c>
      <c r="AR28" s="316">
        <f t="shared" si="12"/>
        <v>2322948</v>
      </c>
      <c r="AS28" s="316">
        <f t="shared" si="13"/>
        <v>8.4142266234975959E-3</v>
      </c>
      <c r="AT28" s="316">
        <f t="shared" si="14"/>
        <v>0.72944444444444434</v>
      </c>
      <c r="AU28" s="316">
        <v>1</v>
      </c>
      <c r="AV28" s="316">
        <f t="shared" si="15"/>
        <v>14257.583177981358</v>
      </c>
      <c r="AW28" s="722"/>
      <c r="AX28" s="722"/>
      <c r="AY28" s="715"/>
    </row>
    <row r="29" spans="1:51" ht="20.25" thickTop="1" thickBot="1" x14ac:dyDescent="0.35">
      <c r="B29" s="107" t="s">
        <v>387</v>
      </c>
      <c r="C29" s="60">
        <f>'Input sheet'!D27</f>
        <v>35</v>
      </c>
      <c r="K29" s="394" t="s">
        <v>39</v>
      </c>
      <c r="L29" s="106" t="s">
        <v>199</v>
      </c>
      <c r="M29" s="288">
        <f>C7*C14</f>
        <v>29510472</v>
      </c>
      <c r="N29" s="763"/>
      <c r="P29" s="393" t="s">
        <v>39</v>
      </c>
      <c r="Q29" s="46">
        <f>$C$29</f>
        <v>35</v>
      </c>
      <c r="R29" s="46">
        <f>$C$30</f>
        <v>20</v>
      </c>
      <c r="S29" s="46">
        <v>230</v>
      </c>
      <c r="T29" s="46">
        <f t="shared" si="0"/>
        <v>25.12420473149924</v>
      </c>
      <c r="U29" s="46">
        <f t="shared" si="1"/>
        <v>2.3901073345479126E-2</v>
      </c>
      <c r="V29" s="46">
        <f t="shared" si="2"/>
        <v>4.7230885383892279E-2</v>
      </c>
      <c r="W29" s="517"/>
      <c r="Y29" s="394" t="s">
        <v>39</v>
      </c>
      <c r="Z29" s="395" t="s">
        <v>422</v>
      </c>
      <c r="AA29" s="292" t="s">
        <v>434</v>
      </c>
      <c r="AB29" s="292">
        <f t="shared" si="3"/>
        <v>0.01</v>
      </c>
      <c r="AC29" s="292">
        <v>0.5</v>
      </c>
      <c r="AD29" s="292">
        <f t="shared" si="4"/>
        <v>0.505</v>
      </c>
      <c r="AE29" s="292" t="s">
        <v>17</v>
      </c>
      <c r="AF29" s="292">
        <f t="shared" si="5"/>
        <v>2</v>
      </c>
      <c r="AG29" s="292">
        <v>1</v>
      </c>
      <c r="AH29" s="292" t="s">
        <v>26</v>
      </c>
      <c r="AI29" s="292">
        <f t="shared" si="6"/>
        <v>1</v>
      </c>
      <c r="AJ29" s="292">
        <f t="shared" si="7"/>
        <v>1</v>
      </c>
      <c r="AK29" s="292">
        <f t="shared" si="8"/>
        <v>3</v>
      </c>
      <c r="AL29" s="292">
        <f t="shared" si="9"/>
        <v>35</v>
      </c>
      <c r="AM29" s="292">
        <f t="shared" si="10"/>
        <v>0.7222222222222221</v>
      </c>
      <c r="AN29" s="293">
        <f t="shared" si="11"/>
        <v>1.0941666666666665</v>
      </c>
      <c r="AO29" s="750"/>
      <c r="AQ29" s="317" t="s">
        <v>39</v>
      </c>
      <c r="AR29" s="318">
        <f t="shared" si="12"/>
        <v>29510472</v>
      </c>
      <c r="AS29" s="318">
        <f t="shared" si="13"/>
        <v>4.7230885383892279E-2</v>
      </c>
      <c r="AT29" s="318">
        <f t="shared" si="14"/>
        <v>1.0941666666666665</v>
      </c>
      <c r="AU29" s="318">
        <v>1</v>
      </c>
      <c r="AV29" s="318">
        <f t="shared" si="15"/>
        <v>1525055.7593517217</v>
      </c>
      <c r="AW29" s="517"/>
      <c r="AX29" s="517"/>
      <c r="AY29" s="716"/>
    </row>
    <row r="30" spans="1:51" ht="16.5" customHeight="1" thickTop="1" x14ac:dyDescent="0.25">
      <c r="B30" s="108" t="s">
        <v>388</v>
      </c>
      <c r="C30" s="61">
        <f>'Input sheet'!D28</f>
        <v>20</v>
      </c>
      <c r="E30" s="739" t="s">
        <v>137</v>
      </c>
      <c r="F30" s="740"/>
      <c r="G30" s="740"/>
      <c r="H30" s="740"/>
      <c r="I30" s="741"/>
    </row>
    <row r="31" spans="1:51" x14ac:dyDescent="0.25">
      <c r="B31" s="108" t="s">
        <v>389</v>
      </c>
      <c r="C31" s="61">
        <f>'Input sheet'!D29</f>
        <v>15</v>
      </c>
      <c r="E31" s="742"/>
      <c r="F31" s="743"/>
      <c r="G31" s="743"/>
      <c r="H31" s="743"/>
      <c r="I31" s="744"/>
    </row>
    <row r="32" spans="1:51" ht="15" customHeight="1" x14ac:dyDescent="0.25">
      <c r="B32" s="110" t="s">
        <v>390</v>
      </c>
      <c r="C32" s="109">
        <f>'Input sheet'!D30</f>
        <v>15</v>
      </c>
      <c r="E32" s="742"/>
      <c r="F32" s="743"/>
      <c r="G32" s="743"/>
      <c r="H32" s="743"/>
      <c r="I32" s="744"/>
    </row>
    <row r="33" spans="1:20" ht="15.75" customHeight="1" thickBot="1" x14ac:dyDescent="0.3">
      <c r="B33" s="106" t="s">
        <v>391</v>
      </c>
      <c r="C33" s="95">
        <f>'Input sheet'!D31</f>
        <v>25</v>
      </c>
      <c r="E33" s="745"/>
      <c r="F33" s="746"/>
      <c r="G33" s="746"/>
      <c r="H33" s="746"/>
      <c r="I33" s="747"/>
    </row>
    <row r="34" spans="1:20" ht="15.75" customHeight="1" thickTop="1" x14ac:dyDescent="0.25"/>
    <row r="35" spans="1:20" ht="15.75" customHeight="1" x14ac:dyDescent="0.25"/>
    <row r="38" spans="1:20" ht="19.5" thickBot="1" x14ac:dyDescent="0.35">
      <c r="D38" s="99"/>
      <c r="E38" s="99"/>
      <c r="N38" s="304"/>
    </row>
    <row r="39" spans="1:20" ht="18.75" x14ac:dyDescent="0.3">
      <c r="A39" s="34" t="s">
        <v>65</v>
      </c>
      <c r="B39" s="34"/>
      <c r="C39" s="34"/>
      <c r="D39" s="34"/>
      <c r="E39" s="34"/>
      <c r="F39" s="34"/>
      <c r="G39" s="34"/>
      <c r="H39" s="34"/>
      <c r="I39" s="35"/>
      <c r="J39" s="35"/>
      <c r="K39" s="36"/>
      <c r="L39" s="37"/>
      <c r="M39" s="37"/>
      <c r="N39" s="35"/>
      <c r="O39" s="35"/>
      <c r="P39" s="38"/>
      <c r="Q39" s="39"/>
      <c r="T39" s="33"/>
    </row>
    <row r="40" spans="1:20" ht="15.75" thickBot="1" x14ac:dyDescent="0.3">
      <c r="B40" s="17" t="s">
        <v>109</v>
      </c>
      <c r="K40" s="16"/>
      <c r="P40" s="40"/>
      <c r="Q40" s="39"/>
    </row>
    <row r="41" spans="1:20" ht="16.5" thickTop="1" thickBot="1" x14ac:dyDescent="0.3">
      <c r="A41" s="377" t="s">
        <v>3</v>
      </c>
      <c r="B41" s="19" t="s">
        <v>13</v>
      </c>
      <c r="C41" s="20" t="s">
        <v>48</v>
      </c>
      <c r="D41" s="21" t="s">
        <v>66</v>
      </c>
      <c r="E41" s="22" t="s">
        <v>58</v>
      </c>
      <c r="F41" s="18" t="s">
        <v>2</v>
      </c>
      <c r="K41" s="16"/>
      <c r="P41" s="40"/>
      <c r="Q41" s="39"/>
    </row>
    <row r="42" spans="1:20" ht="16.5" thickTop="1" thickBot="1" x14ac:dyDescent="0.3">
      <c r="A42" s="374">
        <f>A48</f>
        <v>5</v>
      </c>
      <c r="B42" s="24" t="str">
        <f>B48</f>
        <v>Thru-cut</v>
      </c>
      <c r="C42" s="25">
        <v>8</v>
      </c>
      <c r="D42" s="26">
        <v>8</v>
      </c>
      <c r="E42" s="27">
        <v>8</v>
      </c>
      <c r="F42" s="28">
        <f>SUM(C42:E42)</f>
        <v>24</v>
      </c>
      <c r="K42" s="16"/>
      <c r="P42" s="40"/>
      <c r="Q42" s="39"/>
    </row>
    <row r="43" spans="1:20" ht="15.75" thickTop="1" x14ac:dyDescent="0.25">
      <c r="A43" s="375"/>
      <c r="B43" s="355"/>
      <c r="C43" s="373"/>
      <c r="D43" s="373"/>
      <c r="E43" s="373"/>
      <c r="F43" s="373"/>
      <c r="K43" s="16"/>
      <c r="P43" s="40"/>
      <c r="Q43" s="39"/>
    </row>
    <row r="44" spans="1:20" x14ac:dyDescent="0.25">
      <c r="K44" s="16"/>
      <c r="P44" s="40"/>
      <c r="Q44" s="39"/>
    </row>
    <row r="45" spans="1:20" ht="15.75" thickBot="1" x14ac:dyDescent="0.3">
      <c r="B45" s="353" t="s">
        <v>504</v>
      </c>
      <c r="C45" s="353"/>
      <c r="D45" s="353"/>
      <c r="E45" s="353"/>
      <c r="F45" s="353"/>
      <c r="G45" s="353"/>
      <c r="P45" s="40"/>
      <c r="Q45" s="39"/>
    </row>
    <row r="46" spans="1:20" ht="16.5" thickTop="1" thickBot="1" x14ac:dyDescent="0.3">
      <c r="A46" s="719" t="s">
        <v>448</v>
      </c>
      <c r="B46" s="528" t="s">
        <v>364</v>
      </c>
      <c r="C46" s="527" t="s">
        <v>485</v>
      </c>
      <c r="D46" s="526" t="s">
        <v>486</v>
      </c>
      <c r="E46" s="526"/>
      <c r="F46" s="526"/>
      <c r="G46" s="526"/>
      <c r="P46" s="40"/>
      <c r="Q46" s="39"/>
    </row>
    <row r="47" spans="1:20" ht="16.5" thickTop="1" thickBot="1" x14ac:dyDescent="0.3">
      <c r="A47" s="720"/>
      <c r="B47" s="529"/>
      <c r="C47" s="530"/>
      <c r="D47" s="320" t="s">
        <v>501</v>
      </c>
      <c r="E47" s="320" t="s">
        <v>56</v>
      </c>
      <c r="F47" s="320" t="s">
        <v>66</v>
      </c>
      <c r="G47" s="320" t="s">
        <v>1</v>
      </c>
      <c r="P47" s="40"/>
      <c r="Q47" s="39"/>
    </row>
    <row r="48" spans="1:20" ht="16.5" thickTop="1" thickBot="1" x14ac:dyDescent="0.3">
      <c r="A48" s="376">
        <f t="shared" ref="A48:G48" si="17">AI92</f>
        <v>5</v>
      </c>
      <c r="B48" s="31" t="str">
        <f t="shared" si="17"/>
        <v>Thru-cut</v>
      </c>
      <c r="C48" s="356">
        <f t="shared" si="17"/>
        <v>86.618584198746603</v>
      </c>
      <c r="D48" s="356" t="str">
        <f t="shared" si="17"/>
        <v xml:space="preserve">na </v>
      </c>
      <c r="E48" s="356">
        <f t="shared" si="17"/>
        <v>97.023612236479792</v>
      </c>
      <c r="F48" s="356">
        <f t="shared" si="17"/>
        <v>93.342243962073042</v>
      </c>
      <c r="G48" s="356">
        <f t="shared" si="17"/>
        <v>71.759196244773378</v>
      </c>
      <c r="P48" s="40"/>
    </row>
    <row r="49" spans="1:16" ht="15.75" thickTop="1" x14ac:dyDescent="0.25">
      <c r="P49" s="40"/>
    </row>
    <row r="50" spans="1:16" x14ac:dyDescent="0.25">
      <c r="P50" s="40"/>
    </row>
    <row r="51" spans="1:16" ht="15.75" thickBot="1" x14ac:dyDescent="0.3">
      <c r="B51" s="353" t="s">
        <v>505</v>
      </c>
      <c r="C51" s="353"/>
      <c r="D51" s="353"/>
      <c r="E51" s="353"/>
      <c r="F51" s="353"/>
      <c r="G51" s="353"/>
      <c r="H51" s="353"/>
      <c r="I51" s="353"/>
      <c r="J51" s="353"/>
      <c r="K51" s="353"/>
      <c r="L51" s="353"/>
      <c r="M51" s="353"/>
      <c r="N51" s="353"/>
      <c r="P51" s="40"/>
    </row>
    <row r="52" spans="1:16" ht="16.5" thickTop="1" thickBot="1" x14ac:dyDescent="0.3">
      <c r="A52" s="719" t="s">
        <v>448</v>
      </c>
      <c r="B52" s="528" t="s">
        <v>364</v>
      </c>
      <c r="C52" s="531" t="s">
        <v>502</v>
      </c>
      <c r="D52" s="531"/>
      <c r="E52" s="531"/>
      <c r="F52" s="531"/>
      <c r="G52" s="526" t="s">
        <v>503</v>
      </c>
      <c r="H52" s="526"/>
      <c r="I52" s="526"/>
      <c r="J52" s="526"/>
      <c r="K52" s="527" t="s">
        <v>489</v>
      </c>
      <c r="L52" s="527"/>
      <c r="M52" s="527"/>
      <c r="N52" s="527"/>
      <c r="P52" s="40"/>
    </row>
    <row r="53" spans="1:16" ht="16.5" thickTop="1" thickBot="1" x14ac:dyDescent="0.3">
      <c r="A53" s="720"/>
      <c r="B53" s="529"/>
      <c r="C53" s="352" t="s">
        <v>491</v>
      </c>
      <c r="D53" s="352" t="s">
        <v>363</v>
      </c>
      <c r="E53" s="352" t="s">
        <v>362</v>
      </c>
      <c r="F53" s="352" t="s">
        <v>492</v>
      </c>
      <c r="G53" s="352" t="s">
        <v>491</v>
      </c>
      <c r="H53" s="352" t="s">
        <v>363</v>
      </c>
      <c r="I53" s="352" t="s">
        <v>362</v>
      </c>
      <c r="J53" s="352" t="s">
        <v>492</v>
      </c>
      <c r="K53" s="352" t="s">
        <v>491</v>
      </c>
      <c r="L53" s="352" t="s">
        <v>363</v>
      </c>
      <c r="M53" s="352" t="s">
        <v>362</v>
      </c>
      <c r="N53" s="352" t="s">
        <v>492</v>
      </c>
      <c r="P53" s="40"/>
    </row>
    <row r="54" spans="1:16" ht="16.5" thickTop="1" thickBot="1" x14ac:dyDescent="0.3">
      <c r="A54" s="376">
        <f t="shared" ref="A54:N54" si="18">AQ92</f>
        <v>5</v>
      </c>
      <c r="B54" s="31" t="str">
        <f t="shared" si="18"/>
        <v>Thru-cut</v>
      </c>
      <c r="C54" s="350" t="str">
        <f t="shared" si="18"/>
        <v>na</v>
      </c>
      <c r="D54" s="372">
        <f t="shared" si="18"/>
        <v>2.6397787745783261</v>
      </c>
      <c r="E54" s="372">
        <f t="shared" si="18"/>
        <v>3.4849668343064741</v>
      </c>
      <c r="F54" s="372">
        <f t="shared" si="18"/>
        <v>0.2723833627365943</v>
      </c>
      <c r="G54" s="350" t="str">
        <f t="shared" si="18"/>
        <v>na</v>
      </c>
      <c r="H54" s="372">
        <f t="shared" si="18"/>
        <v>6.8223388085596453E-4</v>
      </c>
      <c r="I54" s="372">
        <f t="shared" si="18"/>
        <v>3.056800410038741E-3</v>
      </c>
      <c r="J54" s="372">
        <f t="shared" si="18"/>
        <v>2.7872371698494429E-2</v>
      </c>
      <c r="K54" s="350" t="str">
        <f t="shared" si="18"/>
        <v>na</v>
      </c>
      <c r="L54" s="372">
        <f t="shared" si="18"/>
        <v>1</v>
      </c>
      <c r="M54" s="372">
        <f t="shared" si="18"/>
        <v>0.84342013888888867</v>
      </c>
      <c r="N54" s="372">
        <f t="shared" si="18"/>
        <v>0.98019097222222218</v>
      </c>
      <c r="P54" s="40"/>
    </row>
    <row r="55" spans="1:16" ht="15.75" thickTop="1" x14ac:dyDescent="0.25">
      <c r="P55" s="40"/>
    </row>
    <row r="56" spans="1:16" ht="15.75" thickBot="1" x14ac:dyDescent="0.3">
      <c r="A56" s="42"/>
      <c r="B56" s="42"/>
      <c r="C56" s="42"/>
      <c r="D56" s="42"/>
      <c r="E56" s="42"/>
      <c r="F56" s="42"/>
      <c r="G56" s="42"/>
      <c r="H56" s="42"/>
      <c r="I56" s="42"/>
      <c r="J56" s="42"/>
      <c r="K56" s="42"/>
      <c r="L56" s="42"/>
      <c r="M56" s="42"/>
      <c r="N56" s="42"/>
      <c r="O56" s="42"/>
      <c r="P56" s="43"/>
    </row>
    <row r="66" spans="11:11" ht="45.75" customHeight="1" x14ac:dyDescent="0.25"/>
    <row r="69" spans="11:11" x14ac:dyDescent="0.25">
      <c r="K69" s="16"/>
    </row>
    <row r="70" spans="11:11" x14ac:dyDescent="0.25">
      <c r="K70" s="16"/>
    </row>
    <row r="71" spans="11:11" x14ac:dyDescent="0.25">
      <c r="K71" s="16"/>
    </row>
    <row r="72" spans="11:11" x14ac:dyDescent="0.25">
      <c r="K72" s="16"/>
    </row>
    <row r="73" spans="11:11" x14ac:dyDescent="0.25">
      <c r="K73" s="16"/>
    </row>
    <row r="74" spans="11:11" x14ac:dyDescent="0.25">
      <c r="K74" s="16"/>
    </row>
    <row r="75" spans="11:11" x14ac:dyDescent="0.25">
      <c r="K75" s="16"/>
    </row>
    <row r="76" spans="11:11" x14ac:dyDescent="0.25">
      <c r="K76" s="16"/>
    </row>
    <row r="77" spans="11:11" x14ac:dyDescent="0.25">
      <c r="K77" s="16"/>
    </row>
    <row r="78" spans="11:11" x14ac:dyDescent="0.25">
      <c r="K78" s="16"/>
    </row>
    <row r="79" spans="11:11" x14ac:dyDescent="0.25">
      <c r="K79" s="16"/>
    </row>
    <row r="80" spans="11:11" x14ac:dyDescent="0.25">
      <c r="K80" s="16"/>
    </row>
    <row r="81" spans="1:56" x14ac:dyDescent="0.25">
      <c r="K81" s="16"/>
    </row>
    <row r="82" spans="1:56" x14ac:dyDescent="0.25">
      <c r="K82" s="16"/>
    </row>
    <row r="83" spans="1:56" x14ac:dyDescent="0.25">
      <c r="A83" s="29"/>
      <c r="B83" s="30"/>
      <c r="C83" s="29"/>
      <c r="D83" s="29"/>
      <c r="E83" s="29"/>
      <c r="F83" s="29"/>
      <c r="G83" s="29"/>
      <c r="H83" s="29"/>
      <c r="I83" s="29"/>
      <c r="J83" s="29"/>
      <c r="K83" s="29"/>
      <c r="L83" s="29"/>
      <c r="M83" s="29"/>
      <c r="N83" s="29"/>
      <c r="O83" s="29"/>
      <c r="P83" s="29"/>
      <c r="Q83" s="29"/>
      <c r="R83" s="29"/>
    </row>
    <row r="84" spans="1:56" x14ac:dyDescent="0.25">
      <c r="K84" s="16"/>
    </row>
    <row r="85" spans="1:56" x14ac:dyDescent="0.25">
      <c r="K85" s="16"/>
    </row>
    <row r="86" spans="1:56" x14ac:dyDescent="0.25">
      <c r="K86" s="16"/>
    </row>
    <row r="87" spans="1:56" ht="18.75" x14ac:dyDescent="0.3">
      <c r="A87" s="29"/>
      <c r="B87" s="32"/>
      <c r="C87" s="32"/>
      <c r="I87" s="16"/>
      <c r="J87" s="23"/>
      <c r="K87" s="23"/>
      <c r="R87" s="33"/>
    </row>
    <row r="88" spans="1:56" ht="18.75" x14ac:dyDescent="0.3">
      <c r="A88" s="29"/>
      <c r="B88" s="32"/>
      <c r="C88" s="32"/>
      <c r="I88" s="16"/>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thickTop="1" thickBot="1" x14ac:dyDescent="0.3">
      <c r="K90" s="16"/>
      <c r="AI90" s="737" t="s">
        <v>484</v>
      </c>
      <c r="AJ90" s="737" t="s">
        <v>364</v>
      </c>
      <c r="AK90" s="738" t="s">
        <v>485</v>
      </c>
      <c r="AL90" s="737" t="s">
        <v>486</v>
      </c>
      <c r="AM90" s="737"/>
      <c r="AN90" s="737"/>
      <c r="AO90" s="737"/>
      <c r="AP90" s="179"/>
      <c r="AQ90" s="737" t="s">
        <v>484</v>
      </c>
      <c r="AR90" s="735" t="s">
        <v>364</v>
      </c>
      <c r="AS90" s="736" t="s">
        <v>487</v>
      </c>
      <c r="AT90" s="736"/>
      <c r="AU90" s="736"/>
      <c r="AV90" s="736"/>
      <c r="AW90" s="737" t="s">
        <v>488</v>
      </c>
      <c r="AX90" s="737"/>
      <c r="AY90" s="737"/>
      <c r="AZ90" s="737"/>
      <c r="BA90" s="738" t="s">
        <v>489</v>
      </c>
      <c r="BB90" s="738"/>
      <c r="BC90" s="738"/>
      <c r="BD90" s="738"/>
    </row>
    <row r="91" spans="1:56" ht="16.5" thickTop="1" thickBot="1" x14ac:dyDescent="0.3">
      <c r="K91" s="16"/>
      <c r="AI91" s="737"/>
      <c r="AJ91" s="737"/>
      <c r="AK91" s="738"/>
      <c r="AL91" s="180" t="s">
        <v>490</v>
      </c>
      <c r="AM91" s="180" t="s">
        <v>56</v>
      </c>
      <c r="AN91" s="180" t="s">
        <v>66</v>
      </c>
      <c r="AO91" s="180" t="s">
        <v>1</v>
      </c>
      <c r="AP91" s="179"/>
      <c r="AQ91" s="737"/>
      <c r="AR91" s="735"/>
      <c r="AS91" s="180" t="s">
        <v>491</v>
      </c>
      <c r="AT91" s="180" t="s">
        <v>363</v>
      </c>
      <c r="AU91" s="180" t="s">
        <v>362</v>
      </c>
      <c r="AV91" s="180" t="s">
        <v>492</v>
      </c>
      <c r="AW91" s="180" t="s">
        <v>491</v>
      </c>
      <c r="AX91" s="180" t="s">
        <v>363</v>
      </c>
      <c r="AY91" s="180" t="s">
        <v>362</v>
      </c>
      <c r="AZ91" s="180" t="s">
        <v>492</v>
      </c>
      <c r="BA91" s="180" t="s">
        <v>491</v>
      </c>
      <c r="BB91" s="180" t="s">
        <v>363</v>
      </c>
      <c r="BC91" s="180" t="s">
        <v>362</v>
      </c>
      <c r="BD91" s="180" t="s">
        <v>492</v>
      </c>
    </row>
    <row r="92" spans="1:56" ht="15.75" thickTop="1" x14ac:dyDescent="0.25">
      <c r="K92" s="16"/>
      <c r="AI92" s="181">
        <v>5</v>
      </c>
      <c r="AJ92" s="182" t="s">
        <v>6</v>
      </c>
      <c r="AK92" s="183">
        <f>$AY$6</f>
        <v>86.618584198746603</v>
      </c>
      <c r="AL92" s="184" t="s">
        <v>493</v>
      </c>
      <c r="AM92" s="185">
        <f>$AX$6</f>
        <v>97.023612236479792</v>
      </c>
      <c r="AN92" s="185">
        <f>$AX$14</f>
        <v>93.342243962073042</v>
      </c>
      <c r="AO92" s="185">
        <f>$AX$22</f>
        <v>71.759196244773378</v>
      </c>
      <c r="AP92" s="186"/>
      <c r="AQ92" s="181">
        <f t="shared" ref="AQ92:AR92" si="19">AI92</f>
        <v>5</v>
      </c>
      <c r="AR92" s="182" t="str">
        <f t="shared" si="19"/>
        <v>Thru-cut</v>
      </c>
      <c r="AS92" s="187" t="s">
        <v>494</v>
      </c>
      <c r="AT92" s="188">
        <f>$N$6/'1.Conventional'!$N$6</f>
        <v>2.6397787745783261</v>
      </c>
      <c r="AU92" s="188">
        <f>$N$14/'1.Conventional'!$N$14</f>
        <v>3.4849668343064741</v>
      </c>
      <c r="AV92" s="188">
        <f>$N$22/'1.Conventional'!$N$22</f>
        <v>0.2723833627365943</v>
      </c>
      <c r="AW92" s="187" t="s">
        <v>494</v>
      </c>
      <c r="AX92" s="188">
        <f>$W$6</f>
        <v>6.8223388085596453E-4</v>
      </c>
      <c r="AY92" s="188">
        <f>$W$14</f>
        <v>3.056800410038741E-3</v>
      </c>
      <c r="AZ92" s="188">
        <f>$W$22</f>
        <v>2.7872371698494429E-2</v>
      </c>
      <c r="BA92" s="189" t="s">
        <v>494</v>
      </c>
      <c r="BB92" s="190">
        <f>$AO$6</f>
        <v>1</v>
      </c>
      <c r="BC92" s="190">
        <f>$AO$14</f>
        <v>0.84342013888888867</v>
      </c>
      <c r="BD92" s="190">
        <f>$AO$22</f>
        <v>0.98019097222222218</v>
      </c>
    </row>
    <row r="93" spans="1:56" x14ac:dyDescent="0.25">
      <c r="H93" s="16"/>
    </row>
    <row r="94" spans="1:56" x14ac:dyDescent="0.25">
      <c r="K94" s="16"/>
    </row>
    <row r="95" spans="1:56" x14ac:dyDescent="0.25">
      <c r="K95" s="16"/>
    </row>
    <row r="96" spans="1:56" x14ac:dyDescent="0.25">
      <c r="K96" s="16"/>
    </row>
    <row r="97" spans="11:11" x14ac:dyDescent="0.25">
      <c r="K97" s="16"/>
    </row>
    <row r="98" spans="11:11" x14ac:dyDescent="0.25">
      <c r="K98" s="16"/>
    </row>
    <row r="99" spans="11:11" x14ac:dyDescent="0.25">
      <c r="K99" s="16"/>
    </row>
    <row r="100" spans="11:11" x14ac:dyDescent="0.25">
      <c r="K100" s="16"/>
    </row>
    <row r="101" spans="11:11" x14ac:dyDescent="0.25">
      <c r="K101" s="16"/>
    </row>
  </sheetData>
  <mergeCells count="60">
    <mergeCell ref="A52:A53"/>
    <mergeCell ref="B28:C28"/>
    <mergeCell ref="AR90:AR91"/>
    <mergeCell ref="AS90:AV90"/>
    <mergeCell ref="AW90:AZ90"/>
    <mergeCell ref="AY6:AY29"/>
    <mergeCell ref="N14:N21"/>
    <mergeCell ref="W14:W21"/>
    <mergeCell ref="AO14:AO21"/>
    <mergeCell ref="AW14:AW21"/>
    <mergeCell ref="AX14:AX21"/>
    <mergeCell ref="N22:N29"/>
    <mergeCell ref="W22:W29"/>
    <mergeCell ref="AO22:AO29"/>
    <mergeCell ref="AW22:AW29"/>
    <mergeCell ref="AX22:AX29"/>
    <mergeCell ref="BA90:BD90"/>
    <mergeCell ref="E30:I33"/>
    <mergeCell ref="D46:G46"/>
    <mergeCell ref="AI90:AI91"/>
    <mergeCell ref="AJ90:AJ91"/>
    <mergeCell ref="AK90:AK91"/>
    <mergeCell ref="AL90:AO90"/>
    <mergeCell ref="AQ90:AQ91"/>
    <mergeCell ref="N6:N13"/>
    <mergeCell ref="W6:W13"/>
    <mergeCell ref="AO6:AO13"/>
    <mergeCell ref="AW6:AW13"/>
    <mergeCell ref="AX6:AX13"/>
    <mergeCell ref="AO3:AO5"/>
    <mergeCell ref="AA4:AA5"/>
    <mergeCell ref="AB4:AB5"/>
    <mergeCell ref="AC4:AC5"/>
    <mergeCell ref="AD4:AD5"/>
    <mergeCell ref="AE4:AF4"/>
    <mergeCell ref="AG4:AJ4"/>
    <mergeCell ref="AK4:AK5"/>
    <mergeCell ref="AL4:AL5"/>
    <mergeCell ref="AM4:AM5"/>
    <mergeCell ref="Z3:Z5"/>
    <mergeCell ref="AA3:AD3"/>
    <mergeCell ref="AE3:AK3"/>
    <mergeCell ref="AL3:AM3"/>
    <mergeCell ref="AN3:AN5"/>
    <mergeCell ref="P2:W4"/>
    <mergeCell ref="Y2:AO2"/>
    <mergeCell ref="AQ2:AY4"/>
    <mergeCell ref="B52:B53"/>
    <mergeCell ref="C52:F52"/>
    <mergeCell ref="G52:J52"/>
    <mergeCell ref="K52:N52"/>
    <mergeCell ref="A4:C4"/>
    <mergeCell ref="A46:A47"/>
    <mergeCell ref="B46:B47"/>
    <mergeCell ref="A21:C21"/>
    <mergeCell ref="A22:A23"/>
    <mergeCell ref="A24:A25"/>
    <mergeCell ref="C46:C47"/>
    <mergeCell ref="K2:N4"/>
    <mergeCell ref="Y3:Y5"/>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BD101"/>
  <sheetViews>
    <sheetView topLeftCell="C1" zoomScale="55" zoomScaleNormal="55" workbookViewId="0">
      <selection activeCell="W18" sqref="W18:W19"/>
    </sheetView>
  </sheetViews>
  <sheetFormatPr defaultColWidth="9.140625" defaultRowHeight="15" x14ac:dyDescent="0.25"/>
  <cols>
    <col min="1" max="1" width="13" style="9" customWidth="1"/>
    <col min="2" max="2" width="25.5703125" style="9" customWidth="1"/>
    <col min="3" max="3" width="21.140625" style="9" customWidth="1"/>
    <col min="4" max="4" width="12.85546875" style="9" bestFit="1" customWidth="1"/>
    <col min="5" max="5" width="15" style="9" customWidth="1"/>
    <col min="6" max="6" width="24" style="9" bestFit="1" customWidth="1"/>
    <col min="7" max="7" width="13.7109375" style="9" bestFit="1" customWidth="1"/>
    <col min="8" max="8" width="13.42578125" style="9" bestFit="1" customWidth="1"/>
    <col min="9" max="9" width="14.7109375" style="9" bestFit="1" customWidth="1"/>
    <col min="10" max="10" width="13" style="9" customWidth="1"/>
    <col min="11" max="11" width="19.140625" style="9" bestFit="1" customWidth="1"/>
    <col min="12" max="12" width="32.5703125" style="9" bestFit="1" customWidth="1"/>
    <col min="13" max="13" width="20.42578125" style="9" bestFit="1" customWidth="1"/>
    <col min="14" max="14" width="18.5703125" style="9" bestFit="1" customWidth="1"/>
    <col min="15" max="15" width="9.7109375" style="9" bestFit="1" customWidth="1"/>
    <col min="16" max="16" width="19.140625" style="9" bestFit="1" customWidth="1"/>
    <col min="17" max="17" width="9.7109375" style="9" bestFit="1" customWidth="1"/>
    <col min="18" max="18" width="9" style="9" bestFit="1" customWidth="1"/>
    <col min="19" max="19" width="10.5703125" style="9" bestFit="1" customWidth="1"/>
    <col min="20" max="22" width="16" style="9" bestFit="1" customWidth="1"/>
    <col min="23" max="23" width="20.42578125" style="9" bestFit="1" customWidth="1"/>
    <col min="24" max="24" width="9" style="9" bestFit="1" customWidth="1"/>
    <col min="25" max="25" width="19.140625" style="9" bestFit="1" customWidth="1"/>
    <col min="26" max="26" width="25.85546875" style="9" bestFit="1" customWidth="1"/>
    <col min="27" max="27" width="24.28515625" style="9" bestFit="1" customWidth="1"/>
    <col min="28" max="28" width="11" style="9" bestFit="1" customWidth="1"/>
    <col min="29" max="29" width="16.28515625" style="9" bestFit="1" customWidth="1"/>
    <col min="30" max="30" width="14.7109375" style="9" bestFit="1" customWidth="1"/>
    <col min="31" max="31" width="12.85546875" style="9" bestFit="1" customWidth="1"/>
    <col min="32" max="32" width="9.28515625" style="9" bestFit="1" customWidth="1"/>
    <col min="33" max="33" width="15.140625" style="9" bestFit="1" customWidth="1"/>
    <col min="34" max="34" width="12.140625" style="9" bestFit="1" customWidth="1"/>
    <col min="35" max="35" width="19.5703125" style="9" bestFit="1" customWidth="1"/>
    <col min="36" max="36" width="16.5703125" style="9" bestFit="1" customWidth="1"/>
    <col min="37" max="37" width="11.7109375" style="9" bestFit="1" customWidth="1"/>
    <col min="38" max="38" width="14" style="9" bestFit="1" customWidth="1"/>
    <col min="39" max="39" width="12.5703125" style="9" bestFit="1" customWidth="1"/>
    <col min="40" max="40" width="15.42578125" style="9" bestFit="1" customWidth="1"/>
    <col min="41" max="41" width="11.85546875" style="9" bestFit="1" customWidth="1"/>
    <col min="42" max="42" width="9.85546875" style="9" customWidth="1"/>
    <col min="43" max="43" width="20.42578125" style="9" bestFit="1" customWidth="1"/>
    <col min="44" max="44" width="16.5703125" style="9" bestFit="1" customWidth="1"/>
    <col min="45" max="46" width="16" style="9" bestFit="1" customWidth="1"/>
    <col min="47" max="47" width="15.42578125" style="9" bestFit="1" customWidth="1"/>
    <col min="48" max="48" width="38.140625" style="9" customWidth="1"/>
    <col min="49" max="50" width="16" style="9" bestFit="1" customWidth="1"/>
    <col min="51" max="51" width="22.7109375" style="9" bestFit="1" customWidth="1"/>
    <col min="52" max="56" width="23.42578125" style="9" customWidth="1"/>
    <col min="57" max="16384" width="9.140625" style="9"/>
  </cols>
  <sheetData>
    <row r="1" spans="1:51" x14ac:dyDescent="0.25">
      <c r="C1" s="17" t="s">
        <v>98</v>
      </c>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51" ht="15.75" thickBot="1" x14ac:dyDescent="0.3">
      <c r="C2" s="17"/>
      <c r="K2" s="753" t="s">
        <v>344</v>
      </c>
      <c r="L2" s="753"/>
      <c r="M2" s="753"/>
      <c r="N2" s="753"/>
      <c r="P2" s="755" t="s">
        <v>400</v>
      </c>
      <c r="Q2" s="755"/>
      <c r="R2" s="755"/>
      <c r="S2" s="755"/>
      <c r="T2" s="755"/>
      <c r="U2" s="755"/>
      <c r="V2" s="755"/>
      <c r="W2" s="755"/>
      <c r="Y2" s="757" t="s">
        <v>435</v>
      </c>
      <c r="Z2" s="757"/>
      <c r="AA2" s="757"/>
      <c r="AB2" s="757"/>
      <c r="AC2" s="757"/>
      <c r="AD2" s="757"/>
      <c r="AE2" s="757"/>
      <c r="AF2" s="757"/>
      <c r="AG2" s="757"/>
      <c r="AH2" s="757"/>
      <c r="AI2" s="757"/>
      <c r="AJ2" s="757"/>
      <c r="AK2" s="757"/>
      <c r="AL2" s="757"/>
      <c r="AM2" s="757"/>
      <c r="AN2" s="757"/>
      <c r="AO2" s="757"/>
      <c r="AQ2" s="751" t="s">
        <v>431</v>
      </c>
      <c r="AR2" s="751"/>
      <c r="AS2" s="751"/>
      <c r="AT2" s="751"/>
      <c r="AU2" s="751"/>
      <c r="AV2" s="751"/>
      <c r="AW2" s="751"/>
      <c r="AX2" s="751"/>
      <c r="AY2" s="751"/>
    </row>
    <row r="3" spans="1:51" ht="16.5" customHeight="1" thickTop="1" thickBot="1" x14ac:dyDescent="0.3">
      <c r="C3" s="17"/>
      <c r="K3" s="753"/>
      <c r="L3" s="753"/>
      <c r="M3" s="753"/>
      <c r="N3" s="753"/>
      <c r="P3" s="755"/>
      <c r="Q3" s="755"/>
      <c r="R3" s="755"/>
      <c r="S3" s="755"/>
      <c r="T3" s="755"/>
      <c r="U3" s="755"/>
      <c r="V3" s="755"/>
      <c r="W3" s="755"/>
      <c r="Y3" s="599" t="s">
        <v>368</v>
      </c>
      <c r="Z3" s="599" t="s">
        <v>401</v>
      </c>
      <c r="AA3" s="734" t="s">
        <v>402</v>
      </c>
      <c r="AB3" s="734"/>
      <c r="AC3" s="734"/>
      <c r="AD3" s="734"/>
      <c r="AE3" s="583" t="s">
        <v>403</v>
      </c>
      <c r="AF3" s="584"/>
      <c r="AG3" s="584"/>
      <c r="AH3" s="584"/>
      <c r="AI3" s="584"/>
      <c r="AJ3" s="584"/>
      <c r="AK3" s="758"/>
      <c r="AL3" s="583" t="s">
        <v>404</v>
      </c>
      <c r="AM3" s="758"/>
      <c r="AN3" s="759" t="s">
        <v>426</v>
      </c>
      <c r="AO3" s="759" t="s">
        <v>406</v>
      </c>
      <c r="AQ3" s="751"/>
      <c r="AR3" s="751"/>
      <c r="AS3" s="751"/>
      <c r="AT3" s="751"/>
      <c r="AU3" s="751"/>
      <c r="AV3" s="751"/>
      <c r="AW3" s="751"/>
      <c r="AX3" s="751"/>
      <c r="AY3" s="751"/>
    </row>
    <row r="4" spans="1:51" ht="16.5" customHeight="1" thickTop="1" thickBot="1" x14ac:dyDescent="0.3">
      <c r="A4" s="728" t="s">
        <v>110</v>
      </c>
      <c r="B4" s="729"/>
      <c r="C4" s="730"/>
      <c r="K4" s="754"/>
      <c r="L4" s="754"/>
      <c r="M4" s="754"/>
      <c r="N4" s="754"/>
      <c r="P4" s="756"/>
      <c r="Q4" s="756"/>
      <c r="R4" s="756"/>
      <c r="S4" s="756"/>
      <c r="T4" s="756"/>
      <c r="U4" s="756"/>
      <c r="V4" s="756"/>
      <c r="W4" s="756"/>
      <c r="Y4" s="599"/>
      <c r="Z4" s="599"/>
      <c r="AA4" s="759" t="s">
        <v>441</v>
      </c>
      <c r="AB4" s="759" t="s">
        <v>408</v>
      </c>
      <c r="AC4" s="599" t="s">
        <v>409</v>
      </c>
      <c r="AD4" s="599" t="s">
        <v>410</v>
      </c>
      <c r="AE4" s="734" t="s">
        <v>411</v>
      </c>
      <c r="AF4" s="734"/>
      <c r="AG4" s="734" t="s">
        <v>412</v>
      </c>
      <c r="AH4" s="734"/>
      <c r="AI4" s="734"/>
      <c r="AJ4" s="734"/>
      <c r="AK4" s="599" t="s">
        <v>413</v>
      </c>
      <c r="AL4" s="734" t="s">
        <v>414</v>
      </c>
      <c r="AM4" s="734" t="s">
        <v>415</v>
      </c>
      <c r="AN4" s="760"/>
      <c r="AO4" s="760"/>
      <c r="AQ4" s="752"/>
      <c r="AR4" s="752"/>
      <c r="AS4" s="752"/>
      <c r="AT4" s="752"/>
      <c r="AU4" s="752"/>
      <c r="AV4" s="752"/>
      <c r="AW4" s="752"/>
      <c r="AX4" s="752"/>
      <c r="AY4" s="752"/>
    </row>
    <row r="5" spans="1:51" ht="31.5" thickTop="1" thickBot="1" x14ac:dyDescent="0.3">
      <c r="A5" s="72" t="s">
        <v>14</v>
      </c>
      <c r="B5" s="72" t="s">
        <v>63</v>
      </c>
      <c r="C5" s="112" t="s">
        <v>64</v>
      </c>
      <c r="E5" s="788" t="s">
        <v>71</v>
      </c>
      <c r="F5" s="789"/>
      <c r="K5" s="253" t="s">
        <v>68</v>
      </c>
      <c r="L5" s="253" t="s">
        <v>67</v>
      </c>
      <c r="M5" s="256" t="s">
        <v>344</v>
      </c>
      <c r="N5" s="257" t="s">
        <v>442</v>
      </c>
      <c r="O5" s="29"/>
      <c r="P5" s="253" t="s">
        <v>368</v>
      </c>
      <c r="Q5" s="253" t="s">
        <v>393</v>
      </c>
      <c r="R5" s="253" t="s">
        <v>394</v>
      </c>
      <c r="S5" s="253" t="s">
        <v>395</v>
      </c>
      <c r="T5" s="253" t="s">
        <v>396</v>
      </c>
      <c r="U5" s="257" t="s">
        <v>444</v>
      </c>
      <c r="V5" s="257" t="s">
        <v>443</v>
      </c>
      <c r="W5" s="253" t="s">
        <v>399</v>
      </c>
      <c r="Y5" s="599"/>
      <c r="Z5" s="599"/>
      <c r="AA5" s="762"/>
      <c r="AB5" s="762"/>
      <c r="AC5" s="734"/>
      <c r="AD5" s="734"/>
      <c r="AE5" s="257" t="s">
        <v>436</v>
      </c>
      <c r="AF5" s="257" t="s">
        <v>439</v>
      </c>
      <c r="AG5" s="253" t="s">
        <v>416</v>
      </c>
      <c r="AH5" s="257" t="s">
        <v>437</v>
      </c>
      <c r="AI5" s="257" t="s">
        <v>438</v>
      </c>
      <c r="AJ5" s="257" t="s">
        <v>440</v>
      </c>
      <c r="AK5" s="599"/>
      <c r="AL5" s="734"/>
      <c r="AM5" s="734"/>
      <c r="AN5" s="761"/>
      <c r="AO5" s="761"/>
      <c r="AQ5" s="253" t="s">
        <v>368</v>
      </c>
      <c r="AR5" s="258" t="s">
        <v>424</v>
      </c>
      <c r="AS5" s="257" t="s">
        <v>425</v>
      </c>
      <c r="AT5" s="257" t="s">
        <v>426</v>
      </c>
      <c r="AU5" s="257" t="s">
        <v>427</v>
      </c>
      <c r="AV5" s="257" t="s">
        <v>445</v>
      </c>
      <c r="AW5" s="253" t="s">
        <v>131</v>
      </c>
      <c r="AX5" s="257" t="s">
        <v>446</v>
      </c>
      <c r="AY5" s="474" t="s">
        <v>430</v>
      </c>
    </row>
    <row r="6" spans="1:51" ht="20.25" customHeight="1" thickTop="1" thickBot="1" x14ac:dyDescent="0.35">
      <c r="A6" s="2" t="s">
        <v>15</v>
      </c>
      <c r="B6" s="5" t="s">
        <v>16</v>
      </c>
      <c r="C6" s="51">
        <f>'Input sheet'!E8</f>
        <v>1696</v>
      </c>
      <c r="E6" s="259" t="s">
        <v>69</v>
      </c>
      <c r="F6" s="260" t="s">
        <v>496</v>
      </c>
      <c r="K6" s="259" t="s">
        <v>34</v>
      </c>
      <c r="L6" s="105" t="s">
        <v>361</v>
      </c>
      <c r="M6" s="261">
        <f>C11*(C9+C10)</f>
        <v>4619818</v>
      </c>
      <c r="N6" s="763">
        <f>SUM(M6:M11)</f>
        <v>465335342</v>
      </c>
      <c r="P6" s="262" t="s">
        <v>34</v>
      </c>
      <c r="Q6" s="44">
        <f>$C$32</f>
        <v>15</v>
      </c>
      <c r="R6" s="44">
        <f>$C$32</f>
        <v>15</v>
      </c>
      <c r="S6" s="44">
        <v>10</v>
      </c>
      <c r="T6" s="44">
        <f t="shared" ref="T6:T19" si="0">SQRT(Q6^2 + R6^2 - 2 * Q6 * R6 * COS(RADIANS(S6))) / 2</f>
        <v>1.3073361412148754</v>
      </c>
      <c r="U6" s="44">
        <f t="shared" ref="U6:U19" si="1">(T6/67.29)^3.79</f>
        <v>3.259682051177461E-7</v>
      </c>
      <c r="V6" s="44">
        <f t="shared" ref="V6:V19" si="2">(U6+U6)-(U6*U6)</f>
        <v>6.519363039802215E-7</v>
      </c>
      <c r="W6" s="516">
        <f>AVERAGE(V6:V11)</f>
        <v>9.7720545065049509E-4</v>
      </c>
      <c r="Y6" s="263" t="s">
        <v>34</v>
      </c>
      <c r="Z6" s="379" t="s">
        <v>418</v>
      </c>
      <c r="AA6" s="265" t="s">
        <v>433</v>
      </c>
      <c r="AB6" s="265">
        <f t="shared" ref="AB6:AB19" si="3">IF(TRIM(AA6)="Permitted or yield control",1, IF(TRIM(AA6)="Protected",0.01, 1))</f>
        <v>1</v>
      </c>
      <c r="AC6" s="265">
        <v>0.5</v>
      </c>
      <c r="AD6" s="265">
        <f t="shared" ref="AD6:AD19" si="4">AB6+((1-AC6)*(1-AB6))</f>
        <v>1</v>
      </c>
      <c r="AE6" s="265" t="s">
        <v>429</v>
      </c>
      <c r="AF6" s="265">
        <f t="shared" ref="AF6:AF19" si="5">IF(ISNUMBER(SEARCH("EBT", AE6)),$C$22, 0) + IF(ISNUMBER(SEARCH("WBT", AE6)),$C$23, 0)+IF(ISNUMBER(SEARCH("NBT", AE6)),$C$24, 0) + IF(ISNUMBER(SEARCH("SBT", AE6)),$C$25, 0)</f>
        <v>0</v>
      </c>
      <c r="AG6" s="265">
        <v>0</v>
      </c>
      <c r="AH6" s="265" t="s">
        <v>429</v>
      </c>
      <c r="AI6" s="265">
        <f t="shared" ref="AI6:AI19" si="6">IF(ISNUMBER(SEARCH("EBT", AH6)),$C$22, 0) + IF(ISNUMBER(SEARCH("WBT", AH6)),$C$23, 0)+IF(ISNUMBER(SEARCH("NBT", AH6)),$C$24, 0) + IF(ISNUMBER(SEARCH("SBT", AH6)),$C$25, 0)</f>
        <v>0</v>
      </c>
      <c r="AJ6" s="265">
        <f t="shared" ref="AJ6:AJ19" si="7">IF(AG6=0, 0, IF(AI6=1, 1, IF(AI6=2, 1*(1+0.75), 1*(1+0.75+0.5*(AI6-2)))))</f>
        <v>0</v>
      </c>
      <c r="AK6" s="265">
        <f t="shared" ref="AK6:AK19" si="8">IF(Z6="D",1,AF6+AJ6)</f>
        <v>1</v>
      </c>
      <c r="AL6" s="265" t="str">
        <f t="shared" ref="AL6:AL19" si="9">IF(Z6="D","NA",$C$29)</f>
        <v>NA</v>
      </c>
      <c r="AM6" s="265">
        <f t="shared" ref="AM6:AM19" si="10">IF(Z6="D", 1, 1-(((60-AL6)/60)*(0.1/0.15)))</f>
        <v>1</v>
      </c>
      <c r="AN6" s="266">
        <f t="shared" ref="AN6:AN19" si="11">IF(Z6="D",1,AD6*AK6*AM6)</f>
        <v>1</v>
      </c>
      <c r="AO6" s="748">
        <f>AVERAGE(AN6:AN11)</f>
        <v>1</v>
      </c>
      <c r="AQ6" s="401" t="s">
        <v>34</v>
      </c>
      <c r="AR6" s="313">
        <f t="shared" ref="AR6:AR19" si="12">M6</f>
        <v>4619818</v>
      </c>
      <c r="AS6" s="313">
        <f t="shared" ref="AS6:AS19" si="13">V6</f>
        <v>6.519363039802215E-7</v>
      </c>
      <c r="AT6" s="313">
        <f t="shared" ref="AT6:AT19" si="14">AN6</f>
        <v>1</v>
      </c>
      <c r="AU6" s="313">
        <v>1</v>
      </c>
      <c r="AV6" s="313">
        <f>AR6*AS6*AT6*AU6</f>
        <v>3.011827071981299</v>
      </c>
      <c r="AW6" s="516">
        <f>SUM(AV6:AV11)</f>
        <v>639779.7174089523</v>
      </c>
      <c r="AX6" s="516">
        <f>100*EXP((-1/13700000)*AW6)</f>
        <v>95.437438305720363</v>
      </c>
      <c r="AY6" s="714">
        <f>100*EXP((-1/13700000)*((AW6+AW12+AW18)/3))</f>
        <v>91.985419417108631</v>
      </c>
    </row>
    <row r="7" spans="1:51" ht="18.75" customHeight="1" thickTop="1" thickBot="1" x14ac:dyDescent="0.35">
      <c r="A7" s="3"/>
      <c r="B7" s="6" t="s">
        <v>17</v>
      </c>
      <c r="C7" s="52">
        <f>'Input sheet'!E9</f>
        <v>12742</v>
      </c>
      <c r="E7" s="111" t="s">
        <v>69</v>
      </c>
      <c r="F7" s="269" t="s">
        <v>497</v>
      </c>
      <c r="K7" s="270" t="s">
        <v>35</v>
      </c>
      <c r="L7" s="110" t="s">
        <v>290</v>
      </c>
      <c r="M7" s="271">
        <f>(C9+C17+C7)*(C10+C8)</f>
        <v>78731646</v>
      </c>
      <c r="N7" s="763"/>
      <c r="P7" s="272" t="s">
        <v>35</v>
      </c>
      <c r="Q7" s="45">
        <f t="shared" ref="Q7:Q19" si="15">$C$29</f>
        <v>35</v>
      </c>
      <c r="R7" s="45">
        <f>$C$30</f>
        <v>20</v>
      </c>
      <c r="S7" s="45">
        <v>10</v>
      </c>
      <c r="T7" s="45">
        <f t="shared" si="0"/>
        <v>7.8464824249932006</v>
      </c>
      <c r="U7" s="45">
        <f t="shared" si="1"/>
        <v>2.903258937823807E-4</v>
      </c>
      <c r="V7" s="45">
        <f t="shared" si="2"/>
        <v>5.8056749844016082E-4</v>
      </c>
      <c r="W7" s="722"/>
      <c r="Y7" s="273" t="s">
        <v>35</v>
      </c>
      <c r="Z7" s="380" t="s">
        <v>418</v>
      </c>
      <c r="AA7" s="275" t="s">
        <v>433</v>
      </c>
      <c r="AB7" s="275">
        <f t="shared" si="3"/>
        <v>1</v>
      </c>
      <c r="AC7" s="275">
        <v>0.5</v>
      </c>
      <c r="AD7" s="275">
        <f t="shared" si="4"/>
        <v>1</v>
      </c>
      <c r="AE7" s="275" t="s">
        <v>429</v>
      </c>
      <c r="AF7" s="275">
        <f t="shared" si="5"/>
        <v>0</v>
      </c>
      <c r="AG7" s="275">
        <v>0</v>
      </c>
      <c r="AH7" s="275" t="s">
        <v>429</v>
      </c>
      <c r="AI7" s="275">
        <f t="shared" si="6"/>
        <v>0</v>
      </c>
      <c r="AJ7" s="275">
        <f t="shared" si="7"/>
        <v>0</v>
      </c>
      <c r="AK7" s="275">
        <f t="shared" si="8"/>
        <v>1</v>
      </c>
      <c r="AL7" s="275" t="str">
        <f t="shared" si="9"/>
        <v>NA</v>
      </c>
      <c r="AM7" s="275">
        <f t="shared" si="10"/>
        <v>1</v>
      </c>
      <c r="AN7" s="276">
        <f t="shared" si="11"/>
        <v>1</v>
      </c>
      <c r="AO7" s="749"/>
      <c r="AQ7" s="402" t="s">
        <v>35</v>
      </c>
      <c r="AR7" s="316">
        <f t="shared" si="12"/>
        <v>78731646</v>
      </c>
      <c r="AS7" s="316">
        <f t="shared" si="13"/>
        <v>5.8056749844016082E-4</v>
      </c>
      <c r="AT7" s="316">
        <f t="shared" si="14"/>
        <v>1</v>
      </c>
      <c r="AU7" s="316">
        <v>1</v>
      </c>
      <c r="AV7" s="316">
        <f t="shared" ref="AV7:AV19" si="16">AR7*AS7*AT7*AU7</f>
        <v>45709.034766296296</v>
      </c>
      <c r="AW7" s="722"/>
      <c r="AX7" s="722"/>
      <c r="AY7" s="715"/>
    </row>
    <row r="8" spans="1:51" ht="20.25" thickTop="1" thickBot="1" x14ac:dyDescent="0.35">
      <c r="A8" s="4"/>
      <c r="B8" s="7" t="s">
        <v>18</v>
      </c>
      <c r="C8" s="53">
        <f>'Input sheet'!E10</f>
        <v>1696</v>
      </c>
      <c r="E8" s="278" t="s">
        <v>70</v>
      </c>
      <c r="F8" s="279" t="s">
        <v>498</v>
      </c>
      <c r="K8" s="280" t="s">
        <v>30</v>
      </c>
      <c r="L8" s="110" t="s">
        <v>291</v>
      </c>
      <c r="M8" s="271">
        <f>(C10+C8+C12)*(C13+C14)</f>
        <v>151060329</v>
      </c>
      <c r="N8" s="763"/>
      <c r="P8" s="281" t="s">
        <v>30</v>
      </c>
      <c r="Q8" s="45">
        <f t="shared" si="15"/>
        <v>35</v>
      </c>
      <c r="R8" s="45">
        <f>$C$31</f>
        <v>15</v>
      </c>
      <c r="S8" s="45">
        <v>10</v>
      </c>
      <c r="T8" s="45">
        <f t="shared" si="0"/>
        <v>10.197448937567444</v>
      </c>
      <c r="U8" s="45">
        <f t="shared" si="1"/>
        <v>7.8388153024650875E-4</v>
      </c>
      <c r="V8" s="45">
        <f t="shared" si="2"/>
        <v>1.567148590239556E-3</v>
      </c>
      <c r="W8" s="722"/>
      <c r="Y8" s="282" t="s">
        <v>30</v>
      </c>
      <c r="Z8" s="380" t="s">
        <v>418</v>
      </c>
      <c r="AA8" s="275" t="s">
        <v>433</v>
      </c>
      <c r="AB8" s="275">
        <f t="shared" si="3"/>
        <v>1</v>
      </c>
      <c r="AC8" s="275">
        <v>0.5</v>
      </c>
      <c r="AD8" s="275">
        <f t="shared" si="4"/>
        <v>1</v>
      </c>
      <c r="AE8" s="275" t="s">
        <v>429</v>
      </c>
      <c r="AF8" s="275">
        <f t="shared" si="5"/>
        <v>0</v>
      </c>
      <c r="AG8" s="275">
        <v>0</v>
      </c>
      <c r="AH8" s="275" t="s">
        <v>429</v>
      </c>
      <c r="AI8" s="275">
        <f t="shared" si="6"/>
        <v>0</v>
      </c>
      <c r="AJ8" s="275">
        <f t="shared" si="7"/>
        <v>0</v>
      </c>
      <c r="AK8" s="275">
        <f t="shared" si="8"/>
        <v>1</v>
      </c>
      <c r="AL8" s="275" t="str">
        <f t="shared" si="9"/>
        <v>NA</v>
      </c>
      <c r="AM8" s="275">
        <f t="shared" si="10"/>
        <v>1</v>
      </c>
      <c r="AN8" s="276">
        <f t="shared" si="11"/>
        <v>1</v>
      </c>
      <c r="AO8" s="749"/>
      <c r="AQ8" s="403" t="s">
        <v>30</v>
      </c>
      <c r="AR8" s="316">
        <f t="shared" si="12"/>
        <v>151060329</v>
      </c>
      <c r="AS8" s="316">
        <f t="shared" si="13"/>
        <v>1.567148590239556E-3</v>
      </c>
      <c r="AT8" s="316">
        <f t="shared" si="14"/>
        <v>1</v>
      </c>
      <c r="AU8" s="316">
        <v>1</v>
      </c>
      <c r="AV8" s="316">
        <f t="shared" si="16"/>
        <v>236733.98163347351</v>
      </c>
      <c r="AW8" s="722"/>
      <c r="AX8" s="722"/>
      <c r="AY8" s="715"/>
    </row>
    <row r="9" spans="1:51" ht="20.25" thickTop="1" thickBot="1" x14ac:dyDescent="0.35">
      <c r="A9" s="2" t="s">
        <v>31</v>
      </c>
      <c r="B9" s="5" t="s">
        <v>22</v>
      </c>
      <c r="C9" s="54">
        <f>'Input sheet'!E11</f>
        <v>941</v>
      </c>
      <c r="K9" s="280" t="s">
        <v>28</v>
      </c>
      <c r="L9" s="110" t="s">
        <v>263</v>
      </c>
      <c r="M9" s="271">
        <f>(C15+C16)*C17</f>
        <v>4619818</v>
      </c>
      <c r="N9" s="763"/>
      <c r="P9" s="281" t="s">
        <v>28</v>
      </c>
      <c r="Q9" s="45">
        <f t="shared" si="15"/>
        <v>35</v>
      </c>
      <c r="R9" s="45">
        <f>$C$30</f>
        <v>20</v>
      </c>
      <c r="S9" s="45">
        <v>10</v>
      </c>
      <c r="T9" s="45">
        <f t="shared" si="0"/>
        <v>7.8464824249932006</v>
      </c>
      <c r="U9" s="45">
        <f t="shared" si="1"/>
        <v>2.903258937823807E-4</v>
      </c>
      <c r="V9" s="45">
        <f t="shared" si="2"/>
        <v>5.8056749844016082E-4</v>
      </c>
      <c r="W9" s="722"/>
      <c r="Y9" s="282" t="s">
        <v>28</v>
      </c>
      <c r="Z9" s="380" t="s">
        <v>418</v>
      </c>
      <c r="AA9" s="275" t="s">
        <v>433</v>
      </c>
      <c r="AB9" s="275">
        <f t="shared" si="3"/>
        <v>1</v>
      </c>
      <c r="AC9" s="275">
        <v>0.5</v>
      </c>
      <c r="AD9" s="275">
        <f t="shared" si="4"/>
        <v>1</v>
      </c>
      <c r="AE9" s="275" t="s">
        <v>429</v>
      </c>
      <c r="AF9" s="275">
        <f t="shared" si="5"/>
        <v>0</v>
      </c>
      <c r="AG9" s="275">
        <v>0</v>
      </c>
      <c r="AH9" s="275" t="s">
        <v>429</v>
      </c>
      <c r="AI9" s="275">
        <f t="shared" si="6"/>
        <v>0</v>
      </c>
      <c r="AJ9" s="275">
        <f t="shared" si="7"/>
        <v>0</v>
      </c>
      <c r="AK9" s="275">
        <f t="shared" si="8"/>
        <v>1</v>
      </c>
      <c r="AL9" s="275" t="str">
        <f t="shared" si="9"/>
        <v>NA</v>
      </c>
      <c r="AM9" s="275">
        <f t="shared" si="10"/>
        <v>1</v>
      </c>
      <c r="AN9" s="276">
        <f t="shared" si="11"/>
        <v>1</v>
      </c>
      <c r="AO9" s="749"/>
      <c r="AQ9" s="403" t="s">
        <v>28</v>
      </c>
      <c r="AR9" s="316">
        <f t="shared" si="12"/>
        <v>4619818</v>
      </c>
      <c r="AS9" s="316">
        <f t="shared" si="13"/>
        <v>5.8056749844016082E-4</v>
      </c>
      <c r="AT9" s="316">
        <f t="shared" si="14"/>
        <v>1</v>
      </c>
      <c r="AU9" s="316">
        <v>1</v>
      </c>
      <c r="AV9" s="316">
        <f t="shared" si="16"/>
        <v>2682.1161795088269</v>
      </c>
      <c r="AW9" s="722"/>
      <c r="AX9" s="722"/>
      <c r="AY9" s="715"/>
    </row>
    <row r="10" spans="1:51" ht="20.25" thickTop="1" thickBot="1" x14ac:dyDescent="0.35">
      <c r="A10" s="3"/>
      <c r="B10" s="6" t="s">
        <v>23</v>
      </c>
      <c r="C10" s="52">
        <f>'Input sheet'!E12</f>
        <v>3665</v>
      </c>
      <c r="K10" s="280" t="s">
        <v>36</v>
      </c>
      <c r="L10" s="110" t="s">
        <v>292</v>
      </c>
      <c r="M10" s="271">
        <f>(C15+C11+C13)*(C16+C14)</f>
        <v>115463205</v>
      </c>
      <c r="N10" s="763"/>
      <c r="P10" s="281" t="s">
        <v>36</v>
      </c>
      <c r="Q10" s="45">
        <f t="shared" si="15"/>
        <v>35</v>
      </c>
      <c r="R10" s="45">
        <f>$C$32</f>
        <v>15</v>
      </c>
      <c r="S10" s="45">
        <v>10</v>
      </c>
      <c r="T10" s="45">
        <f t="shared" si="0"/>
        <v>10.197448937567444</v>
      </c>
      <c r="U10" s="45">
        <f t="shared" si="1"/>
        <v>7.8388153024650875E-4</v>
      </c>
      <c r="V10" s="45">
        <f t="shared" si="2"/>
        <v>1.567148590239556E-3</v>
      </c>
      <c r="W10" s="722"/>
      <c r="Y10" s="282" t="s">
        <v>36</v>
      </c>
      <c r="Z10" s="380" t="s">
        <v>418</v>
      </c>
      <c r="AA10" s="275" t="s">
        <v>433</v>
      </c>
      <c r="AB10" s="275">
        <f t="shared" si="3"/>
        <v>1</v>
      </c>
      <c r="AC10" s="275">
        <v>0.5</v>
      </c>
      <c r="AD10" s="275">
        <f t="shared" si="4"/>
        <v>1</v>
      </c>
      <c r="AE10" s="275" t="s">
        <v>429</v>
      </c>
      <c r="AF10" s="275">
        <f t="shared" si="5"/>
        <v>0</v>
      </c>
      <c r="AG10" s="275">
        <v>0</v>
      </c>
      <c r="AH10" s="275" t="s">
        <v>429</v>
      </c>
      <c r="AI10" s="275">
        <f t="shared" si="6"/>
        <v>0</v>
      </c>
      <c r="AJ10" s="275">
        <f t="shared" si="7"/>
        <v>0</v>
      </c>
      <c r="AK10" s="275">
        <f t="shared" si="8"/>
        <v>1</v>
      </c>
      <c r="AL10" s="275" t="str">
        <f t="shared" si="9"/>
        <v>NA</v>
      </c>
      <c r="AM10" s="275">
        <f t="shared" si="10"/>
        <v>1</v>
      </c>
      <c r="AN10" s="276">
        <f t="shared" si="11"/>
        <v>1</v>
      </c>
      <c r="AO10" s="749"/>
      <c r="AQ10" s="403" t="s">
        <v>36</v>
      </c>
      <c r="AR10" s="316">
        <f t="shared" si="12"/>
        <v>115463205</v>
      </c>
      <c r="AS10" s="316">
        <f t="shared" si="13"/>
        <v>1.567148590239556E-3</v>
      </c>
      <c r="AT10" s="316">
        <f t="shared" si="14"/>
        <v>1</v>
      </c>
      <c r="AU10" s="316">
        <v>1</v>
      </c>
      <c r="AV10" s="316">
        <f t="shared" si="16"/>
        <v>180947.99894029085</v>
      </c>
      <c r="AW10" s="722"/>
      <c r="AX10" s="722"/>
      <c r="AY10" s="715"/>
    </row>
    <row r="11" spans="1:51" ht="20.25" thickTop="1" thickBot="1" x14ac:dyDescent="0.35">
      <c r="A11" s="4"/>
      <c r="B11" s="7" t="s">
        <v>24</v>
      </c>
      <c r="C11" s="53">
        <f>'Input sheet'!E13</f>
        <v>1003</v>
      </c>
      <c r="K11" s="280" t="s">
        <v>29</v>
      </c>
      <c r="L11" s="397" t="s">
        <v>293</v>
      </c>
      <c r="M11" s="398">
        <f>(C6+C14+C16)*(C7+C8)</f>
        <v>110840526</v>
      </c>
      <c r="N11" s="763"/>
      <c r="P11" s="281" t="s">
        <v>29</v>
      </c>
      <c r="Q11" s="46">
        <f t="shared" si="15"/>
        <v>35</v>
      </c>
      <c r="R11" s="46">
        <f>$C$31</f>
        <v>15</v>
      </c>
      <c r="S11" s="46">
        <v>10</v>
      </c>
      <c r="T11" s="46">
        <f t="shared" si="0"/>
        <v>10.197448937567444</v>
      </c>
      <c r="U11" s="46">
        <f t="shared" si="1"/>
        <v>7.8388153024650875E-4</v>
      </c>
      <c r="V11" s="46">
        <f t="shared" si="2"/>
        <v>1.567148590239556E-3</v>
      </c>
      <c r="W11" s="517"/>
      <c r="Y11" s="282" t="s">
        <v>29</v>
      </c>
      <c r="Z11" s="380" t="s">
        <v>418</v>
      </c>
      <c r="AA11" s="292" t="s">
        <v>433</v>
      </c>
      <c r="AB11" s="292">
        <f t="shared" si="3"/>
        <v>1</v>
      </c>
      <c r="AC11" s="292">
        <v>0.5</v>
      </c>
      <c r="AD11" s="292">
        <f t="shared" si="4"/>
        <v>1</v>
      </c>
      <c r="AE11" s="292" t="s">
        <v>429</v>
      </c>
      <c r="AF11" s="292">
        <f t="shared" si="5"/>
        <v>0</v>
      </c>
      <c r="AG11" s="292">
        <v>0</v>
      </c>
      <c r="AH11" s="292" t="s">
        <v>429</v>
      </c>
      <c r="AI11" s="292">
        <f t="shared" si="6"/>
        <v>0</v>
      </c>
      <c r="AJ11" s="292">
        <f t="shared" si="7"/>
        <v>0</v>
      </c>
      <c r="AK11" s="292">
        <f t="shared" si="8"/>
        <v>1</v>
      </c>
      <c r="AL11" s="292" t="str">
        <f t="shared" si="9"/>
        <v>NA</v>
      </c>
      <c r="AM11" s="292">
        <f t="shared" si="10"/>
        <v>1</v>
      </c>
      <c r="AN11" s="293">
        <f t="shared" si="11"/>
        <v>1</v>
      </c>
      <c r="AO11" s="750"/>
      <c r="AQ11" s="404" t="s">
        <v>29</v>
      </c>
      <c r="AR11" s="318">
        <f t="shared" si="12"/>
        <v>110840526</v>
      </c>
      <c r="AS11" s="318">
        <f t="shared" si="13"/>
        <v>1.567148590239556E-3</v>
      </c>
      <c r="AT11" s="318">
        <f t="shared" si="14"/>
        <v>1</v>
      </c>
      <c r="AU11" s="318">
        <v>1</v>
      </c>
      <c r="AV11" s="318">
        <f t="shared" si="16"/>
        <v>173703.57406231086</v>
      </c>
      <c r="AW11" s="517"/>
      <c r="AX11" s="517"/>
      <c r="AY11" s="715"/>
    </row>
    <row r="12" spans="1:51" ht="19.5" thickTop="1" x14ac:dyDescent="0.3">
      <c r="A12" s="2" t="s">
        <v>32</v>
      </c>
      <c r="B12" s="5" t="s">
        <v>19</v>
      </c>
      <c r="C12" s="54">
        <f>'Input sheet'!E14</f>
        <v>2316</v>
      </c>
      <c r="K12" s="415" t="s">
        <v>34</v>
      </c>
      <c r="L12" s="105" t="s">
        <v>372</v>
      </c>
      <c r="M12" s="261">
        <f>C17*(C7+C8)</f>
        <v>14481314</v>
      </c>
      <c r="N12" s="721">
        <f>SUM(M12:M17)</f>
        <v>414992598</v>
      </c>
      <c r="P12" s="416" t="s">
        <v>34</v>
      </c>
      <c r="Q12" s="44">
        <f t="shared" si="15"/>
        <v>35</v>
      </c>
      <c r="R12" s="44">
        <f>$C$33</f>
        <v>25</v>
      </c>
      <c r="S12" s="44">
        <v>45</v>
      </c>
      <c r="T12" s="44">
        <f t="shared" si="0"/>
        <v>12.375006393165437</v>
      </c>
      <c r="U12" s="44">
        <f t="shared" si="1"/>
        <v>1.6323552670977528E-3</v>
      </c>
      <c r="V12" s="44">
        <f t="shared" si="2"/>
        <v>3.2620459504774839E-3</v>
      </c>
      <c r="W12" s="516">
        <f>AVERAGE(V12:V17)</f>
        <v>3.9443614131537894E-3</v>
      </c>
      <c r="Y12" s="417" t="s">
        <v>34</v>
      </c>
      <c r="Z12" s="383" t="s">
        <v>419</v>
      </c>
      <c r="AA12" s="384" t="s">
        <v>382</v>
      </c>
      <c r="AB12" s="384">
        <f t="shared" si="3"/>
        <v>0.01</v>
      </c>
      <c r="AC12" s="384">
        <v>0.5</v>
      </c>
      <c r="AD12" s="384">
        <f t="shared" si="4"/>
        <v>0.505</v>
      </c>
      <c r="AE12" s="384" t="s">
        <v>20</v>
      </c>
      <c r="AF12" s="384">
        <f t="shared" si="5"/>
        <v>2</v>
      </c>
      <c r="AG12" s="384">
        <v>1</v>
      </c>
      <c r="AH12" s="384" t="s">
        <v>17</v>
      </c>
      <c r="AI12" s="384">
        <f t="shared" si="6"/>
        <v>2</v>
      </c>
      <c r="AJ12" s="384">
        <f t="shared" si="7"/>
        <v>1.75</v>
      </c>
      <c r="AK12" s="384">
        <f t="shared" si="8"/>
        <v>3.75</v>
      </c>
      <c r="AL12" s="384">
        <f t="shared" si="9"/>
        <v>35</v>
      </c>
      <c r="AM12" s="384">
        <f t="shared" si="10"/>
        <v>0.7222222222222221</v>
      </c>
      <c r="AN12" s="385">
        <f t="shared" si="11"/>
        <v>1.3677083333333331</v>
      </c>
      <c r="AO12" s="748">
        <f>AVERAGE(AN12:AN17)</f>
        <v>0.88141203703703697</v>
      </c>
      <c r="AQ12" s="405" t="s">
        <v>34</v>
      </c>
      <c r="AR12" s="313">
        <f t="shared" si="12"/>
        <v>14481314</v>
      </c>
      <c r="AS12" s="313">
        <f t="shared" si="13"/>
        <v>3.2620459504774839E-3</v>
      </c>
      <c r="AT12" s="313">
        <f t="shared" si="14"/>
        <v>1.3677083333333331</v>
      </c>
      <c r="AU12" s="313">
        <v>1</v>
      </c>
      <c r="AV12" s="313">
        <f t="shared" si="16"/>
        <v>64608.779636112042</v>
      </c>
      <c r="AW12" s="516">
        <f>SUM(AV12:AV17)</f>
        <v>1194193.1704507254</v>
      </c>
      <c r="AX12" s="516">
        <f>100*EXP((-1/13700000)*AW12)</f>
        <v>91.652367074928733</v>
      </c>
      <c r="AY12" s="715"/>
    </row>
    <row r="13" spans="1:51" ht="19.5" customHeight="1" x14ac:dyDescent="0.3">
      <c r="A13" s="3"/>
      <c r="B13" s="6" t="s">
        <v>20</v>
      </c>
      <c r="C13" s="52">
        <f>'Input sheet'!E15</f>
        <v>17361</v>
      </c>
      <c r="K13" s="111" t="s">
        <v>35</v>
      </c>
      <c r="L13" s="397" t="s">
        <v>294</v>
      </c>
      <c r="M13" s="398">
        <f>(C17+C7+C8)*(C9+C10)</f>
        <v>71121246</v>
      </c>
      <c r="N13" s="790"/>
      <c r="P13" s="302" t="s">
        <v>35</v>
      </c>
      <c r="Q13" s="45">
        <f t="shared" si="15"/>
        <v>35</v>
      </c>
      <c r="R13" s="45">
        <f>$C$32</f>
        <v>15</v>
      </c>
      <c r="S13" s="45">
        <v>45</v>
      </c>
      <c r="T13" s="45">
        <f t="shared" si="0"/>
        <v>13.299792101327421</v>
      </c>
      <c r="U13" s="45">
        <f t="shared" si="1"/>
        <v>2.1450602139066136E-3</v>
      </c>
      <c r="V13" s="45">
        <f t="shared" si="2"/>
        <v>4.2855191444919425E-3</v>
      </c>
      <c r="W13" s="722"/>
      <c r="Y13" s="303" t="s">
        <v>35</v>
      </c>
      <c r="Z13" s="386" t="s">
        <v>419</v>
      </c>
      <c r="AA13" s="275" t="s">
        <v>382</v>
      </c>
      <c r="AB13" s="275">
        <f t="shared" si="3"/>
        <v>0.01</v>
      </c>
      <c r="AC13" s="275">
        <v>0.5</v>
      </c>
      <c r="AD13" s="275">
        <f t="shared" si="4"/>
        <v>0.505</v>
      </c>
      <c r="AE13" s="275">
        <v>0</v>
      </c>
      <c r="AF13" s="275">
        <f t="shared" si="5"/>
        <v>0</v>
      </c>
      <c r="AG13" s="275">
        <v>1</v>
      </c>
      <c r="AH13" s="275" t="s">
        <v>17</v>
      </c>
      <c r="AI13" s="275">
        <f t="shared" si="6"/>
        <v>2</v>
      </c>
      <c r="AJ13" s="275">
        <f t="shared" si="7"/>
        <v>1.75</v>
      </c>
      <c r="AK13" s="275">
        <f t="shared" si="8"/>
        <v>1.75</v>
      </c>
      <c r="AL13" s="275">
        <f t="shared" si="9"/>
        <v>35</v>
      </c>
      <c r="AM13" s="275">
        <f t="shared" si="10"/>
        <v>0.7222222222222221</v>
      </c>
      <c r="AN13" s="276">
        <f t="shared" si="11"/>
        <v>0.63826388888888885</v>
      </c>
      <c r="AO13" s="749"/>
      <c r="AQ13" s="406" t="s">
        <v>35</v>
      </c>
      <c r="AR13" s="316">
        <f t="shared" si="12"/>
        <v>71121246</v>
      </c>
      <c r="AS13" s="316">
        <f t="shared" si="13"/>
        <v>4.2855191444919425E-3</v>
      </c>
      <c r="AT13" s="316">
        <f t="shared" si="14"/>
        <v>0.63826388888888885</v>
      </c>
      <c r="AU13" s="316">
        <v>1</v>
      </c>
      <c r="AV13" s="316">
        <f t="shared" si="16"/>
        <v>194537.38339783991</v>
      </c>
      <c r="AW13" s="722"/>
      <c r="AX13" s="722"/>
      <c r="AY13" s="715"/>
    </row>
    <row r="14" spans="1:51" ht="19.5" thickBot="1" x14ac:dyDescent="0.35">
      <c r="A14" s="4"/>
      <c r="B14" s="7" t="s">
        <v>21</v>
      </c>
      <c r="C14" s="53">
        <f>'Input sheet'!E16</f>
        <v>2316</v>
      </c>
      <c r="K14" s="418" t="s">
        <v>30</v>
      </c>
      <c r="L14" s="110" t="s">
        <v>373</v>
      </c>
      <c r="M14" s="271">
        <f>(C10+C8)*(C12+C13+C14)</f>
        <v>117904473</v>
      </c>
      <c r="N14" s="790"/>
      <c r="P14" s="300" t="s">
        <v>30</v>
      </c>
      <c r="Q14" s="45">
        <f t="shared" si="15"/>
        <v>35</v>
      </c>
      <c r="R14" s="45">
        <f>$C$32</f>
        <v>15</v>
      </c>
      <c r="S14" s="45">
        <v>45</v>
      </c>
      <c r="T14" s="45">
        <f t="shared" si="0"/>
        <v>13.299792101327421</v>
      </c>
      <c r="U14" s="45">
        <f t="shared" si="1"/>
        <v>2.1450602139066136E-3</v>
      </c>
      <c r="V14" s="45">
        <f t="shared" si="2"/>
        <v>4.2855191444919425E-3</v>
      </c>
      <c r="W14" s="722"/>
      <c r="Y14" s="298" t="s">
        <v>30</v>
      </c>
      <c r="Z14" s="386" t="s">
        <v>419</v>
      </c>
      <c r="AA14" s="275" t="s">
        <v>382</v>
      </c>
      <c r="AB14" s="275">
        <f t="shared" si="3"/>
        <v>0.01</v>
      </c>
      <c r="AC14" s="275">
        <v>0.5</v>
      </c>
      <c r="AD14" s="275">
        <f t="shared" si="4"/>
        <v>0.505</v>
      </c>
      <c r="AE14" s="275">
        <v>0</v>
      </c>
      <c r="AF14" s="275">
        <f t="shared" si="5"/>
        <v>0</v>
      </c>
      <c r="AG14" s="275">
        <v>1</v>
      </c>
      <c r="AH14" s="275" t="s">
        <v>20</v>
      </c>
      <c r="AI14" s="275">
        <f t="shared" si="6"/>
        <v>2</v>
      </c>
      <c r="AJ14" s="275">
        <f t="shared" si="7"/>
        <v>1.75</v>
      </c>
      <c r="AK14" s="275">
        <f t="shared" si="8"/>
        <v>1.75</v>
      </c>
      <c r="AL14" s="275">
        <f t="shared" si="9"/>
        <v>35</v>
      </c>
      <c r="AM14" s="275">
        <f t="shared" si="10"/>
        <v>0.7222222222222221</v>
      </c>
      <c r="AN14" s="276">
        <f t="shared" si="11"/>
        <v>0.63826388888888885</v>
      </c>
      <c r="AO14" s="749"/>
      <c r="AQ14" s="406" t="s">
        <v>30</v>
      </c>
      <c r="AR14" s="316">
        <f t="shared" si="12"/>
        <v>117904473</v>
      </c>
      <c r="AS14" s="316">
        <f t="shared" si="13"/>
        <v>4.2855191444919425E-3</v>
      </c>
      <c r="AT14" s="316">
        <f t="shared" si="14"/>
        <v>0.63826388888888885</v>
      </c>
      <c r="AU14" s="316">
        <v>1</v>
      </c>
      <c r="AV14" s="316">
        <f t="shared" si="16"/>
        <v>322503.17532852647</v>
      </c>
      <c r="AW14" s="722"/>
      <c r="AX14" s="722"/>
      <c r="AY14" s="715"/>
    </row>
    <row r="15" spans="1:51" ht="19.5" thickTop="1" x14ac:dyDescent="0.3">
      <c r="A15" s="2" t="s">
        <v>33</v>
      </c>
      <c r="B15" s="5" t="s">
        <v>25</v>
      </c>
      <c r="C15" s="54">
        <f>'Input sheet'!E17</f>
        <v>941</v>
      </c>
      <c r="K15" s="111" t="s">
        <v>28</v>
      </c>
      <c r="L15" s="110" t="s">
        <v>216</v>
      </c>
      <c r="M15" s="271">
        <f>C11*(C13+C14)</f>
        <v>19736031</v>
      </c>
      <c r="N15" s="790"/>
      <c r="P15" s="302" t="s">
        <v>28</v>
      </c>
      <c r="Q15" s="45">
        <f t="shared" si="15"/>
        <v>35</v>
      </c>
      <c r="R15" s="45">
        <f>$C$33</f>
        <v>25</v>
      </c>
      <c r="S15" s="45">
        <v>45</v>
      </c>
      <c r="T15" s="45">
        <f t="shared" si="0"/>
        <v>12.375006393165437</v>
      </c>
      <c r="U15" s="45">
        <f t="shared" si="1"/>
        <v>1.6323552670977528E-3</v>
      </c>
      <c r="V15" s="45">
        <f t="shared" si="2"/>
        <v>3.2620459504774839E-3</v>
      </c>
      <c r="W15" s="722"/>
      <c r="Y15" s="303" t="s">
        <v>28</v>
      </c>
      <c r="Z15" s="386" t="s">
        <v>419</v>
      </c>
      <c r="AA15" s="275" t="s">
        <v>382</v>
      </c>
      <c r="AB15" s="275">
        <f t="shared" si="3"/>
        <v>0.01</v>
      </c>
      <c r="AC15" s="275">
        <v>0.5</v>
      </c>
      <c r="AD15" s="275">
        <f t="shared" si="4"/>
        <v>0.505</v>
      </c>
      <c r="AE15" s="275" t="s">
        <v>17</v>
      </c>
      <c r="AF15" s="275">
        <f t="shared" si="5"/>
        <v>2</v>
      </c>
      <c r="AG15" s="275">
        <v>1</v>
      </c>
      <c r="AH15" s="275" t="s">
        <v>20</v>
      </c>
      <c r="AI15" s="275">
        <f t="shared" si="6"/>
        <v>2</v>
      </c>
      <c r="AJ15" s="275">
        <f t="shared" si="7"/>
        <v>1.75</v>
      </c>
      <c r="AK15" s="275">
        <f t="shared" si="8"/>
        <v>3.75</v>
      </c>
      <c r="AL15" s="275">
        <f t="shared" si="9"/>
        <v>35</v>
      </c>
      <c r="AM15" s="275">
        <f t="shared" si="10"/>
        <v>0.7222222222222221</v>
      </c>
      <c r="AN15" s="276">
        <f t="shared" si="11"/>
        <v>1.3677083333333331</v>
      </c>
      <c r="AO15" s="749"/>
      <c r="AQ15" s="406" t="s">
        <v>28</v>
      </c>
      <c r="AR15" s="316">
        <f t="shared" si="12"/>
        <v>19736031</v>
      </c>
      <c r="AS15" s="316">
        <f t="shared" si="13"/>
        <v>3.2620459504774839E-3</v>
      </c>
      <c r="AT15" s="316">
        <f t="shared" si="14"/>
        <v>1.3677083333333331</v>
      </c>
      <c r="AU15" s="316">
        <v>1</v>
      </c>
      <c r="AV15" s="316">
        <f t="shared" si="16"/>
        <v>88052.843669467838</v>
      </c>
      <c r="AW15" s="722"/>
      <c r="AX15" s="722"/>
      <c r="AY15" s="715"/>
    </row>
    <row r="16" spans="1:51" ht="18.75" x14ac:dyDescent="0.3">
      <c r="A16" s="3"/>
      <c r="B16" s="6" t="s">
        <v>26</v>
      </c>
      <c r="C16" s="52">
        <f>'Input sheet'!E18</f>
        <v>3665</v>
      </c>
      <c r="K16" s="111" t="s">
        <v>36</v>
      </c>
      <c r="L16" s="110" t="s">
        <v>295</v>
      </c>
      <c r="M16" s="271">
        <f>(C11+C13+C14)*(C15+C16)</f>
        <v>95252080</v>
      </c>
      <c r="N16" s="790"/>
      <c r="P16" s="302" t="s">
        <v>36</v>
      </c>
      <c r="Q16" s="45">
        <f t="shared" si="15"/>
        <v>35</v>
      </c>
      <c r="R16" s="45">
        <f>$C$32</f>
        <v>15</v>
      </c>
      <c r="S16" s="45">
        <v>45</v>
      </c>
      <c r="T16" s="45">
        <f t="shared" si="0"/>
        <v>13.299792101327421</v>
      </c>
      <c r="U16" s="45">
        <f t="shared" si="1"/>
        <v>2.1450602139066136E-3</v>
      </c>
      <c r="V16" s="45">
        <f t="shared" si="2"/>
        <v>4.2855191444919425E-3</v>
      </c>
      <c r="W16" s="722"/>
      <c r="Y16" s="303" t="s">
        <v>36</v>
      </c>
      <c r="Z16" s="386" t="s">
        <v>419</v>
      </c>
      <c r="AA16" s="275" t="s">
        <v>382</v>
      </c>
      <c r="AB16" s="275">
        <f t="shared" si="3"/>
        <v>0.01</v>
      </c>
      <c r="AC16" s="275">
        <v>0.5</v>
      </c>
      <c r="AD16" s="275">
        <f t="shared" si="4"/>
        <v>0.505</v>
      </c>
      <c r="AE16" s="275">
        <v>0</v>
      </c>
      <c r="AF16" s="275">
        <f t="shared" si="5"/>
        <v>0</v>
      </c>
      <c r="AG16" s="275">
        <v>1</v>
      </c>
      <c r="AH16" s="275" t="s">
        <v>20</v>
      </c>
      <c r="AI16" s="275">
        <f t="shared" si="6"/>
        <v>2</v>
      </c>
      <c r="AJ16" s="275">
        <f t="shared" si="7"/>
        <v>1.75</v>
      </c>
      <c r="AK16" s="275">
        <f t="shared" si="8"/>
        <v>1.75</v>
      </c>
      <c r="AL16" s="275">
        <f t="shared" si="9"/>
        <v>35</v>
      </c>
      <c r="AM16" s="275">
        <f t="shared" si="10"/>
        <v>0.7222222222222221</v>
      </c>
      <c r="AN16" s="276">
        <f t="shared" si="11"/>
        <v>0.63826388888888885</v>
      </c>
      <c r="AO16" s="749"/>
      <c r="AQ16" s="406" t="s">
        <v>36</v>
      </c>
      <c r="AR16" s="316">
        <f t="shared" si="12"/>
        <v>95252080</v>
      </c>
      <c r="AS16" s="316">
        <f t="shared" si="13"/>
        <v>4.2855191444919425E-3</v>
      </c>
      <c r="AT16" s="316">
        <f t="shared" si="14"/>
        <v>0.63826388888888885</v>
      </c>
      <c r="AU16" s="316">
        <v>1</v>
      </c>
      <c r="AV16" s="316">
        <f t="shared" si="16"/>
        <v>260542.2633681322</v>
      </c>
      <c r="AW16" s="722"/>
      <c r="AX16" s="722"/>
      <c r="AY16" s="715"/>
    </row>
    <row r="17" spans="1:51" ht="19.5" thickBot="1" x14ac:dyDescent="0.35">
      <c r="A17" s="4"/>
      <c r="B17" s="7" t="s">
        <v>27</v>
      </c>
      <c r="C17" s="53">
        <f>'Input sheet'!E19</f>
        <v>1003</v>
      </c>
      <c r="K17" s="419" t="s">
        <v>29</v>
      </c>
      <c r="L17" s="106" t="s">
        <v>374</v>
      </c>
      <c r="M17" s="288">
        <f>(C6+C7+C8)*(C16+C14)</f>
        <v>96497454</v>
      </c>
      <c r="N17" s="791"/>
      <c r="P17" s="420" t="s">
        <v>29</v>
      </c>
      <c r="Q17" s="46">
        <f t="shared" si="15"/>
        <v>35</v>
      </c>
      <c r="R17" s="46">
        <f>$C$32</f>
        <v>15</v>
      </c>
      <c r="S17" s="46">
        <v>45</v>
      </c>
      <c r="T17" s="46">
        <f t="shared" si="0"/>
        <v>13.299792101327421</v>
      </c>
      <c r="U17" s="46">
        <f t="shared" si="1"/>
        <v>2.1450602139066136E-3</v>
      </c>
      <c r="V17" s="46">
        <f t="shared" si="2"/>
        <v>4.2855191444919425E-3</v>
      </c>
      <c r="W17" s="517"/>
      <c r="Y17" s="421" t="s">
        <v>29</v>
      </c>
      <c r="Z17" s="386" t="s">
        <v>419</v>
      </c>
      <c r="AA17" s="387" t="s">
        <v>382</v>
      </c>
      <c r="AB17" s="387">
        <f t="shared" si="3"/>
        <v>0.01</v>
      </c>
      <c r="AC17" s="387">
        <v>0.5</v>
      </c>
      <c r="AD17" s="387">
        <f t="shared" si="4"/>
        <v>0.505</v>
      </c>
      <c r="AE17" s="387">
        <v>0</v>
      </c>
      <c r="AF17" s="387">
        <f t="shared" si="5"/>
        <v>0</v>
      </c>
      <c r="AG17" s="387">
        <v>1</v>
      </c>
      <c r="AH17" s="387" t="s">
        <v>17</v>
      </c>
      <c r="AI17" s="387">
        <f t="shared" si="6"/>
        <v>2</v>
      </c>
      <c r="AJ17" s="387">
        <f t="shared" si="7"/>
        <v>1.75</v>
      </c>
      <c r="AK17" s="387">
        <f t="shared" si="8"/>
        <v>1.75</v>
      </c>
      <c r="AL17" s="387">
        <f t="shared" si="9"/>
        <v>35</v>
      </c>
      <c r="AM17" s="387">
        <f t="shared" si="10"/>
        <v>0.7222222222222221</v>
      </c>
      <c r="AN17" s="388">
        <f t="shared" si="11"/>
        <v>0.63826388888888885</v>
      </c>
      <c r="AO17" s="750"/>
      <c r="AQ17" s="422" t="s">
        <v>29</v>
      </c>
      <c r="AR17" s="423">
        <f t="shared" si="12"/>
        <v>96497454</v>
      </c>
      <c r="AS17" s="423">
        <f t="shared" si="13"/>
        <v>4.2855191444919425E-3</v>
      </c>
      <c r="AT17" s="423">
        <f t="shared" si="14"/>
        <v>0.63826388888888885</v>
      </c>
      <c r="AU17" s="423">
        <v>1</v>
      </c>
      <c r="AV17" s="423">
        <f t="shared" si="16"/>
        <v>263948.72505064693</v>
      </c>
      <c r="AW17" s="517"/>
      <c r="AX17" s="517"/>
      <c r="AY17" s="715"/>
    </row>
    <row r="18" spans="1:51" ht="20.25" thickTop="1" thickBot="1" x14ac:dyDescent="0.35">
      <c r="A18" s="1"/>
      <c r="B18" s="8" t="s">
        <v>72</v>
      </c>
      <c r="C18" s="55">
        <f>'Input sheet'!E20</f>
        <v>49345</v>
      </c>
      <c r="K18" s="309" t="s">
        <v>34</v>
      </c>
      <c r="L18" s="105" t="s">
        <v>296</v>
      </c>
      <c r="M18" s="261">
        <f>(C7+C8)*C11</f>
        <v>14481314</v>
      </c>
      <c r="N18" s="721">
        <f>SUM(M18:M19)</f>
        <v>34217345</v>
      </c>
      <c r="P18" s="389" t="s">
        <v>34</v>
      </c>
      <c r="Q18" s="44">
        <f t="shared" si="15"/>
        <v>35</v>
      </c>
      <c r="R18" s="44">
        <f>$C$32</f>
        <v>15</v>
      </c>
      <c r="S18" s="44">
        <v>230</v>
      </c>
      <c r="T18" s="44">
        <f t="shared" si="0"/>
        <v>23.0484651884397</v>
      </c>
      <c r="U18" s="44">
        <f t="shared" si="1"/>
        <v>1.7237755582630576E-2</v>
      </c>
      <c r="V18" s="44">
        <f t="shared" si="2"/>
        <v>3.417837094773464E-2</v>
      </c>
      <c r="W18" s="516">
        <f>AVERAGE(V18:V19)</f>
        <v>3.417837094773464E-2</v>
      </c>
      <c r="Y18" s="390" t="s">
        <v>34</v>
      </c>
      <c r="Z18" s="383" t="s">
        <v>422</v>
      </c>
      <c r="AA18" s="265" t="s">
        <v>434</v>
      </c>
      <c r="AB18" s="265">
        <f t="shared" si="3"/>
        <v>0.01</v>
      </c>
      <c r="AC18" s="265">
        <v>0.5</v>
      </c>
      <c r="AD18" s="265">
        <f t="shared" si="4"/>
        <v>0.505</v>
      </c>
      <c r="AE18" s="265" t="s">
        <v>17</v>
      </c>
      <c r="AF18" s="265">
        <f t="shared" si="5"/>
        <v>2</v>
      </c>
      <c r="AG18" s="265">
        <v>1</v>
      </c>
      <c r="AH18" s="265" t="s">
        <v>20</v>
      </c>
      <c r="AI18" s="265">
        <f t="shared" si="6"/>
        <v>2</v>
      </c>
      <c r="AJ18" s="265">
        <f t="shared" si="7"/>
        <v>1.75</v>
      </c>
      <c r="AK18" s="265">
        <f t="shared" si="8"/>
        <v>3.75</v>
      </c>
      <c r="AL18" s="265">
        <f t="shared" si="9"/>
        <v>35</v>
      </c>
      <c r="AM18" s="265">
        <f t="shared" si="10"/>
        <v>0.7222222222222221</v>
      </c>
      <c r="AN18" s="266">
        <f t="shared" si="11"/>
        <v>1.3677083333333331</v>
      </c>
      <c r="AO18" s="748">
        <f>AVERAGE(AN18:AN19)</f>
        <v>1.3677083333333331</v>
      </c>
      <c r="AQ18" s="310" t="s">
        <v>34</v>
      </c>
      <c r="AR18" s="313">
        <f t="shared" si="12"/>
        <v>14481314</v>
      </c>
      <c r="AS18" s="313">
        <f t="shared" si="13"/>
        <v>3.417837094773464E-2</v>
      </c>
      <c r="AT18" s="313">
        <f t="shared" si="14"/>
        <v>1.3677083333333331</v>
      </c>
      <c r="AU18" s="313">
        <v>1</v>
      </c>
      <c r="AV18" s="313">
        <f t="shared" si="16"/>
        <v>676944.12353702472</v>
      </c>
      <c r="AW18" s="516">
        <f>SUM(AV18:AV19)</f>
        <v>1599525.4726738883</v>
      </c>
      <c r="AX18" s="516">
        <f>100*EXP((-1/13700000)*AW18)</f>
        <v>88.98043390966248</v>
      </c>
      <c r="AY18" s="715"/>
    </row>
    <row r="19" spans="1:51" ht="20.25" customHeight="1" thickTop="1" thickBot="1" x14ac:dyDescent="0.35">
      <c r="B19" s="29"/>
      <c r="C19" s="99"/>
      <c r="K19" s="278" t="s">
        <v>35</v>
      </c>
      <c r="L19" s="106" t="s">
        <v>297</v>
      </c>
      <c r="M19" s="288">
        <f>C17*(C13+C14)</f>
        <v>19736031</v>
      </c>
      <c r="N19" s="791"/>
      <c r="P19" s="393" t="s">
        <v>35</v>
      </c>
      <c r="Q19" s="46">
        <f t="shared" si="15"/>
        <v>35</v>
      </c>
      <c r="R19" s="46">
        <f>$C$32</f>
        <v>15</v>
      </c>
      <c r="S19" s="46">
        <v>230</v>
      </c>
      <c r="T19" s="46">
        <f t="shared" si="0"/>
        <v>23.0484651884397</v>
      </c>
      <c r="U19" s="46">
        <f t="shared" si="1"/>
        <v>1.7237755582630576E-2</v>
      </c>
      <c r="V19" s="46">
        <f t="shared" si="2"/>
        <v>3.417837094773464E-2</v>
      </c>
      <c r="W19" s="517"/>
      <c r="Y19" s="394" t="s">
        <v>35</v>
      </c>
      <c r="Z19" s="395" t="s">
        <v>422</v>
      </c>
      <c r="AA19" s="292" t="s">
        <v>434</v>
      </c>
      <c r="AB19" s="292">
        <f t="shared" si="3"/>
        <v>0.01</v>
      </c>
      <c r="AC19" s="292">
        <v>0.5</v>
      </c>
      <c r="AD19" s="292">
        <f t="shared" si="4"/>
        <v>0.505</v>
      </c>
      <c r="AE19" s="292" t="s">
        <v>20</v>
      </c>
      <c r="AF19" s="292">
        <f t="shared" si="5"/>
        <v>2</v>
      </c>
      <c r="AG19" s="292">
        <v>1</v>
      </c>
      <c r="AH19" s="292" t="s">
        <v>17</v>
      </c>
      <c r="AI19" s="292">
        <f t="shared" si="6"/>
        <v>2</v>
      </c>
      <c r="AJ19" s="292">
        <f t="shared" si="7"/>
        <v>1.75</v>
      </c>
      <c r="AK19" s="292">
        <f t="shared" si="8"/>
        <v>3.75</v>
      </c>
      <c r="AL19" s="292">
        <f t="shared" si="9"/>
        <v>35</v>
      </c>
      <c r="AM19" s="292">
        <f t="shared" si="10"/>
        <v>0.7222222222222221</v>
      </c>
      <c r="AN19" s="293">
        <f t="shared" si="11"/>
        <v>1.3677083333333331</v>
      </c>
      <c r="AO19" s="750"/>
      <c r="AQ19" s="317" t="s">
        <v>35</v>
      </c>
      <c r="AR19" s="318">
        <f t="shared" si="12"/>
        <v>19736031</v>
      </c>
      <c r="AS19" s="318">
        <f t="shared" si="13"/>
        <v>3.417837094773464E-2</v>
      </c>
      <c r="AT19" s="318">
        <f t="shared" si="14"/>
        <v>1.3677083333333331</v>
      </c>
      <c r="AU19" s="318">
        <v>1</v>
      </c>
      <c r="AV19" s="318">
        <f t="shared" si="16"/>
        <v>922581.3491368636</v>
      </c>
      <c r="AW19" s="517"/>
      <c r="AX19" s="517"/>
      <c r="AY19" s="716"/>
    </row>
    <row r="20" spans="1:51" ht="16.5" thickTop="1" thickBot="1" x14ac:dyDescent="0.3"/>
    <row r="21" spans="1:51" ht="16.5" thickTop="1" thickBot="1" x14ac:dyDescent="0.3">
      <c r="A21" s="731" t="s">
        <v>432</v>
      </c>
      <c r="B21" s="732"/>
      <c r="C21" s="733"/>
    </row>
    <row r="22" spans="1:51" ht="15.75" thickTop="1" x14ac:dyDescent="0.25">
      <c r="A22" s="516" t="s">
        <v>378</v>
      </c>
      <c r="B22" s="105" t="s">
        <v>17</v>
      </c>
      <c r="C22" s="94">
        <f>'Input sheet'!E38</f>
        <v>2</v>
      </c>
    </row>
    <row r="23" spans="1:51" ht="15.75" thickBot="1" x14ac:dyDescent="0.3">
      <c r="A23" s="517"/>
      <c r="B23" s="106" t="s">
        <v>20</v>
      </c>
      <c r="C23" s="95">
        <f>'Input sheet'!E39</f>
        <v>2</v>
      </c>
    </row>
    <row r="24" spans="1:51" ht="15.75" thickTop="1" x14ac:dyDescent="0.25">
      <c r="A24" s="516" t="s">
        <v>379</v>
      </c>
      <c r="B24" s="105" t="s">
        <v>23</v>
      </c>
      <c r="C24" s="94">
        <f>'Input sheet'!E40</f>
        <v>1</v>
      </c>
    </row>
    <row r="25" spans="1:51" ht="18.75" customHeight="1" thickBot="1" x14ac:dyDescent="0.3">
      <c r="A25" s="517"/>
      <c r="B25" s="106" t="s">
        <v>26</v>
      </c>
      <c r="C25" s="95">
        <f>'Input sheet'!E41</f>
        <v>1</v>
      </c>
    </row>
    <row r="26" spans="1:51" ht="15.75" thickTop="1" x14ac:dyDescent="0.25"/>
    <row r="27" spans="1:51" ht="19.5" thickBot="1" x14ac:dyDescent="0.35">
      <c r="I27" s="33"/>
    </row>
    <row r="28" spans="1:51" ht="20.25" thickTop="1" thickBot="1" x14ac:dyDescent="0.35">
      <c r="B28" s="726" t="s">
        <v>386</v>
      </c>
      <c r="C28" s="727"/>
      <c r="I28" s="33"/>
    </row>
    <row r="29" spans="1:51" ht="16.5" thickTop="1" thickBot="1" x14ac:dyDescent="0.3">
      <c r="B29" s="107" t="s">
        <v>387</v>
      </c>
      <c r="C29" s="60">
        <f>'Input sheet'!D27</f>
        <v>35</v>
      </c>
    </row>
    <row r="30" spans="1:51" ht="15.75" customHeight="1" x14ac:dyDescent="0.25">
      <c r="B30" s="108" t="s">
        <v>388</v>
      </c>
      <c r="C30" s="61">
        <f>'Input sheet'!D28</f>
        <v>20</v>
      </c>
      <c r="E30" s="792" t="s">
        <v>140</v>
      </c>
      <c r="F30" s="793"/>
      <c r="G30" s="793"/>
      <c r="H30" s="793"/>
      <c r="I30" s="794"/>
    </row>
    <row r="31" spans="1:51" x14ac:dyDescent="0.25">
      <c r="B31" s="108" t="s">
        <v>389</v>
      </c>
      <c r="C31" s="61">
        <f>'Input sheet'!D29</f>
        <v>15</v>
      </c>
      <c r="E31" s="795"/>
      <c r="F31" s="796"/>
      <c r="G31" s="796"/>
      <c r="H31" s="796"/>
      <c r="I31" s="797"/>
    </row>
    <row r="32" spans="1:51" ht="15" customHeight="1" x14ac:dyDescent="0.25">
      <c r="B32" s="110" t="s">
        <v>390</v>
      </c>
      <c r="C32" s="109">
        <f>'Input sheet'!D30</f>
        <v>15</v>
      </c>
      <c r="E32" s="795"/>
      <c r="F32" s="796"/>
      <c r="G32" s="796"/>
      <c r="H32" s="796"/>
      <c r="I32" s="797"/>
    </row>
    <row r="33" spans="1:20" ht="15.75" customHeight="1" thickBot="1" x14ac:dyDescent="0.3">
      <c r="B33" s="106" t="s">
        <v>391</v>
      </c>
      <c r="C33" s="95">
        <f>'Input sheet'!D31</f>
        <v>25</v>
      </c>
      <c r="E33" s="798"/>
      <c r="F33" s="799"/>
      <c r="G33" s="799"/>
      <c r="H33" s="799"/>
      <c r="I33" s="800"/>
    </row>
    <row r="34" spans="1:20" ht="15.75" customHeight="1" thickTop="1" x14ac:dyDescent="0.25"/>
    <row r="35" spans="1:20" ht="15.75" customHeight="1" x14ac:dyDescent="0.25"/>
    <row r="36" spans="1:20" x14ac:dyDescent="0.25">
      <c r="D36" s="32"/>
    </row>
    <row r="38" spans="1:20" ht="15.75" thickBot="1" x14ac:dyDescent="0.3">
      <c r="D38" s="99"/>
      <c r="E38" s="99"/>
    </row>
    <row r="39" spans="1:20" ht="18.75" x14ac:dyDescent="0.3">
      <c r="A39" s="34" t="s">
        <v>65</v>
      </c>
      <c r="B39" s="34"/>
      <c r="C39" s="34"/>
      <c r="D39" s="34"/>
      <c r="E39" s="34"/>
      <c r="F39" s="34"/>
      <c r="G39" s="34"/>
      <c r="H39" s="34"/>
      <c r="I39" s="35"/>
      <c r="J39" s="35"/>
      <c r="K39" s="36"/>
      <c r="L39" s="37"/>
      <c r="M39" s="37"/>
      <c r="N39" s="35"/>
      <c r="O39" s="35"/>
      <c r="P39" s="38"/>
      <c r="Q39" s="39"/>
      <c r="T39" s="33"/>
    </row>
    <row r="40" spans="1:20" ht="15.75" thickBot="1" x14ac:dyDescent="0.3">
      <c r="B40" s="17" t="s">
        <v>109</v>
      </c>
      <c r="K40" s="16"/>
      <c r="P40" s="40"/>
      <c r="Q40" s="39"/>
    </row>
    <row r="41" spans="1:20" ht="16.5" thickTop="1" thickBot="1" x14ac:dyDescent="0.3">
      <c r="A41" s="377" t="s">
        <v>3</v>
      </c>
      <c r="B41" s="19" t="s">
        <v>13</v>
      </c>
      <c r="C41" s="20" t="s">
        <v>48</v>
      </c>
      <c r="D41" s="21" t="s">
        <v>66</v>
      </c>
      <c r="E41" s="22" t="s">
        <v>58</v>
      </c>
      <c r="F41" s="18" t="s">
        <v>2</v>
      </c>
      <c r="K41" s="16"/>
      <c r="P41" s="40"/>
      <c r="Q41" s="39"/>
    </row>
    <row r="42" spans="1:20" ht="16.5" thickTop="1" thickBot="1" x14ac:dyDescent="0.3">
      <c r="A42" s="374">
        <f>A48</f>
        <v>6</v>
      </c>
      <c r="B42" s="24" t="str">
        <f>B48</f>
        <v>Reverse RCI</v>
      </c>
      <c r="C42" s="25">
        <v>6</v>
      </c>
      <c r="D42" s="26">
        <v>6</v>
      </c>
      <c r="E42" s="27">
        <v>2</v>
      </c>
      <c r="F42" s="28">
        <f>SUM(C42:E42)</f>
        <v>14</v>
      </c>
      <c r="K42" s="16"/>
      <c r="P42" s="40"/>
      <c r="Q42" s="39"/>
    </row>
    <row r="43" spans="1:20" ht="15.75" thickTop="1" x14ac:dyDescent="0.25">
      <c r="A43" s="375"/>
      <c r="B43" s="355"/>
      <c r="C43" s="373"/>
      <c r="D43" s="373"/>
      <c r="E43" s="373"/>
      <c r="F43" s="373"/>
      <c r="K43" s="16"/>
      <c r="P43" s="40"/>
      <c r="Q43" s="39"/>
    </row>
    <row r="44" spans="1:20" x14ac:dyDescent="0.25">
      <c r="K44" s="16"/>
      <c r="P44" s="40"/>
      <c r="Q44" s="39"/>
    </row>
    <row r="45" spans="1:20" ht="15.75" thickBot="1" x14ac:dyDescent="0.3">
      <c r="B45" s="353" t="s">
        <v>504</v>
      </c>
      <c r="C45" s="353"/>
      <c r="D45" s="353"/>
      <c r="E45" s="353"/>
      <c r="F45" s="353"/>
      <c r="G45" s="353"/>
      <c r="P45" s="40"/>
      <c r="Q45" s="39"/>
    </row>
    <row r="46" spans="1:20" ht="16.5" thickTop="1" thickBot="1" x14ac:dyDescent="0.3">
      <c r="A46" s="719" t="s">
        <v>448</v>
      </c>
      <c r="B46" s="528" t="s">
        <v>364</v>
      </c>
      <c r="C46" s="527" t="s">
        <v>485</v>
      </c>
      <c r="D46" s="526" t="s">
        <v>486</v>
      </c>
      <c r="E46" s="526"/>
      <c r="F46" s="526"/>
      <c r="G46" s="526"/>
      <c r="P46" s="40"/>
      <c r="Q46" s="39"/>
    </row>
    <row r="47" spans="1:20" ht="16.5" thickTop="1" thickBot="1" x14ac:dyDescent="0.3">
      <c r="A47" s="720"/>
      <c r="B47" s="529"/>
      <c r="C47" s="530"/>
      <c r="D47" s="320" t="s">
        <v>501</v>
      </c>
      <c r="E47" s="320" t="s">
        <v>56</v>
      </c>
      <c r="F47" s="320" t="s">
        <v>66</v>
      </c>
      <c r="G47" s="320" t="s">
        <v>1</v>
      </c>
      <c r="P47" s="40"/>
      <c r="Q47" s="39"/>
    </row>
    <row r="48" spans="1:20" ht="16.5" thickTop="1" thickBot="1" x14ac:dyDescent="0.3">
      <c r="A48" s="376">
        <f t="shared" ref="A48:G48" si="17">AI92</f>
        <v>6</v>
      </c>
      <c r="B48" s="31" t="str">
        <f t="shared" si="17"/>
        <v>Reverse RCI</v>
      </c>
      <c r="C48" s="356">
        <f t="shared" si="17"/>
        <v>91.985419417108631</v>
      </c>
      <c r="D48" s="356" t="str">
        <f t="shared" si="17"/>
        <v xml:space="preserve">na </v>
      </c>
      <c r="E48" s="356">
        <f t="shared" si="17"/>
        <v>95.437438305720363</v>
      </c>
      <c r="F48" s="356">
        <f t="shared" si="17"/>
        <v>91.652367074928733</v>
      </c>
      <c r="G48" s="356">
        <f t="shared" si="17"/>
        <v>88.98043390966248</v>
      </c>
      <c r="P48" s="40"/>
    </row>
    <row r="49" spans="1:16" ht="15.75" thickTop="1" x14ac:dyDescent="0.25">
      <c r="P49" s="40"/>
    </row>
    <row r="50" spans="1:16" x14ac:dyDescent="0.25">
      <c r="P50" s="40"/>
    </row>
    <row r="51" spans="1:16" ht="15.75" thickBot="1" x14ac:dyDescent="0.3">
      <c r="B51" s="353" t="s">
        <v>505</v>
      </c>
      <c r="C51" s="353"/>
      <c r="D51" s="353"/>
      <c r="E51" s="353"/>
      <c r="F51" s="353"/>
      <c r="G51" s="353"/>
      <c r="H51" s="353"/>
      <c r="I51" s="353"/>
      <c r="J51" s="353"/>
      <c r="K51" s="353"/>
      <c r="L51" s="353"/>
      <c r="M51" s="353"/>
      <c r="N51" s="353"/>
      <c r="P51" s="40"/>
    </row>
    <row r="52" spans="1:16" ht="16.5" thickTop="1" thickBot="1" x14ac:dyDescent="0.3">
      <c r="A52" s="719" t="s">
        <v>448</v>
      </c>
      <c r="B52" s="528" t="s">
        <v>364</v>
      </c>
      <c r="C52" s="531" t="s">
        <v>502</v>
      </c>
      <c r="D52" s="531"/>
      <c r="E52" s="531"/>
      <c r="F52" s="531"/>
      <c r="G52" s="526" t="s">
        <v>503</v>
      </c>
      <c r="H52" s="526"/>
      <c r="I52" s="526"/>
      <c r="J52" s="526"/>
      <c r="K52" s="527" t="s">
        <v>489</v>
      </c>
      <c r="L52" s="527"/>
      <c r="M52" s="527"/>
      <c r="N52" s="527"/>
      <c r="P52" s="40"/>
    </row>
    <row r="53" spans="1:16" ht="30.75" customHeight="1" thickTop="1" thickBot="1" x14ac:dyDescent="0.3">
      <c r="A53" s="720"/>
      <c r="B53" s="529"/>
      <c r="C53" s="352" t="s">
        <v>491</v>
      </c>
      <c r="D53" s="352" t="s">
        <v>363</v>
      </c>
      <c r="E53" s="352" t="s">
        <v>362</v>
      </c>
      <c r="F53" s="352" t="s">
        <v>492</v>
      </c>
      <c r="G53" s="352" t="s">
        <v>491</v>
      </c>
      <c r="H53" s="352" t="s">
        <v>363</v>
      </c>
      <c r="I53" s="352" t="s">
        <v>362</v>
      </c>
      <c r="J53" s="352" t="s">
        <v>492</v>
      </c>
      <c r="K53" s="352" t="s">
        <v>491</v>
      </c>
      <c r="L53" s="352" t="s">
        <v>363</v>
      </c>
      <c r="M53" s="352" t="s">
        <v>362</v>
      </c>
      <c r="N53" s="352" t="s">
        <v>492</v>
      </c>
      <c r="P53" s="40"/>
    </row>
    <row r="54" spans="1:16" ht="16.5" thickTop="1" thickBot="1" x14ac:dyDescent="0.3">
      <c r="A54" s="376">
        <f t="shared" ref="A54:N54" si="18">AQ92</f>
        <v>6</v>
      </c>
      <c r="B54" s="31" t="str">
        <f t="shared" si="18"/>
        <v>Reverse RCI</v>
      </c>
      <c r="C54" s="350" t="str">
        <f t="shared" si="18"/>
        <v>na</v>
      </c>
      <c r="D54" s="372">
        <f t="shared" si="18"/>
        <v>3.1438506809611986</v>
      </c>
      <c r="E54" s="372">
        <f t="shared" si="18"/>
        <v>4.2488515661290256</v>
      </c>
      <c r="F54" s="372">
        <f t="shared" si="18"/>
        <v>9.5891035051806364E-2</v>
      </c>
      <c r="G54" s="350" t="str">
        <f t="shared" si="18"/>
        <v>na</v>
      </c>
      <c r="H54" s="372">
        <f t="shared" si="18"/>
        <v>9.7720545065049509E-4</v>
      </c>
      <c r="I54" s="372">
        <f t="shared" si="18"/>
        <v>3.9443614131537894E-3</v>
      </c>
      <c r="J54" s="372">
        <f t="shared" si="18"/>
        <v>3.417837094773464E-2</v>
      </c>
      <c r="K54" s="350" t="str">
        <f t="shared" si="18"/>
        <v>na</v>
      </c>
      <c r="L54" s="372">
        <f t="shared" si="18"/>
        <v>1</v>
      </c>
      <c r="M54" s="372">
        <f t="shared" si="18"/>
        <v>0.88141203703703697</v>
      </c>
      <c r="N54" s="372">
        <f t="shared" si="18"/>
        <v>1.3677083333333331</v>
      </c>
      <c r="P54" s="40"/>
    </row>
    <row r="55" spans="1:16" ht="15.75" thickTop="1" x14ac:dyDescent="0.25">
      <c r="P55" s="40"/>
    </row>
    <row r="56" spans="1:16" ht="15.75" thickBot="1" x14ac:dyDescent="0.3">
      <c r="A56" s="42"/>
      <c r="B56" s="42"/>
      <c r="C56" s="42"/>
      <c r="D56" s="42"/>
      <c r="E56" s="42"/>
      <c r="F56" s="42"/>
      <c r="G56" s="42"/>
      <c r="H56" s="42"/>
      <c r="I56" s="42"/>
      <c r="J56" s="42"/>
      <c r="K56" s="42"/>
      <c r="L56" s="42"/>
      <c r="M56" s="42"/>
      <c r="N56" s="42"/>
      <c r="O56" s="42"/>
      <c r="P56" s="43"/>
    </row>
    <row r="66" spans="11:11" ht="45.75" customHeight="1" x14ac:dyDescent="0.25"/>
    <row r="69" spans="11:11" x14ac:dyDescent="0.25">
      <c r="K69" s="16"/>
    </row>
    <row r="70" spans="11:11" x14ac:dyDescent="0.25">
      <c r="K70" s="16"/>
    </row>
    <row r="71" spans="11:11" x14ac:dyDescent="0.25">
      <c r="K71" s="16"/>
    </row>
    <row r="72" spans="11:11" x14ac:dyDescent="0.25">
      <c r="K72" s="16"/>
    </row>
    <row r="73" spans="11:11" x14ac:dyDescent="0.25">
      <c r="K73" s="16"/>
    </row>
    <row r="74" spans="11:11" x14ac:dyDescent="0.25">
      <c r="K74" s="16"/>
    </row>
    <row r="75" spans="11:11" x14ac:dyDescent="0.25">
      <c r="K75" s="16"/>
    </row>
    <row r="76" spans="11:11" x14ac:dyDescent="0.25">
      <c r="K76" s="16"/>
    </row>
    <row r="77" spans="11:11" x14ac:dyDescent="0.25">
      <c r="K77" s="16"/>
    </row>
    <row r="78" spans="11:11" x14ac:dyDescent="0.25">
      <c r="K78" s="16"/>
    </row>
    <row r="79" spans="11:11" x14ac:dyDescent="0.25">
      <c r="K79" s="16"/>
    </row>
    <row r="80" spans="11:11" x14ac:dyDescent="0.25">
      <c r="K80" s="16"/>
    </row>
    <row r="81" spans="1:56" x14ac:dyDescent="0.25">
      <c r="K81" s="16"/>
    </row>
    <row r="82" spans="1:56" x14ac:dyDescent="0.25">
      <c r="K82" s="16"/>
    </row>
    <row r="83" spans="1:56" x14ac:dyDescent="0.25">
      <c r="A83" s="29"/>
      <c r="B83" s="30"/>
      <c r="C83" s="29"/>
      <c r="D83" s="29"/>
      <c r="E83" s="29"/>
      <c r="F83" s="29"/>
      <c r="G83" s="29"/>
      <c r="H83" s="29"/>
      <c r="I83" s="29"/>
      <c r="J83" s="29"/>
      <c r="K83" s="29"/>
      <c r="L83" s="29"/>
      <c r="M83" s="29"/>
      <c r="N83" s="29"/>
      <c r="O83" s="29"/>
      <c r="P83" s="29"/>
      <c r="Q83" s="29"/>
      <c r="R83" s="29"/>
    </row>
    <row r="84" spans="1:56" x14ac:dyDescent="0.25">
      <c r="K84" s="16"/>
    </row>
    <row r="85" spans="1:56" x14ac:dyDescent="0.25">
      <c r="K85" s="16"/>
    </row>
    <row r="86" spans="1:56" x14ac:dyDescent="0.25">
      <c r="K86" s="16"/>
    </row>
    <row r="87" spans="1:56" ht="18.75" x14ac:dyDescent="0.3">
      <c r="A87" s="29"/>
      <c r="B87" s="32"/>
      <c r="C87" s="32"/>
      <c r="I87" s="16"/>
      <c r="J87" s="23"/>
      <c r="K87" s="23"/>
      <c r="R87" s="33"/>
    </row>
    <row r="88" spans="1:56" ht="18.75" x14ac:dyDescent="0.3">
      <c r="A88" s="29"/>
      <c r="B88" s="32"/>
      <c r="C88" s="32"/>
      <c r="I88" s="16"/>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thickTop="1" thickBot="1" x14ac:dyDescent="0.3">
      <c r="K90" s="16"/>
      <c r="AI90" s="737" t="s">
        <v>484</v>
      </c>
      <c r="AJ90" s="737" t="s">
        <v>364</v>
      </c>
      <c r="AK90" s="738" t="s">
        <v>485</v>
      </c>
      <c r="AL90" s="737" t="s">
        <v>486</v>
      </c>
      <c r="AM90" s="737"/>
      <c r="AN90" s="737"/>
      <c r="AO90" s="737"/>
      <c r="AP90" s="179"/>
      <c r="AQ90" s="737" t="s">
        <v>484</v>
      </c>
      <c r="AR90" s="735" t="s">
        <v>364</v>
      </c>
      <c r="AS90" s="736" t="s">
        <v>487</v>
      </c>
      <c r="AT90" s="736"/>
      <c r="AU90" s="736"/>
      <c r="AV90" s="736"/>
      <c r="AW90" s="737" t="s">
        <v>488</v>
      </c>
      <c r="AX90" s="737"/>
      <c r="AY90" s="737"/>
      <c r="AZ90" s="737"/>
      <c r="BA90" s="738" t="s">
        <v>489</v>
      </c>
      <c r="BB90" s="738"/>
      <c r="BC90" s="738"/>
      <c r="BD90" s="738"/>
    </row>
    <row r="91" spans="1:56" ht="16.5" thickTop="1" thickBot="1" x14ac:dyDescent="0.3">
      <c r="K91" s="16"/>
      <c r="AI91" s="737"/>
      <c r="AJ91" s="737"/>
      <c r="AK91" s="738"/>
      <c r="AL91" s="180" t="s">
        <v>490</v>
      </c>
      <c r="AM91" s="180" t="s">
        <v>56</v>
      </c>
      <c r="AN91" s="180" t="s">
        <v>66</v>
      </c>
      <c r="AO91" s="180" t="s">
        <v>1</v>
      </c>
      <c r="AP91" s="179"/>
      <c r="AQ91" s="737"/>
      <c r="AR91" s="735"/>
      <c r="AS91" s="180" t="s">
        <v>491</v>
      </c>
      <c r="AT91" s="180" t="s">
        <v>363</v>
      </c>
      <c r="AU91" s="180" t="s">
        <v>362</v>
      </c>
      <c r="AV91" s="180" t="s">
        <v>492</v>
      </c>
      <c r="AW91" s="180" t="s">
        <v>491</v>
      </c>
      <c r="AX91" s="180" t="s">
        <v>363</v>
      </c>
      <c r="AY91" s="180" t="s">
        <v>362</v>
      </c>
      <c r="AZ91" s="180" t="s">
        <v>492</v>
      </c>
      <c r="BA91" s="180" t="s">
        <v>491</v>
      </c>
      <c r="BB91" s="180" t="s">
        <v>363</v>
      </c>
      <c r="BC91" s="180" t="s">
        <v>362</v>
      </c>
      <c r="BD91" s="180" t="s">
        <v>492</v>
      </c>
    </row>
    <row r="92" spans="1:56" ht="15.75" thickTop="1" x14ac:dyDescent="0.25">
      <c r="K92" s="16"/>
      <c r="AI92" s="181">
        <v>6</v>
      </c>
      <c r="AJ92" s="182" t="s">
        <v>7</v>
      </c>
      <c r="AK92" s="183">
        <f>$AY$6</f>
        <v>91.985419417108631</v>
      </c>
      <c r="AL92" s="184" t="s">
        <v>493</v>
      </c>
      <c r="AM92" s="185">
        <f>$AX$6</f>
        <v>95.437438305720363</v>
      </c>
      <c r="AN92" s="185">
        <f>$AX$12</f>
        <v>91.652367074928733</v>
      </c>
      <c r="AO92" s="185">
        <f>$AX$18</f>
        <v>88.98043390966248</v>
      </c>
      <c r="AP92" s="186"/>
      <c r="AQ92" s="181">
        <f t="shared" ref="AQ92:AR92" si="19">AI92</f>
        <v>6</v>
      </c>
      <c r="AR92" s="182" t="str">
        <f t="shared" si="19"/>
        <v>Reverse RCI</v>
      </c>
      <c r="AS92" s="187" t="s">
        <v>494</v>
      </c>
      <c r="AT92" s="188">
        <f>$N$6/'1.Conventional'!$N$6</f>
        <v>3.1438506809611986</v>
      </c>
      <c r="AU92" s="188">
        <f>$N$12/'1.Conventional'!$N$14</f>
        <v>4.2488515661290256</v>
      </c>
      <c r="AV92" s="188">
        <f>$N$18/'1.Conventional'!$N$22</f>
        <v>9.5891035051806364E-2</v>
      </c>
      <c r="AW92" s="187" t="s">
        <v>494</v>
      </c>
      <c r="AX92" s="188">
        <f>$W$6</f>
        <v>9.7720545065049509E-4</v>
      </c>
      <c r="AY92" s="188">
        <f>$W$12</f>
        <v>3.9443614131537894E-3</v>
      </c>
      <c r="AZ92" s="188">
        <f>$W$18</f>
        <v>3.417837094773464E-2</v>
      </c>
      <c r="BA92" s="189" t="s">
        <v>494</v>
      </c>
      <c r="BB92" s="190">
        <f>$AO$6</f>
        <v>1</v>
      </c>
      <c r="BC92" s="190">
        <f>$AO$12</f>
        <v>0.88141203703703697</v>
      </c>
      <c r="BD92" s="190">
        <f>$AO$18</f>
        <v>1.3677083333333331</v>
      </c>
    </row>
    <row r="93" spans="1:56" x14ac:dyDescent="0.25">
      <c r="H93" s="16"/>
    </row>
    <row r="94" spans="1:56" x14ac:dyDescent="0.25">
      <c r="K94" s="16"/>
    </row>
    <row r="95" spans="1:56" x14ac:dyDescent="0.25">
      <c r="K95" s="16"/>
    </row>
    <row r="96" spans="1:56" x14ac:dyDescent="0.25">
      <c r="K96" s="16"/>
    </row>
    <row r="97" spans="11:11" x14ac:dyDescent="0.25">
      <c r="K97" s="16"/>
    </row>
    <row r="98" spans="11:11" x14ac:dyDescent="0.25">
      <c r="K98" s="16"/>
    </row>
    <row r="99" spans="11:11" x14ac:dyDescent="0.25">
      <c r="K99" s="16"/>
    </row>
    <row r="100" spans="11:11" x14ac:dyDescent="0.25">
      <c r="K100" s="16"/>
    </row>
    <row r="101" spans="11:11" x14ac:dyDescent="0.25">
      <c r="K101" s="16"/>
    </row>
  </sheetData>
  <mergeCells count="61">
    <mergeCell ref="A52:A53"/>
    <mergeCell ref="AR90:AR91"/>
    <mergeCell ref="AS90:AV90"/>
    <mergeCell ref="AW90:AZ90"/>
    <mergeCell ref="BA90:BD90"/>
    <mergeCell ref="AJ90:AJ91"/>
    <mergeCell ref="AK90:AK91"/>
    <mergeCell ref="AL90:AO90"/>
    <mergeCell ref="AQ90:AQ91"/>
    <mergeCell ref="E30:I33"/>
    <mergeCell ref="C46:C47"/>
    <mergeCell ref="D46:G46"/>
    <mergeCell ref="AI90:AI91"/>
    <mergeCell ref="B52:B53"/>
    <mergeCell ref="C52:F52"/>
    <mergeCell ref="G52:J52"/>
    <mergeCell ref="K52:N52"/>
    <mergeCell ref="AY6:AY19"/>
    <mergeCell ref="N12:N17"/>
    <mergeCell ref="W12:W17"/>
    <mergeCell ref="AO12:AO17"/>
    <mergeCell ref="AW12:AW17"/>
    <mergeCell ref="AX12:AX17"/>
    <mergeCell ref="N18:N19"/>
    <mergeCell ref="W18:W19"/>
    <mergeCell ref="AO18:AO19"/>
    <mergeCell ref="AW18:AW19"/>
    <mergeCell ref="AX18:AX19"/>
    <mergeCell ref="N6:N11"/>
    <mergeCell ref="W6:W11"/>
    <mergeCell ref="AO6:AO11"/>
    <mergeCell ref="AW6:AW11"/>
    <mergeCell ref="AX6:AX11"/>
    <mergeCell ref="AE4:AF4"/>
    <mergeCell ref="AG4:AJ4"/>
    <mergeCell ref="AK4:AK5"/>
    <mergeCell ref="AL4:AL5"/>
    <mergeCell ref="AM4:AM5"/>
    <mergeCell ref="A4:C4"/>
    <mergeCell ref="A46:A47"/>
    <mergeCell ref="B46:B47"/>
    <mergeCell ref="A21:C21"/>
    <mergeCell ref="A22:A23"/>
    <mergeCell ref="A24:A25"/>
    <mergeCell ref="B28:C28"/>
    <mergeCell ref="E5:F5"/>
    <mergeCell ref="K2:N4"/>
    <mergeCell ref="P2:W4"/>
    <mergeCell ref="Y2:AO2"/>
    <mergeCell ref="AQ2:AY4"/>
    <mergeCell ref="Y3:Y5"/>
    <mergeCell ref="Z3:Z5"/>
    <mergeCell ref="AA3:AD3"/>
    <mergeCell ref="AE3:AK3"/>
    <mergeCell ref="AL3:AM3"/>
    <mergeCell ref="AN3:AN5"/>
    <mergeCell ref="AO3:AO5"/>
    <mergeCell ref="AA4:AA5"/>
    <mergeCell ref="AB4:AB5"/>
    <mergeCell ref="AC4:AC5"/>
    <mergeCell ref="AD4:AD5"/>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BD101"/>
  <sheetViews>
    <sheetView zoomScale="85" zoomScaleNormal="85" workbookViewId="0">
      <selection activeCell="K33" sqref="K33"/>
    </sheetView>
  </sheetViews>
  <sheetFormatPr defaultColWidth="9.140625" defaultRowHeight="15" x14ac:dyDescent="0.25"/>
  <cols>
    <col min="1" max="1" width="9.140625" style="9"/>
    <col min="2" max="2" width="31.140625" style="9" customWidth="1"/>
    <col min="3" max="3" width="23" style="9" customWidth="1"/>
    <col min="4" max="4" width="13.42578125" style="9" bestFit="1" customWidth="1"/>
    <col min="5" max="5" width="14.42578125" style="9" bestFit="1" customWidth="1"/>
    <col min="6" max="6" width="27" style="9" bestFit="1" customWidth="1"/>
    <col min="7" max="7" width="15.140625" style="9" bestFit="1" customWidth="1"/>
    <col min="8" max="8" width="12.7109375" style="9" bestFit="1" customWidth="1"/>
    <col min="9" max="9" width="15.140625" style="9" bestFit="1" customWidth="1"/>
    <col min="10" max="10" width="14.42578125" style="9" customWidth="1"/>
    <col min="11" max="11" width="15.85546875" style="9" customWidth="1"/>
    <col min="12" max="12" width="30.5703125" style="9" bestFit="1" customWidth="1"/>
    <col min="13" max="13" width="22.28515625" style="9" bestFit="1" customWidth="1"/>
    <col min="14" max="14" width="18.85546875" style="9" customWidth="1"/>
    <col min="15" max="15" width="9.85546875" style="9" bestFit="1" customWidth="1"/>
    <col min="16" max="16" width="15.5703125" style="9" customWidth="1"/>
    <col min="17" max="17" width="9.85546875" style="9" bestFit="1" customWidth="1"/>
    <col min="18" max="18" width="9.140625" style="9" bestFit="1" customWidth="1"/>
    <col min="19" max="19" width="10.85546875" style="9" bestFit="1" customWidth="1"/>
    <col min="20" max="20" width="13.42578125" style="9" bestFit="1" customWidth="1"/>
    <col min="21" max="21" width="15.5703125" style="9" bestFit="1" customWidth="1"/>
    <col min="22" max="22" width="13.42578125" style="9" bestFit="1" customWidth="1"/>
    <col min="23" max="23" width="22" style="9" bestFit="1" customWidth="1"/>
    <col min="24" max="24" width="9.140625" style="9" bestFit="1" customWidth="1"/>
    <col min="25" max="25" width="14.42578125" style="9" customWidth="1"/>
    <col min="26" max="26" width="16.5703125" style="9" customWidth="1"/>
    <col min="27" max="27" width="24.28515625" style="9" bestFit="1" customWidth="1"/>
    <col min="28" max="28" width="11.28515625" style="9" bestFit="1" customWidth="1"/>
    <col min="29" max="29" width="17.7109375" style="9" bestFit="1" customWidth="1"/>
    <col min="30" max="30" width="15.140625" style="9" bestFit="1" customWidth="1"/>
    <col min="31" max="31" width="13.7109375" style="9" bestFit="1" customWidth="1"/>
    <col min="32" max="32" width="9.85546875" style="9" bestFit="1" customWidth="1"/>
    <col min="33" max="33" width="15.5703125" style="9" bestFit="1" customWidth="1"/>
    <col min="34" max="34" width="12.7109375" style="9" bestFit="1" customWidth="1"/>
    <col min="35" max="35" width="21.28515625" style="9" bestFit="1" customWidth="1"/>
    <col min="36" max="36" width="17" style="9" bestFit="1" customWidth="1"/>
    <col min="37" max="37" width="12" style="9" bestFit="1" customWidth="1"/>
    <col min="38" max="38" width="14" style="9" bestFit="1" customWidth="1"/>
    <col min="39" max="39" width="13.42578125" style="9" bestFit="1" customWidth="1"/>
    <col min="40" max="40" width="16.5703125" style="9" bestFit="1" customWidth="1"/>
    <col min="41" max="41" width="12.7109375" style="9" bestFit="1" customWidth="1"/>
    <col min="42" max="42" width="14.140625" style="9" customWidth="1"/>
    <col min="43" max="43" width="22.28515625" style="9" bestFit="1" customWidth="1"/>
    <col min="44" max="44" width="17" style="9" bestFit="1" customWidth="1"/>
    <col min="45" max="45" width="13.42578125" style="9" bestFit="1" customWidth="1"/>
    <col min="46" max="47" width="16.5703125" style="9" bestFit="1" customWidth="1"/>
    <col min="48" max="48" width="40.140625" style="9" customWidth="1"/>
    <col min="49" max="49" width="13.42578125" style="9" bestFit="1" customWidth="1"/>
    <col min="50" max="50" width="14.140625" style="9" bestFit="1" customWidth="1"/>
    <col min="51" max="51" width="17" style="9" bestFit="1" customWidth="1"/>
    <col min="52" max="52" width="9.140625" style="9"/>
    <col min="53" max="53" width="17" style="9" bestFit="1" customWidth="1"/>
    <col min="54" max="54" width="16.5703125" style="9" bestFit="1" customWidth="1"/>
    <col min="55" max="55" width="17" style="9" bestFit="1" customWidth="1"/>
    <col min="56" max="16384" width="9.140625" style="9"/>
  </cols>
  <sheetData>
    <row r="1" spans="1:51" x14ac:dyDescent="0.25">
      <c r="C1" s="17" t="s">
        <v>99</v>
      </c>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51" ht="15.75" thickBot="1" x14ac:dyDescent="0.3">
      <c r="C2" s="17"/>
      <c r="K2" s="753" t="s">
        <v>344</v>
      </c>
      <c r="L2" s="753"/>
      <c r="M2" s="753"/>
      <c r="N2" s="753"/>
      <c r="P2" s="755" t="s">
        <v>400</v>
      </c>
      <c r="Q2" s="755"/>
      <c r="R2" s="755"/>
      <c r="S2" s="755"/>
      <c r="T2" s="755"/>
      <c r="U2" s="755"/>
      <c r="V2" s="755"/>
      <c r="W2" s="755"/>
      <c r="Y2" s="757" t="s">
        <v>435</v>
      </c>
      <c r="Z2" s="757"/>
      <c r="AA2" s="757"/>
      <c r="AB2" s="757"/>
      <c r="AC2" s="757"/>
      <c r="AD2" s="757"/>
      <c r="AE2" s="757"/>
      <c r="AF2" s="757"/>
      <c r="AG2" s="757"/>
      <c r="AH2" s="757"/>
      <c r="AI2" s="757"/>
      <c r="AJ2" s="757"/>
      <c r="AK2" s="757"/>
      <c r="AL2" s="757"/>
      <c r="AM2" s="757"/>
      <c r="AN2" s="757"/>
      <c r="AO2" s="757"/>
      <c r="AQ2" s="751" t="s">
        <v>431</v>
      </c>
      <c r="AR2" s="751"/>
      <c r="AS2" s="751"/>
      <c r="AT2" s="751"/>
      <c r="AU2" s="751"/>
      <c r="AV2" s="751"/>
      <c r="AW2" s="751"/>
      <c r="AX2" s="751"/>
      <c r="AY2" s="751"/>
    </row>
    <row r="3" spans="1:51" ht="16.5" customHeight="1" thickTop="1" thickBot="1" x14ac:dyDescent="0.3">
      <c r="C3" s="17"/>
      <c r="K3" s="753"/>
      <c r="L3" s="753"/>
      <c r="M3" s="753"/>
      <c r="N3" s="753"/>
      <c r="P3" s="755"/>
      <c r="Q3" s="755"/>
      <c r="R3" s="755"/>
      <c r="S3" s="755"/>
      <c r="T3" s="755"/>
      <c r="U3" s="755"/>
      <c r="V3" s="755"/>
      <c r="W3" s="755"/>
      <c r="Y3" s="599" t="s">
        <v>368</v>
      </c>
      <c r="Z3" s="599" t="s">
        <v>401</v>
      </c>
      <c r="AA3" s="734" t="s">
        <v>402</v>
      </c>
      <c r="AB3" s="734"/>
      <c r="AC3" s="734"/>
      <c r="AD3" s="734"/>
      <c r="AE3" s="583" t="s">
        <v>403</v>
      </c>
      <c r="AF3" s="584"/>
      <c r="AG3" s="584"/>
      <c r="AH3" s="584"/>
      <c r="AI3" s="584"/>
      <c r="AJ3" s="584"/>
      <c r="AK3" s="758"/>
      <c r="AL3" s="583" t="s">
        <v>404</v>
      </c>
      <c r="AM3" s="758"/>
      <c r="AN3" s="759" t="s">
        <v>426</v>
      </c>
      <c r="AO3" s="759" t="s">
        <v>406</v>
      </c>
      <c r="AQ3" s="751"/>
      <c r="AR3" s="751"/>
      <c r="AS3" s="751"/>
      <c r="AT3" s="751"/>
      <c r="AU3" s="751"/>
      <c r="AV3" s="751"/>
      <c r="AW3" s="751"/>
      <c r="AX3" s="751"/>
      <c r="AY3" s="751"/>
    </row>
    <row r="4" spans="1:51" ht="16.5" customHeight="1" thickTop="1" thickBot="1" x14ac:dyDescent="0.3">
      <c r="A4" s="728" t="s">
        <v>110</v>
      </c>
      <c r="B4" s="729"/>
      <c r="C4" s="730"/>
      <c r="K4" s="754"/>
      <c r="L4" s="754"/>
      <c r="M4" s="754"/>
      <c r="N4" s="754"/>
      <c r="P4" s="756"/>
      <c r="Q4" s="756"/>
      <c r="R4" s="756"/>
      <c r="S4" s="756"/>
      <c r="T4" s="756"/>
      <c r="U4" s="756"/>
      <c r="V4" s="756"/>
      <c r="W4" s="756"/>
      <c r="Y4" s="599"/>
      <c r="Z4" s="599"/>
      <c r="AA4" s="759" t="s">
        <v>441</v>
      </c>
      <c r="AB4" s="759" t="s">
        <v>408</v>
      </c>
      <c r="AC4" s="599" t="s">
        <v>409</v>
      </c>
      <c r="AD4" s="599" t="s">
        <v>410</v>
      </c>
      <c r="AE4" s="734" t="s">
        <v>411</v>
      </c>
      <c r="AF4" s="734"/>
      <c r="AG4" s="734" t="s">
        <v>412</v>
      </c>
      <c r="AH4" s="734"/>
      <c r="AI4" s="734"/>
      <c r="AJ4" s="734"/>
      <c r="AK4" s="599" t="s">
        <v>413</v>
      </c>
      <c r="AL4" s="734" t="s">
        <v>414</v>
      </c>
      <c r="AM4" s="734" t="s">
        <v>415</v>
      </c>
      <c r="AN4" s="760"/>
      <c r="AO4" s="760"/>
      <c r="AQ4" s="752"/>
      <c r="AR4" s="752"/>
      <c r="AS4" s="752"/>
      <c r="AT4" s="752"/>
      <c r="AU4" s="752"/>
      <c r="AV4" s="752"/>
      <c r="AW4" s="752"/>
      <c r="AX4" s="752"/>
      <c r="AY4" s="752"/>
    </row>
    <row r="5" spans="1:51" ht="31.5" thickTop="1" thickBot="1" x14ac:dyDescent="0.3">
      <c r="A5" s="72" t="s">
        <v>14</v>
      </c>
      <c r="B5" s="72" t="s">
        <v>63</v>
      </c>
      <c r="C5" s="112" t="s">
        <v>64</v>
      </c>
      <c r="E5" s="788" t="s">
        <v>71</v>
      </c>
      <c r="F5" s="789"/>
      <c r="K5" s="253" t="s">
        <v>68</v>
      </c>
      <c r="L5" s="253" t="s">
        <v>67</v>
      </c>
      <c r="M5" s="256" t="s">
        <v>344</v>
      </c>
      <c r="N5" s="257" t="s">
        <v>442</v>
      </c>
      <c r="O5" s="29"/>
      <c r="P5" s="253" t="s">
        <v>368</v>
      </c>
      <c r="Q5" s="253" t="s">
        <v>393</v>
      </c>
      <c r="R5" s="253" t="s">
        <v>394</v>
      </c>
      <c r="S5" s="253" t="s">
        <v>395</v>
      </c>
      <c r="T5" s="253" t="s">
        <v>396</v>
      </c>
      <c r="U5" s="257" t="s">
        <v>444</v>
      </c>
      <c r="V5" s="257" t="s">
        <v>443</v>
      </c>
      <c r="W5" s="253" t="s">
        <v>399</v>
      </c>
      <c r="Y5" s="599"/>
      <c r="Z5" s="599"/>
      <c r="AA5" s="762"/>
      <c r="AB5" s="762"/>
      <c r="AC5" s="734"/>
      <c r="AD5" s="734"/>
      <c r="AE5" s="257" t="s">
        <v>436</v>
      </c>
      <c r="AF5" s="257" t="s">
        <v>439</v>
      </c>
      <c r="AG5" s="253" t="s">
        <v>416</v>
      </c>
      <c r="AH5" s="257" t="s">
        <v>437</v>
      </c>
      <c r="AI5" s="257" t="s">
        <v>438</v>
      </c>
      <c r="AJ5" s="257" t="s">
        <v>440</v>
      </c>
      <c r="AK5" s="599"/>
      <c r="AL5" s="734"/>
      <c r="AM5" s="734"/>
      <c r="AN5" s="761"/>
      <c r="AO5" s="761"/>
      <c r="AQ5" s="253" t="s">
        <v>368</v>
      </c>
      <c r="AR5" s="258" t="s">
        <v>424</v>
      </c>
      <c r="AS5" s="257" t="s">
        <v>425</v>
      </c>
      <c r="AT5" s="257" t="s">
        <v>426</v>
      </c>
      <c r="AU5" s="257" t="s">
        <v>427</v>
      </c>
      <c r="AV5" s="257" t="s">
        <v>445</v>
      </c>
      <c r="AW5" s="253" t="s">
        <v>131</v>
      </c>
      <c r="AX5" s="257" t="s">
        <v>446</v>
      </c>
      <c r="AY5" s="474" t="s">
        <v>430</v>
      </c>
    </row>
    <row r="6" spans="1:51" ht="18" customHeight="1" thickTop="1" thickBot="1" x14ac:dyDescent="0.35">
      <c r="A6" s="2" t="s">
        <v>15</v>
      </c>
      <c r="B6" s="5" t="s">
        <v>16</v>
      </c>
      <c r="C6" s="51">
        <f>'Input sheet'!E8</f>
        <v>1696</v>
      </c>
      <c r="E6" s="259" t="s">
        <v>69</v>
      </c>
      <c r="F6" s="260" t="s">
        <v>496</v>
      </c>
      <c r="K6" s="263" t="s">
        <v>34</v>
      </c>
      <c r="L6" s="105" t="s">
        <v>298</v>
      </c>
      <c r="M6" s="424">
        <f>(C7+C9+C17)*(C10+C11)</f>
        <v>68554248</v>
      </c>
      <c r="N6" s="763">
        <f>SUM(M6:M12)</f>
        <v>288938215</v>
      </c>
      <c r="P6" s="262" t="s">
        <v>34</v>
      </c>
      <c r="Q6" s="44">
        <f>$C$29</f>
        <v>35</v>
      </c>
      <c r="R6" s="44">
        <f>$C$30</f>
        <v>20</v>
      </c>
      <c r="S6" s="44">
        <v>10</v>
      </c>
      <c r="T6" s="44">
        <f t="shared" ref="T6:T27" si="0">SQRT(Q6^2 + R6^2 - 2 * Q6 * R6 * COS(RADIANS(S6))) / 2</f>
        <v>7.8464824249932006</v>
      </c>
      <c r="U6" s="44">
        <f t="shared" ref="U6:U27" si="1">(T6/67.29)^3.79</f>
        <v>2.903258937823807E-4</v>
      </c>
      <c r="V6" s="44">
        <f t="shared" ref="V6:V27" si="2">(U6+U6)-(U6*U6)</f>
        <v>5.8056749844016082E-4</v>
      </c>
      <c r="W6" s="516">
        <f>AVERAGE(V6:V12)</f>
        <v>6.9675764977250782E-4</v>
      </c>
      <c r="Y6" s="263" t="s">
        <v>34</v>
      </c>
      <c r="Z6" s="379" t="s">
        <v>418</v>
      </c>
      <c r="AA6" s="265" t="s">
        <v>433</v>
      </c>
      <c r="AB6" s="265">
        <f t="shared" ref="AB6:AB27" si="3">IF(TRIM(AA6)="Permitted or yield control",1, IF(TRIM(AA6)="Protected",0.01, 1))</f>
        <v>1</v>
      </c>
      <c r="AC6" s="265">
        <v>0.5</v>
      </c>
      <c r="AD6" s="265">
        <f t="shared" ref="AD6:AD27" si="4">AB6+((1-AC6)*(1-AB6))</f>
        <v>1</v>
      </c>
      <c r="AE6" s="265" t="s">
        <v>429</v>
      </c>
      <c r="AF6" s="265">
        <f t="shared" ref="AF6:AF27" si="5">IF(ISNUMBER(SEARCH("EBT", AE6)),$C$22, 0) + IF(ISNUMBER(SEARCH("WBT", AE6)),$C$23, 0)+IF(ISNUMBER(SEARCH("NBT", AE6)),$C$24, 0) + IF(ISNUMBER(SEARCH("SBT", AE6)),$C$25, 0)</f>
        <v>0</v>
      </c>
      <c r="AG6" s="265">
        <v>0</v>
      </c>
      <c r="AH6" s="265" t="s">
        <v>429</v>
      </c>
      <c r="AI6" s="265">
        <f t="shared" ref="AI6:AI27" si="6">IF(ISNUMBER(SEARCH("EBT", AH6)),$C$22, 0) + IF(ISNUMBER(SEARCH("WBT", AH6)),$C$23, 0)+IF(ISNUMBER(SEARCH("NBT", AH6)),$C$24, 0) + IF(ISNUMBER(SEARCH("SBT", AH6)),$C$25, 0)</f>
        <v>0</v>
      </c>
      <c r="AJ6" s="265">
        <f t="shared" ref="AJ6:AJ27" si="7">IF(AG6=0, 0, IF(AI6=1, 1, IF(AI6=2, 1*(1+0.75), 1*(1+0.75+0.5*(AI6-2)))))</f>
        <v>0</v>
      </c>
      <c r="AK6" s="265">
        <f t="shared" ref="AK6:AK27" si="8">IF(Z6="D",1,AF6+AJ6)</f>
        <v>1</v>
      </c>
      <c r="AL6" s="265" t="str">
        <f t="shared" ref="AL6:AL27" si="9">IF(Z6="D","NA",$C$29)</f>
        <v>NA</v>
      </c>
      <c r="AM6" s="265">
        <f t="shared" ref="AM6:AM27" si="10">IF(Z6="D", 1, 1-(((60-AL6)/60)*(0.1/0.15)))</f>
        <v>1</v>
      </c>
      <c r="AN6" s="266">
        <f t="shared" ref="AN6:AN27" si="11">IF(Z6="D",1,AD6*AK6*AM6)</f>
        <v>1</v>
      </c>
      <c r="AO6" s="748">
        <f>AVERAGE(AN6:AN12)</f>
        <v>1</v>
      </c>
      <c r="AQ6" s="401" t="s">
        <v>34</v>
      </c>
      <c r="AR6" s="313">
        <f t="shared" ref="AR6:AR27" si="12">M6</f>
        <v>68554248</v>
      </c>
      <c r="AS6" s="313">
        <f t="shared" ref="AS6:AS27" si="13">V6</f>
        <v>5.8056749844016082E-4</v>
      </c>
      <c r="AT6" s="313">
        <f t="shared" ref="AT6:AT27" si="14">AN6</f>
        <v>1</v>
      </c>
      <c r="AU6" s="313">
        <v>1</v>
      </c>
      <c r="AV6" s="313">
        <f>AR6*AS6*AT6*AU6</f>
        <v>39800.3682688064</v>
      </c>
      <c r="AW6" s="516">
        <f>SUM(AV6:AV12)</f>
        <v>306416.81786492362</v>
      </c>
      <c r="AX6" s="516">
        <f>100*EXP((-1/13700000)*AW6)</f>
        <v>97.788207777911808</v>
      </c>
      <c r="AY6" s="714">
        <f>100*EXP((-1/13700000)*((AW20+AW13+AW6)/3))</f>
        <v>79.772085421959844</v>
      </c>
    </row>
    <row r="7" spans="1:51" ht="20.25" thickTop="1" thickBot="1" x14ac:dyDescent="0.35">
      <c r="A7" s="3"/>
      <c r="B7" s="6" t="s">
        <v>17</v>
      </c>
      <c r="C7" s="52">
        <f>'Input sheet'!E9</f>
        <v>12742</v>
      </c>
      <c r="E7" s="111" t="s">
        <v>69</v>
      </c>
      <c r="F7" s="269" t="s">
        <v>497</v>
      </c>
      <c r="K7" s="273" t="s">
        <v>35</v>
      </c>
      <c r="L7" s="110" t="s">
        <v>299</v>
      </c>
      <c r="M7" s="408">
        <f>(C10+C12)*(C11+C13+C14)</f>
        <v>123687080</v>
      </c>
      <c r="N7" s="763"/>
      <c r="P7" s="272" t="s">
        <v>35</v>
      </c>
      <c r="Q7" s="45">
        <f>$C$29</f>
        <v>35</v>
      </c>
      <c r="R7" s="45">
        <f>$C$31</f>
        <v>15</v>
      </c>
      <c r="S7" s="45">
        <v>10</v>
      </c>
      <c r="T7" s="45">
        <f t="shared" si="0"/>
        <v>10.197448937567444</v>
      </c>
      <c r="U7" s="45">
        <f t="shared" si="1"/>
        <v>7.8388153024650875E-4</v>
      </c>
      <c r="V7" s="45">
        <f t="shared" si="2"/>
        <v>1.567148590239556E-3</v>
      </c>
      <c r="W7" s="722"/>
      <c r="Y7" s="273" t="s">
        <v>35</v>
      </c>
      <c r="Z7" s="380" t="s">
        <v>418</v>
      </c>
      <c r="AA7" s="275" t="s">
        <v>433</v>
      </c>
      <c r="AB7" s="275">
        <f t="shared" si="3"/>
        <v>1</v>
      </c>
      <c r="AC7" s="275">
        <v>0.5</v>
      </c>
      <c r="AD7" s="275">
        <f t="shared" si="4"/>
        <v>1</v>
      </c>
      <c r="AE7" s="275" t="s">
        <v>429</v>
      </c>
      <c r="AF7" s="275">
        <f t="shared" si="5"/>
        <v>0</v>
      </c>
      <c r="AG7" s="275">
        <v>0</v>
      </c>
      <c r="AH7" s="275" t="s">
        <v>429</v>
      </c>
      <c r="AI7" s="275">
        <f t="shared" si="6"/>
        <v>0</v>
      </c>
      <c r="AJ7" s="275">
        <f t="shared" si="7"/>
        <v>0</v>
      </c>
      <c r="AK7" s="275">
        <f t="shared" si="8"/>
        <v>1</v>
      </c>
      <c r="AL7" s="275" t="str">
        <f t="shared" si="9"/>
        <v>NA</v>
      </c>
      <c r="AM7" s="275">
        <f t="shared" si="10"/>
        <v>1</v>
      </c>
      <c r="AN7" s="276">
        <f t="shared" si="11"/>
        <v>1</v>
      </c>
      <c r="AO7" s="749"/>
      <c r="AQ7" s="402" t="s">
        <v>35</v>
      </c>
      <c r="AR7" s="316">
        <f t="shared" si="12"/>
        <v>123687080</v>
      </c>
      <c r="AS7" s="316">
        <f t="shared" si="13"/>
        <v>1.567148590239556E-3</v>
      </c>
      <c r="AT7" s="316">
        <f t="shared" si="14"/>
        <v>1</v>
      </c>
      <c r="AU7" s="316">
        <v>1</v>
      </c>
      <c r="AV7" s="316">
        <f t="shared" ref="AV7:AV27" si="15">AR7*AS7*AT7*AU7</f>
        <v>193836.03305284717</v>
      </c>
      <c r="AW7" s="722"/>
      <c r="AX7" s="722"/>
      <c r="AY7" s="715"/>
    </row>
    <row r="8" spans="1:51" ht="20.25" thickTop="1" thickBot="1" x14ac:dyDescent="0.35">
      <c r="A8" s="4"/>
      <c r="B8" s="7" t="s">
        <v>18</v>
      </c>
      <c r="C8" s="53">
        <f>'Input sheet'!E10</f>
        <v>1696</v>
      </c>
      <c r="E8" s="278" t="s">
        <v>70</v>
      </c>
      <c r="F8" s="279" t="s">
        <v>498</v>
      </c>
      <c r="K8" s="282" t="s">
        <v>30</v>
      </c>
      <c r="L8" s="110" t="s">
        <v>234</v>
      </c>
      <c r="M8" s="408">
        <f>(C11+C13)*C14</f>
        <v>42531024</v>
      </c>
      <c r="N8" s="763"/>
      <c r="P8" s="281" t="s">
        <v>30</v>
      </c>
      <c r="Q8" s="45">
        <f>$C$29</f>
        <v>35</v>
      </c>
      <c r="R8" s="45">
        <f>$C$30</f>
        <v>20</v>
      </c>
      <c r="S8" s="45">
        <v>10</v>
      </c>
      <c r="T8" s="45">
        <f t="shared" si="0"/>
        <v>7.8464824249932006</v>
      </c>
      <c r="U8" s="45">
        <f t="shared" si="1"/>
        <v>2.903258937823807E-4</v>
      </c>
      <c r="V8" s="45">
        <f t="shared" si="2"/>
        <v>5.8056749844016082E-4</v>
      </c>
      <c r="W8" s="722"/>
      <c r="Y8" s="282" t="s">
        <v>30</v>
      </c>
      <c r="Z8" s="380" t="s">
        <v>418</v>
      </c>
      <c r="AA8" s="275" t="s">
        <v>433</v>
      </c>
      <c r="AB8" s="275">
        <f t="shared" si="3"/>
        <v>1</v>
      </c>
      <c r="AC8" s="275">
        <v>0.5</v>
      </c>
      <c r="AD8" s="275">
        <f t="shared" si="4"/>
        <v>1</v>
      </c>
      <c r="AE8" s="275" t="s">
        <v>429</v>
      </c>
      <c r="AF8" s="275">
        <f t="shared" si="5"/>
        <v>0</v>
      </c>
      <c r="AG8" s="275">
        <v>0</v>
      </c>
      <c r="AH8" s="275" t="s">
        <v>429</v>
      </c>
      <c r="AI8" s="275">
        <f t="shared" si="6"/>
        <v>0</v>
      </c>
      <c r="AJ8" s="275">
        <f t="shared" si="7"/>
        <v>0</v>
      </c>
      <c r="AK8" s="275">
        <f t="shared" si="8"/>
        <v>1</v>
      </c>
      <c r="AL8" s="275" t="str">
        <f t="shared" si="9"/>
        <v>NA</v>
      </c>
      <c r="AM8" s="275">
        <f t="shared" si="10"/>
        <v>1</v>
      </c>
      <c r="AN8" s="276">
        <f t="shared" si="11"/>
        <v>1</v>
      </c>
      <c r="AO8" s="749"/>
      <c r="AQ8" s="403" t="s">
        <v>30</v>
      </c>
      <c r="AR8" s="316">
        <f t="shared" si="12"/>
        <v>42531024</v>
      </c>
      <c r="AS8" s="316">
        <f t="shared" si="13"/>
        <v>5.8056749844016082E-4</v>
      </c>
      <c r="AT8" s="316">
        <f t="shared" si="14"/>
        <v>1</v>
      </c>
      <c r="AU8" s="316">
        <v>1</v>
      </c>
      <c r="AV8" s="316">
        <f t="shared" si="15"/>
        <v>24692.130209778443</v>
      </c>
      <c r="AW8" s="722"/>
      <c r="AX8" s="722"/>
      <c r="AY8" s="715"/>
    </row>
    <row r="9" spans="1:51" ht="20.25" thickTop="1" thickBot="1" x14ac:dyDescent="0.35">
      <c r="A9" s="2" t="s">
        <v>31</v>
      </c>
      <c r="B9" s="5" t="s">
        <v>22</v>
      </c>
      <c r="C9" s="54">
        <f>'Input sheet'!E11</f>
        <v>941</v>
      </c>
      <c r="K9" s="282" t="s">
        <v>28</v>
      </c>
      <c r="L9" s="110" t="s">
        <v>183</v>
      </c>
      <c r="M9" s="408">
        <f>C15*(C16+C17)</f>
        <v>4392588</v>
      </c>
      <c r="N9" s="763"/>
      <c r="P9" s="281" t="s">
        <v>28</v>
      </c>
      <c r="Q9" s="45">
        <f>$C$32</f>
        <v>15</v>
      </c>
      <c r="R9" s="45">
        <f>$C$32</f>
        <v>15</v>
      </c>
      <c r="S9" s="45">
        <v>10</v>
      </c>
      <c r="T9" s="45">
        <f t="shared" si="0"/>
        <v>1.3073361412148754</v>
      </c>
      <c r="U9" s="45">
        <f t="shared" si="1"/>
        <v>3.259682051177461E-7</v>
      </c>
      <c r="V9" s="45">
        <f t="shared" si="2"/>
        <v>6.519363039802215E-7</v>
      </c>
      <c r="W9" s="722"/>
      <c r="Y9" s="282" t="s">
        <v>28</v>
      </c>
      <c r="Z9" s="380" t="s">
        <v>418</v>
      </c>
      <c r="AA9" s="275" t="s">
        <v>433</v>
      </c>
      <c r="AB9" s="275">
        <f t="shared" si="3"/>
        <v>1</v>
      </c>
      <c r="AC9" s="275">
        <v>0.5</v>
      </c>
      <c r="AD9" s="275">
        <f t="shared" si="4"/>
        <v>1</v>
      </c>
      <c r="AE9" s="275" t="s">
        <v>429</v>
      </c>
      <c r="AF9" s="275">
        <f t="shared" si="5"/>
        <v>0</v>
      </c>
      <c r="AG9" s="275">
        <v>0</v>
      </c>
      <c r="AH9" s="275" t="s">
        <v>429</v>
      </c>
      <c r="AI9" s="275">
        <f t="shared" si="6"/>
        <v>0</v>
      </c>
      <c r="AJ9" s="275">
        <f t="shared" si="7"/>
        <v>0</v>
      </c>
      <c r="AK9" s="275">
        <f t="shared" si="8"/>
        <v>1</v>
      </c>
      <c r="AL9" s="275" t="str">
        <f t="shared" si="9"/>
        <v>NA</v>
      </c>
      <c r="AM9" s="275">
        <f t="shared" si="10"/>
        <v>1</v>
      </c>
      <c r="AN9" s="276">
        <f t="shared" si="11"/>
        <v>1</v>
      </c>
      <c r="AO9" s="749"/>
      <c r="AQ9" s="403" t="s">
        <v>28</v>
      </c>
      <c r="AR9" s="316">
        <f t="shared" si="12"/>
        <v>4392588</v>
      </c>
      <c r="AS9" s="316">
        <f t="shared" si="13"/>
        <v>6.519363039802215E-7</v>
      </c>
      <c r="AT9" s="316">
        <f t="shared" si="14"/>
        <v>1</v>
      </c>
      <c r="AU9" s="316">
        <v>1</v>
      </c>
      <c r="AV9" s="316">
        <f t="shared" si="15"/>
        <v>2.8636875856278734</v>
      </c>
      <c r="AW9" s="722"/>
      <c r="AX9" s="722"/>
      <c r="AY9" s="715"/>
    </row>
    <row r="10" spans="1:51" ht="20.25" thickTop="1" thickBot="1" x14ac:dyDescent="0.35">
      <c r="A10" s="3"/>
      <c r="B10" s="6" t="s">
        <v>23</v>
      </c>
      <c r="C10" s="52">
        <f>'Input sheet'!E12</f>
        <v>3665</v>
      </c>
      <c r="K10" s="282" t="s">
        <v>36</v>
      </c>
      <c r="L10" s="110" t="s">
        <v>184</v>
      </c>
      <c r="M10" s="408">
        <f>C16*C17</f>
        <v>3675995</v>
      </c>
      <c r="N10" s="763"/>
      <c r="P10" s="281" t="s">
        <v>36</v>
      </c>
      <c r="Q10" s="45">
        <f>$C$32</f>
        <v>15</v>
      </c>
      <c r="R10" s="45">
        <f>$C$32</f>
        <v>15</v>
      </c>
      <c r="S10" s="45">
        <v>10</v>
      </c>
      <c r="T10" s="45">
        <f t="shared" si="0"/>
        <v>1.3073361412148754</v>
      </c>
      <c r="U10" s="45">
        <f t="shared" si="1"/>
        <v>3.259682051177461E-7</v>
      </c>
      <c r="V10" s="45">
        <f t="shared" si="2"/>
        <v>6.519363039802215E-7</v>
      </c>
      <c r="W10" s="722"/>
      <c r="Y10" s="282" t="s">
        <v>36</v>
      </c>
      <c r="Z10" s="380" t="s">
        <v>418</v>
      </c>
      <c r="AA10" s="275" t="s">
        <v>433</v>
      </c>
      <c r="AB10" s="275">
        <f t="shared" si="3"/>
        <v>1</v>
      </c>
      <c r="AC10" s="275">
        <v>0.5</v>
      </c>
      <c r="AD10" s="275">
        <f t="shared" si="4"/>
        <v>1</v>
      </c>
      <c r="AE10" s="275" t="s">
        <v>429</v>
      </c>
      <c r="AF10" s="275">
        <f t="shared" si="5"/>
        <v>0</v>
      </c>
      <c r="AG10" s="275">
        <v>0</v>
      </c>
      <c r="AH10" s="275" t="s">
        <v>429</v>
      </c>
      <c r="AI10" s="275">
        <f t="shared" si="6"/>
        <v>0</v>
      </c>
      <c r="AJ10" s="275">
        <f t="shared" si="7"/>
        <v>0</v>
      </c>
      <c r="AK10" s="275">
        <f t="shared" si="8"/>
        <v>1</v>
      </c>
      <c r="AL10" s="275" t="str">
        <f t="shared" si="9"/>
        <v>NA</v>
      </c>
      <c r="AM10" s="275">
        <f t="shared" si="10"/>
        <v>1</v>
      </c>
      <c r="AN10" s="276">
        <f t="shared" si="11"/>
        <v>1</v>
      </c>
      <c r="AO10" s="749"/>
      <c r="AQ10" s="403" t="s">
        <v>36</v>
      </c>
      <c r="AR10" s="316">
        <f t="shared" si="12"/>
        <v>3675995</v>
      </c>
      <c r="AS10" s="316">
        <f t="shared" si="13"/>
        <v>6.519363039802215E-7</v>
      </c>
      <c r="AT10" s="316">
        <f t="shared" si="14"/>
        <v>1</v>
      </c>
      <c r="AU10" s="316">
        <v>1</v>
      </c>
      <c r="AV10" s="316">
        <f t="shared" si="15"/>
        <v>2.3965145937497745</v>
      </c>
      <c r="AW10" s="722"/>
      <c r="AX10" s="722"/>
      <c r="AY10" s="715"/>
    </row>
    <row r="11" spans="1:51" ht="20.25" thickTop="1" thickBot="1" x14ac:dyDescent="0.35">
      <c r="A11" s="4"/>
      <c r="B11" s="7" t="s">
        <v>24</v>
      </c>
      <c r="C11" s="53">
        <f>'Input sheet'!E13</f>
        <v>1003</v>
      </c>
      <c r="K11" s="282" t="s">
        <v>29</v>
      </c>
      <c r="L11" s="110" t="s">
        <v>266</v>
      </c>
      <c r="M11" s="408">
        <f>(C6+C7)*C8</f>
        <v>24486848</v>
      </c>
      <c r="N11" s="763"/>
      <c r="P11" s="281" t="s">
        <v>29</v>
      </c>
      <c r="Q11" s="45">
        <f>$C$29</f>
        <v>35</v>
      </c>
      <c r="R11" s="45">
        <f>$C$30</f>
        <v>20</v>
      </c>
      <c r="S11" s="45">
        <v>10</v>
      </c>
      <c r="T11" s="45">
        <f t="shared" si="0"/>
        <v>7.8464824249932006</v>
      </c>
      <c r="U11" s="45">
        <f t="shared" si="1"/>
        <v>2.903258937823807E-4</v>
      </c>
      <c r="V11" s="45">
        <f t="shared" si="2"/>
        <v>5.8056749844016082E-4</v>
      </c>
      <c r="W11" s="722"/>
      <c r="Y11" s="282" t="s">
        <v>29</v>
      </c>
      <c r="Z11" s="380" t="s">
        <v>418</v>
      </c>
      <c r="AA11" s="275" t="s">
        <v>433</v>
      </c>
      <c r="AB11" s="275">
        <f t="shared" si="3"/>
        <v>1</v>
      </c>
      <c r="AC11" s="275">
        <v>0.5</v>
      </c>
      <c r="AD11" s="275">
        <f t="shared" si="4"/>
        <v>1</v>
      </c>
      <c r="AE11" s="275" t="s">
        <v>429</v>
      </c>
      <c r="AF11" s="275">
        <f t="shared" si="5"/>
        <v>0</v>
      </c>
      <c r="AG11" s="275">
        <v>0</v>
      </c>
      <c r="AH11" s="275" t="s">
        <v>429</v>
      </c>
      <c r="AI11" s="275">
        <f t="shared" si="6"/>
        <v>0</v>
      </c>
      <c r="AJ11" s="275">
        <f t="shared" si="7"/>
        <v>0</v>
      </c>
      <c r="AK11" s="275">
        <f t="shared" si="8"/>
        <v>1</v>
      </c>
      <c r="AL11" s="275" t="str">
        <f t="shared" si="9"/>
        <v>NA</v>
      </c>
      <c r="AM11" s="275">
        <f t="shared" si="10"/>
        <v>1</v>
      </c>
      <c r="AN11" s="276">
        <f t="shared" si="11"/>
        <v>1</v>
      </c>
      <c r="AO11" s="749"/>
      <c r="AQ11" s="403" t="s">
        <v>29</v>
      </c>
      <c r="AR11" s="316">
        <f t="shared" si="12"/>
        <v>24486848</v>
      </c>
      <c r="AS11" s="316">
        <f t="shared" si="13"/>
        <v>5.8056749844016082E-4</v>
      </c>
      <c r="AT11" s="316">
        <f t="shared" si="14"/>
        <v>1</v>
      </c>
      <c r="AU11" s="316">
        <v>1</v>
      </c>
      <c r="AV11" s="316">
        <f t="shared" si="15"/>
        <v>14216.268088044455</v>
      </c>
      <c r="AW11" s="722"/>
      <c r="AX11" s="722"/>
      <c r="AY11" s="715"/>
    </row>
    <row r="12" spans="1:51" ht="20.25" thickTop="1" thickBot="1" x14ac:dyDescent="0.35">
      <c r="A12" s="2" t="s">
        <v>32</v>
      </c>
      <c r="B12" s="5" t="s">
        <v>19</v>
      </c>
      <c r="C12" s="54">
        <f>'Input sheet'!E14</f>
        <v>2316</v>
      </c>
      <c r="K12" s="290" t="s">
        <v>37</v>
      </c>
      <c r="L12" s="106" t="s">
        <v>264</v>
      </c>
      <c r="M12" s="409">
        <f>C6*C7</f>
        <v>21610432</v>
      </c>
      <c r="N12" s="763"/>
      <c r="P12" s="289" t="s">
        <v>37</v>
      </c>
      <c r="Q12" s="46">
        <f>$C$29</f>
        <v>35</v>
      </c>
      <c r="R12" s="46">
        <f>$C$31</f>
        <v>15</v>
      </c>
      <c r="S12" s="46">
        <v>10</v>
      </c>
      <c r="T12" s="46">
        <f t="shared" si="0"/>
        <v>10.197448937567444</v>
      </c>
      <c r="U12" s="46">
        <f t="shared" si="1"/>
        <v>7.8388153024650875E-4</v>
      </c>
      <c r="V12" s="46">
        <f t="shared" si="2"/>
        <v>1.567148590239556E-3</v>
      </c>
      <c r="W12" s="517"/>
      <c r="Y12" s="290" t="s">
        <v>37</v>
      </c>
      <c r="Z12" s="380" t="s">
        <v>418</v>
      </c>
      <c r="AA12" s="387" t="s">
        <v>433</v>
      </c>
      <c r="AB12" s="387">
        <f t="shared" si="3"/>
        <v>1</v>
      </c>
      <c r="AC12" s="387">
        <v>0.5</v>
      </c>
      <c r="AD12" s="387">
        <f t="shared" si="4"/>
        <v>1</v>
      </c>
      <c r="AE12" s="387" t="s">
        <v>429</v>
      </c>
      <c r="AF12" s="387">
        <f t="shared" si="5"/>
        <v>0</v>
      </c>
      <c r="AG12" s="387">
        <v>0</v>
      </c>
      <c r="AH12" s="387" t="s">
        <v>429</v>
      </c>
      <c r="AI12" s="387">
        <f t="shared" si="6"/>
        <v>0</v>
      </c>
      <c r="AJ12" s="387">
        <f t="shared" si="7"/>
        <v>0</v>
      </c>
      <c r="AK12" s="387">
        <f t="shared" si="8"/>
        <v>1</v>
      </c>
      <c r="AL12" s="387" t="str">
        <f t="shared" si="9"/>
        <v>NA</v>
      </c>
      <c r="AM12" s="387">
        <f t="shared" si="10"/>
        <v>1</v>
      </c>
      <c r="AN12" s="388">
        <f t="shared" si="11"/>
        <v>1</v>
      </c>
      <c r="AO12" s="750"/>
      <c r="AQ12" s="404" t="s">
        <v>37</v>
      </c>
      <c r="AR12" s="318">
        <f t="shared" si="12"/>
        <v>21610432</v>
      </c>
      <c r="AS12" s="318">
        <f t="shared" si="13"/>
        <v>1.567148590239556E-3</v>
      </c>
      <c r="AT12" s="318">
        <f t="shared" si="14"/>
        <v>1</v>
      </c>
      <c r="AU12" s="318">
        <v>1</v>
      </c>
      <c r="AV12" s="318">
        <f t="shared" si="15"/>
        <v>33866.758043267786</v>
      </c>
      <c r="AW12" s="517"/>
      <c r="AX12" s="517"/>
      <c r="AY12" s="715"/>
    </row>
    <row r="13" spans="1:51" ht="20.25" thickTop="1" thickBot="1" x14ac:dyDescent="0.35">
      <c r="A13" s="3"/>
      <c r="B13" s="6" t="s">
        <v>20</v>
      </c>
      <c r="C13" s="52">
        <f>'Input sheet'!E15</f>
        <v>17361</v>
      </c>
      <c r="K13" s="382" t="s">
        <v>34</v>
      </c>
      <c r="L13" s="105" t="s">
        <v>187</v>
      </c>
      <c r="M13" s="424">
        <f>C7*C17</f>
        <v>12780226</v>
      </c>
      <c r="N13" s="763">
        <f>SUM(M13:M19)</f>
        <v>238595471</v>
      </c>
      <c r="P13" s="297" t="s">
        <v>34</v>
      </c>
      <c r="Q13" s="44">
        <f>$C$29</f>
        <v>35</v>
      </c>
      <c r="R13" s="44">
        <f>$C$33</f>
        <v>25</v>
      </c>
      <c r="S13" s="44">
        <v>45</v>
      </c>
      <c r="T13" s="44">
        <f t="shared" si="0"/>
        <v>12.375006393165437</v>
      </c>
      <c r="U13" s="44">
        <f t="shared" si="1"/>
        <v>1.6323552670977528E-3</v>
      </c>
      <c r="V13" s="44">
        <f t="shared" si="2"/>
        <v>3.2620459504774839E-3</v>
      </c>
      <c r="W13" s="516">
        <f>AVERAGE(V13:V19)</f>
        <v>2.4035813183074413E-3</v>
      </c>
      <c r="Y13" s="382" t="s">
        <v>34</v>
      </c>
      <c r="Z13" s="383" t="s">
        <v>419</v>
      </c>
      <c r="AA13" s="265" t="s">
        <v>382</v>
      </c>
      <c r="AB13" s="265">
        <f t="shared" si="3"/>
        <v>0.01</v>
      </c>
      <c r="AC13" s="265">
        <v>0.5</v>
      </c>
      <c r="AD13" s="265">
        <f t="shared" si="4"/>
        <v>0.505</v>
      </c>
      <c r="AE13" s="265" t="s">
        <v>20</v>
      </c>
      <c r="AF13" s="265">
        <f t="shared" si="5"/>
        <v>2</v>
      </c>
      <c r="AG13" s="265">
        <v>1</v>
      </c>
      <c r="AH13" s="265" t="s">
        <v>17</v>
      </c>
      <c r="AI13" s="265">
        <f t="shared" si="6"/>
        <v>2</v>
      </c>
      <c r="AJ13" s="265">
        <f t="shared" si="7"/>
        <v>1.75</v>
      </c>
      <c r="AK13" s="265">
        <f t="shared" si="8"/>
        <v>3.75</v>
      </c>
      <c r="AL13" s="265">
        <f t="shared" si="9"/>
        <v>35</v>
      </c>
      <c r="AM13" s="265">
        <f t="shared" si="10"/>
        <v>0.7222222222222221</v>
      </c>
      <c r="AN13" s="266">
        <f t="shared" si="11"/>
        <v>1.3677083333333331</v>
      </c>
      <c r="AO13" s="748">
        <f>AVERAGE(AN13:AN19)</f>
        <v>1.0420634920634919</v>
      </c>
      <c r="AQ13" s="405" t="s">
        <v>34</v>
      </c>
      <c r="AR13" s="313">
        <f t="shared" si="12"/>
        <v>12780226</v>
      </c>
      <c r="AS13" s="313">
        <f t="shared" si="13"/>
        <v>3.2620459504774839E-3</v>
      </c>
      <c r="AT13" s="313">
        <f t="shared" si="14"/>
        <v>1.3677083333333331</v>
      </c>
      <c r="AU13" s="313">
        <v>1</v>
      </c>
      <c r="AV13" s="313">
        <f t="shared" si="15"/>
        <v>57019.328862954673</v>
      </c>
      <c r="AW13" s="516">
        <f>SUM(AV13:AV19)</f>
        <v>606559.69775544095</v>
      </c>
      <c r="AX13" s="516">
        <f>100*EXP((-1/13700000)*AW13)</f>
        <v>95.669137615843312</v>
      </c>
      <c r="AY13" s="715"/>
    </row>
    <row r="14" spans="1:51" ht="20.25" thickTop="1" thickBot="1" x14ac:dyDescent="0.35">
      <c r="A14" s="4"/>
      <c r="B14" s="7" t="s">
        <v>21</v>
      </c>
      <c r="C14" s="53">
        <f>'Input sheet'!E16</f>
        <v>2316</v>
      </c>
      <c r="K14" s="303" t="s">
        <v>35</v>
      </c>
      <c r="L14" s="110" t="s">
        <v>300</v>
      </c>
      <c r="M14" s="408">
        <f>(C7+C17)*(C9+C10+C11)</f>
        <v>77095705</v>
      </c>
      <c r="N14" s="763"/>
      <c r="P14" s="302" t="s">
        <v>35</v>
      </c>
      <c r="Q14" s="45">
        <f>$C$29</f>
        <v>35</v>
      </c>
      <c r="R14" s="45">
        <f>$C$32</f>
        <v>15</v>
      </c>
      <c r="S14" s="45">
        <v>45</v>
      </c>
      <c r="T14" s="45">
        <f t="shared" si="0"/>
        <v>13.299792101327421</v>
      </c>
      <c r="U14" s="45">
        <f t="shared" si="1"/>
        <v>2.1450602139066136E-3</v>
      </c>
      <c r="V14" s="45">
        <f t="shared" si="2"/>
        <v>4.2855191444919425E-3</v>
      </c>
      <c r="W14" s="722"/>
      <c r="Y14" s="303" t="s">
        <v>35</v>
      </c>
      <c r="Z14" s="386" t="s">
        <v>419</v>
      </c>
      <c r="AA14" s="275" t="s">
        <v>382</v>
      </c>
      <c r="AB14" s="275">
        <f t="shared" si="3"/>
        <v>0.01</v>
      </c>
      <c r="AC14" s="275">
        <v>0.5</v>
      </c>
      <c r="AD14" s="275">
        <f t="shared" si="4"/>
        <v>0.505</v>
      </c>
      <c r="AE14" s="275">
        <v>0</v>
      </c>
      <c r="AF14" s="275">
        <f t="shared" si="5"/>
        <v>0</v>
      </c>
      <c r="AG14" s="275">
        <v>1</v>
      </c>
      <c r="AH14" s="275" t="s">
        <v>17</v>
      </c>
      <c r="AI14" s="275">
        <f t="shared" si="6"/>
        <v>2</v>
      </c>
      <c r="AJ14" s="275">
        <f t="shared" si="7"/>
        <v>1.75</v>
      </c>
      <c r="AK14" s="275">
        <f t="shared" si="8"/>
        <v>1.75</v>
      </c>
      <c r="AL14" s="275">
        <f t="shared" si="9"/>
        <v>35</v>
      </c>
      <c r="AM14" s="275">
        <f t="shared" si="10"/>
        <v>0.7222222222222221</v>
      </c>
      <c r="AN14" s="276">
        <f t="shared" si="11"/>
        <v>0.63826388888888885</v>
      </c>
      <c r="AO14" s="749"/>
      <c r="AQ14" s="406" t="s">
        <v>35</v>
      </c>
      <c r="AR14" s="316">
        <f t="shared" si="12"/>
        <v>77095705</v>
      </c>
      <c r="AS14" s="316">
        <f t="shared" si="13"/>
        <v>4.2855191444919425E-3</v>
      </c>
      <c r="AT14" s="316">
        <f t="shared" si="14"/>
        <v>0.63826388888888885</v>
      </c>
      <c r="AU14" s="316">
        <v>1</v>
      </c>
      <c r="AV14" s="316">
        <f t="shared" si="15"/>
        <v>210879.27399235615</v>
      </c>
      <c r="AW14" s="722"/>
      <c r="AX14" s="722"/>
      <c r="AY14" s="715"/>
    </row>
    <row r="15" spans="1:51" ht="20.25" thickTop="1" thickBot="1" x14ac:dyDescent="0.35">
      <c r="A15" s="2" t="s">
        <v>33</v>
      </c>
      <c r="B15" s="5" t="s">
        <v>25</v>
      </c>
      <c r="C15" s="54">
        <f>'Input sheet'!E17</f>
        <v>941</v>
      </c>
      <c r="K15" s="303" t="s">
        <v>30</v>
      </c>
      <c r="L15" s="110" t="s">
        <v>254</v>
      </c>
      <c r="M15" s="408">
        <f>(C10+C11)*(C12+C13+C14)</f>
        <v>102663324</v>
      </c>
      <c r="N15" s="763"/>
      <c r="P15" s="302" t="s">
        <v>30</v>
      </c>
      <c r="Q15" s="45">
        <f>$C$29</f>
        <v>35</v>
      </c>
      <c r="R15" s="45">
        <f>$C$32</f>
        <v>15</v>
      </c>
      <c r="S15" s="45">
        <v>45</v>
      </c>
      <c r="T15" s="45">
        <f t="shared" si="0"/>
        <v>13.299792101327421</v>
      </c>
      <c r="U15" s="45">
        <f t="shared" si="1"/>
        <v>2.1450602139066136E-3</v>
      </c>
      <c r="V15" s="45">
        <f t="shared" si="2"/>
        <v>4.2855191444919425E-3</v>
      </c>
      <c r="W15" s="722"/>
      <c r="Y15" s="303" t="s">
        <v>30</v>
      </c>
      <c r="Z15" s="386" t="s">
        <v>419</v>
      </c>
      <c r="AA15" s="275" t="s">
        <v>382</v>
      </c>
      <c r="AB15" s="275">
        <f t="shared" si="3"/>
        <v>0.01</v>
      </c>
      <c r="AC15" s="275">
        <v>0.5</v>
      </c>
      <c r="AD15" s="275">
        <f t="shared" si="4"/>
        <v>0.505</v>
      </c>
      <c r="AE15" s="275">
        <v>0</v>
      </c>
      <c r="AF15" s="275">
        <f t="shared" si="5"/>
        <v>0</v>
      </c>
      <c r="AG15" s="275">
        <v>1</v>
      </c>
      <c r="AH15" s="275" t="s">
        <v>20</v>
      </c>
      <c r="AI15" s="275">
        <f t="shared" si="6"/>
        <v>2</v>
      </c>
      <c r="AJ15" s="275">
        <f t="shared" si="7"/>
        <v>1.75</v>
      </c>
      <c r="AK15" s="275">
        <f t="shared" si="8"/>
        <v>1.75</v>
      </c>
      <c r="AL15" s="275">
        <f t="shared" si="9"/>
        <v>35</v>
      </c>
      <c r="AM15" s="275">
        <f t="shared" si="10"/>
        <v>0.7222222222222221</v>
      </c>
      <c r="AN15" s="276">
        <f t="shared" si="11"/>
        <v>0.63826388888888885</v>
      </c>
      <c r="AO15" s="749"/>
      <c r="AQ15" s="406" t="s">
        <v>30</v>
      </c>
      <c r="AR15" s="316">
        <f t="shared" si="12"/>
        <v>102663324</v>
      </c>
      <c r="AS15" s="316">
        <f t="shared" si="13"/>
        <v>4.2855191444919425E-3</v>
      </c>
      <c r="AT15" s="316">
        <f t="shared" si="14"/>
        <v>0.63826388888888885</v>
      </c>
      <c r="AU15" s="316">
        <v>1</v>
      </c>
      <c r="AV15" s="316">
        <f t="shared" si="15"/>
        <v>280814.180644201</v>
      </c>
      <c r="AW15" s="722"/>
      <c r="AX15" s="722"/>
      <c r="AY15" s="715"/>
    </row>
    <row r="16" spans="1:51" ht="20.25" thickTop="1" thickBot="1" x14ac:dyDescent="0.35">
      <c r="A16" s="3"/>
      <c r="B16" s="6" t="s">
        <v>26</v>
      </c>
      <c r="C16" s="52">
        <f>'Input sheet'!E18</f>
        <v>3665</v>
      </c>
      <c r="K16" s="303" t="s">
        <v>28</v>
      </c>
      <c r="L16" s="110" t="s">
        <v>285</v>
      </c>
      <c r="M16" s="408">
        <f>(C12+C10)*C8</f>
        <v>10143776</v>
      </c>
      <c r="N16" s="763"/>
      <c r="P16" s="302" t="s">
        <v>28</v>
      </c>
      <c r="Q16" s="45">
        <f>$C$30</f>
        <v>20</v>
      </c>
      <c r="R16" s="45">
        <f>$C$31</f>
        <v>15</v>
      </c>
      <c r="S16" s="45">
        <v>45</v>
      </c>
      <c r="T16" s="45">
        <f t="shared" si="0"/>
        <v>7.0840654162717795</v>
      </c>
      <c r="U16" s="45">
        <f t="shared" si="1"/>
        <v>1.9707812023953651E-4</v>
      </c>
      <c r="V16" s="45">
        <f t="shared" si="2"/>
        <v>3.9411740069359585E-4</v>
      </c>
      <c r="W16" s="722"/>
      <c r="Y16" s="303" t="s">
        <v>28</v>
      </c>
      <c r="Z16" s="386" t="s">
        <v>419</v>
      </c>
      <c r="AA16" s="275" t="s">
        <v>382</v>
      </c>
      <c r="AB16" s="275">
        <f t="shared" si="3"/>
        <v>0.01</v>
      </c>
      <c r="AC16" s="275">
        <v>0.5</v>
      </c>
      <c r="AD16" s="275">
        <f t="shared" si="4"/>
        <v>0.505</v>
      </c>
      <c r="AE16" s="275" t="s">
        <v>55</v>
      </c>
      <c r="AF16" s="275">
        <f t="shared" si="5"/>
        <v>3</v>
      </c>
      <c r="AG16" s="275">
        <v>0</v>
      </c>
      <c r="AH16" s="275" t="s">
        <v>23</v>
      </c>
      <c r="AI16" s="275">
        <f t="shared" si="6"/>
        <v>1</v>
      </c>
      <c r="AJ16" s="275">
        <f t="shared" si="7"/>
        <v>0</v>
      </c>
      <c r="AK16" s="275">
        <f t="shared" si="8"/>
        <v>3</v>
      </c>
      <c r="AL16" s="275">
        <f t="shared" si="9"/>
        <v>35</v>
      </c>
      <c r="AM16" s="275">
        <f t="shared" si="10"/>
        <v>0.7222222222222221</v>
      </c>
      <c r="AN16" s="276">
        <f t="shared" si="11"/>
        <v>1.0941666666666665</v>
      </c>
      <c r="AO16" s="749"/>
      <c r="AQ16" s="406" t="s">
        <v>28</v>
      </c>
      <c r="AR16" s="316">
        <f t="shared" si="12"/>
        <v>10143776</v>
      </c>
      <c r="AS16" s="316">
        <f t="shared" si="13"/>
        <v>3.9411740069359585E-4</v>
      </c>
      <c r="AT16" s="316">
        <f t="shared" si="14"/>
        <v>1.0941666666666665</v>
      </c>
      <c r="AU16" s="316">
        <v>1</v>
      </c>
      <c r="AV16" s="316">
        <f t="shared" si="15"/>
        <v>4374.3017680282492</v>
      </c>
      <c r="AW16" s="722"/>
      <c r="AX16" s="722"/>
      <c r="AY16" s="715"/>
    </row>
    <row r="17" spans="1:51" ht="20.25" thickTop="1" thickBot="1" x14ac:dyDescent="0.35">
      <c r="A17" s="4"/>
      <c r="B17" s="7" t="s">
        <v>27</v>
      </c>
      <c r="C17" s="53">
        <f>'Input sheet'!E19</f>
        <v>1003</v>
      </c>
      <c r="K17" s="303" t="s">
        <v>36</v>
      </c>
      <c r="L17" s="110" t="s">
        <v>268</v>
      </c>
      <c r="M17" s="408">
        <f>C15*(C13+C11)</f>
        <v>17280524</v>
      </c>
      <c r="N17" s="763"/>
      <c r="P17" s="302" t="s">
        <v>36</v>
      </c>
      <c r="Q17" s="45">
        <f>$C$29</f>
        <v>35</v>
      </c>
      <c r="R17" s="45">
        <f>$C$33</f>
        <v>25</v>
      </c>
      <c r="S17" s="45">
        <v>45</v>
      </c>
      <c r="T17" s="45">
        <f t="shared" si="0"/>
        <v>12.375006393165437</v>
      </c>
      <c r="U17" s="45">
        <f t="shared" si="1"/>
        <v>1.6323552670977528E-3</v>
      </c>
      <c r="V17" s="45">
        <f t="shared" si="2"/>
        <v>3.2620459504774839E-3</v>
      </c>
      <c r="W17" s="722"/>
      <c r="Y17" s="303" t="s">
        <v>36</v>
      </c>
      <c r="Z17" s="386" t="s">
        <v>419</v>
      </c>
      <c r="AA17" s="275" t="s">
        <v>382</v>
      </c>
      <c r="AB17" s="275">
        <f t="shared" si="3"/>
        <v>0.01</v>
      </c>
      <c r="AC17" s="275">
        <v>0.5</v>
      </c>
      <c r="AD17" s="275">
        <f t="shared" si="4"/>
        <v>0.505</v>
      </c>
      <c r="AE17" s="275">
        <v>0</v>
      </c>
      <c r="AF17" s="275">
        <f t="shared" si="5"/>
        <v>0</v>
      </c>
      <c r="AG17" s="275">
        <v>1</v>
      </c>
      <c r="AH17" s="275" t="s">
        <v>20</v>
      </c>
      <c r="AI17" s="275">
        <f t="shared" si="6"/>
        <v>2</v>
      </c>
      <c r="AJ17" s="275">
        <f t="shared" si="7"/>
        <v>1.75</v>
      </c>
      <c r="AK17" s="275">
        <f t="shared" si="8"/>
        <v>1.75</v>
      </c>
      <c r="AL17" s="275">
        <f t="shared" si="9"/>
        <v>35</v>
      </c>
      <c r="AM17" s="275">
        <f t="shared" si="10"/>
        <v>0.7222222222222221</v>
      </c>
      <c r="AN17" s="276">
        <f t="shared" si="11"/>
        <v>0.63826388888888885</v>
      </c>
      <c r="AO17" s="749"/>
      <c r="AQ17" s="406" t="s">
        <v>36</v>
      </c>
      <c r="AR17" s="316">
        <f t="shared" si="12"/>
        <v>17280524</v>
      </c>
      <c r="AS17" s="316">
        <f t="shared" si="13"/>
        <v>3.2620459504774839E-3</v>
      </c>
      <c r="AT17" s="316">
        <f t="shared" si="14"/>
        <v>0.63826388888888885</v>
      </c>
      <c r="AU17" s="316">
        <v>1</v>
      </c>
      <c r="AV17" s="316">
        <f t="shared" si="15"/>
        <v>35978.84818918052</v>
      </c>
      <c r="AW17" s="722"/>
      <c r="AX17" s="722"/>
      <c r="AY17" s="715"/>
    </row>
    <row r="18" spans="1:51" ht="20.25" thickTop="1" thickBot="1" x14ac:dyDescent="0.35">
      <c r="A18" s="1"/>
      <c r="B18" s="8" t="s">
        <v>72</v>
      </c>
      <c r="C18" s="55">
        <f>'Input sheet'!E20</f>
        <v>49345</v>
      </c>
      <c r="K18" s="303" t="s">
        <v>29</v>
      </c>
      <c r="L18" s="110" t="s">
        <v>193</v>
      </c>
      <c r="M18" s="408">
        <f>C16*C14</f>
        <v>8488140</v>
      </c>
      <c r="N18" s="763"/>
      <c r="P18" s="302" t="s">
        <v>29</v>
      </c>
      <c r="Q18" s="45">
        <f>$C$30</f>
        <v>20</v>
      </c>
      <c r="R18" s="45">
        <f>$C$33</f>
        <v>25</v>
      </c>
      <c r="S18" s="45">
        <v>45</v>
      </c>
      <c r="T18" s="45">
        <f t="shared" si="0"/>
        <v>8.9147801264732891</v>
      </c>
      <c r="U18" s="45">
        <f t="shared" si="1"/>
        <v>4.7096302149683109E-4</v>
      </c>
      <c r="V18" s="45">
        <f t="shared" si="2"/>
        <v>9.417042368260448E-4</v>
      </c>
      <c r="W18" s="722"/>
      <c r="Y18" s="303" t="s">
        <v>29</v>
      </c>
      <c r="Z18" s="386" t="s">
        <v>419</v>
      </c>
      <c r="AA18" s="275" t="s">
        <v>382</v>
      </c>
      <c r="AB18" s="275">
        <f t="shared" si="3"/>
        <v>0.01</v>
      </c>
      <c r="AC18" s="275">
        <v>0.5</v>
      </c>
      <c r="AD18" s="275">
        <f t="shared" si="4"/>
        <v>0.505</v>
      </c>
      <c r="AE18" s="275" t="s">
        <v>421</v>
      </c>
      <c r="AF18" s="275">
        <f t="shared" si="5"/>
        <v>4</v>
      </c>
      <c r="AG18" s="275">
        <v>0</v>
      </c>
      <c r="AH18" s="275" t="s">
        <v>26</v>
      </c>
      <c r="AI18" s="275">
        <f t="shared" si="6"/>
        <v>1</v>
      </c>
      <c r="AJ18" s="275">
        <f t="shared" si="7"/>
        <v>0</v>
      </c>
      <c r="AK18" s="275">
        <f t="shared" si="8"/>
        <v>4</v>
      </c>
      <c r="AL18" s="275">
        <f t="shared" si="9"/>
        <v>35</v>
      </c>
      <c r="AM18" s="275">
        <f t="shared" si="10"/>
        <v>0.7222222222222221</v>
      </c>
      <c r="AN18" s="276">
        <f t="shared" si="11"/>
        <v>1.4588888888888887</v>
      </c>
      <c r="AO18" s="749"/>
      <c r="AQ18" s="406" t="s">
        <v>29</v>
      </c>
      <c r="AR18" s="316">
        <f t="shared" si="12"/>
        <v>8488140</v>
      </c>
      <c r="AS18" s="316">
        <f t="shared" si="13"/>
        <v>9.417042368260448E-4</v>
      </c>
      <c r="AT18" s="316">
        <f t="shared" si="14"/>
        <v>1.4588888888888887</v>
      </c>
      <c r="AU18" s="316">
        <v>1</v>
      </c>
      <c r="AV18" s="316">
        <f t="shared" si="15"/>
        <v>11661.361941349393</v>
      </c>
      <c r="AW18" s="722"/>
      <c r="AX18" s="722"/>
      <c r="AY18" s="715"/>
    </row>
    <row r="19" spans="1:51" ht="20.25" thickTop="1" thickBot="1" x14ac:dyDescent="0.35">
      <c r="B19" s="29"/>
      <c r="C19" s="99"/>
      <c r="K19" s="307" t="s">
        <v>37</v>
      </c>
      <c r="L19" s="106" t="s">
        <v>301</v>
      </c>
      <c r="M19" s="409">
        <f>(C16+C14)*C6</f>
        <v>10143776</v>
      </c>
      <c r="N19" s="763"/>
      <c r="P19" s="306" t="s">
        <v>37</v>
      </c>
      <c r="Q19" s="46">
        <f>$C$31</f>
        <v>15</v>
      </c>
      <c r="R19" s="46">
        <f>$C$30</f>
        <v>20</v>
      </c>
      <c r="S19" s="46">
        <v>45</v>
      </c>
      <c r="T19" s="46">
        <f t="shared" si="0"/>
        <v>7.0840654162717795</v>
      </c>
      <c r="U19" s="46">
        <f t="shared" si="1"/>
        <v>1.9707812023953651E-4</v>
      </c>
      <c r="V19" s="46">
        <f t="shared" si="2"/>
        <v>3.9411740069359585E-4</v>
      </c>
      <c r="W19" s="517"/>
      <c r="Y19" s="307" t="s">
        <v>37</v>
      </c>
      <c r="Z19" s="386" t="s">
        <v>419</v>
      </c>
      <c r="AA19" s="292" t="s">
        <v>382</v>
      </c>
      <c r="AB19" s="292">
        <f t="shared" si="3"/>
        <v>0.01</v>
      </c>
      <c r="AC19" s="292">
        <v>0.5</v>
      </c>
      <c r="AD19" s="292">
        <f t="shared" si="4"/>
        <v>0.505</v>
      </c>
      <c r="AE19" s="292" t="s">
        <v>421</v>
      </c>
      <c r="AF19" s="292">
        <f t="shared" si="5"/>
        <v>4</v>
      </c>
      <c r="AG19" s="292">
        <v>0</v>
      </c>
      <c r="AH19" s="292" t="s">
        <v>26</v>
      </c>
      <c r="AI19" s="292">
        <f t="shared" si="6"/>
        <v>1</v>
      </c>
      <c r="AJ19" s="292">
        <f t="shared" si="7"/>
        <v>0</v>
      </c>
      <c r="AK19" s="292">
        <f t="shared" si="8"/>
        <v>4</v>
      </c>
      <c r="AL19" s="292">
        <f t="shared" si="9"/>
        <v>35</v>
      </c>
      <c r="AM19" s="292">
        <f t="shared" si="10"/>
        <v>0.7222222222222221</v>
      </c>
      <c r="AN19" s="293">
        <f t="shared" si="11"/>
        <v>1.4588888888888887</v>
      </c>
      <c r="AO19" s="750"/>
      <c r="AQ19" s="407" t="s">
        <v>37</v>
      </c>
      <c r="AR19" s="318">
        <f t="shared" si="12"/>
        <v>10143776</v>
      </c>
      <c r="AS19" s="318">
        <f t="shared" si="13"/>
        <v>3.9411740069359585E-4</v>
      </c>
      <c r="AT19" s="318">
        <f t="shared" si="14"/>
        <v>1.4588888888888887</v>
      </c>
      <c r="AU19" s="318">
        <v>1</v>
      </c>
      <c r="AV19" s="318">
        <f t="shared" si="15"/>
        <v>5832.4023573709992</v>
      </c>
      <c r="AW19" s="517"/>
      <c r="AX19" s="517"/>
      <c r="AY19" s="715"/>
    </row>
    <row r="20" spans="1:51" ht="20.25" thickTop="1" thickBot="1" x14ac:dyDescent="0.35">
      <c r="K20" s="411" t="s">
        <v>34</v>
      </c>
      <c r="L20" s="412" t="s">
        <v>271</v>
      </c>
      <c r="M20" s="425">
        <f>C7*C16</f>
        <v>46699430</v>
      </c>
      <c r="N20" s="763">
        <f>SUM(M20:M27)</f>
        <v>203318274</v>
      </c>
      <c r="P20" s="414" t="s">
        <v>34</v>
      </c>
      <c r="Q20" s="44">
        <f>$C$29</f>
        <v>35</v>
      </c>
      <c r="R20" s="44">
        <f>$C$32</f>
        <v>15</v>
      </c>
      <c r="S20" s="44">
        <v>270</v>
      </c>
      <c r="T20" s="44">
        <f t="shared" si="0"/>
        <v>19.039432764659772</v>
      </c>
      <c r="U20" s="44">
        <f t="shared" si="1"/>
        <v>8.3551870766805716E-3</v>
      </c>
      <c r="V20" s="44">
        <f t="shared" si="2"/>
        <v>1.6640565002274812E-2</v>
      </c>
      <c r="W20" s="516">
        <f>AVERAGE(V20:V27)</f>
        <v>2.6264244615141489E-2</v>
      </c>
      <c r="Y20" s="411" t="s">
        <v>34</v>
      </c>
      <c r="Z20" s="383" t="s">
        <v>422</v>
      </c>
      <c r="AA20" s="384" t="s">
        <v>434</v>
      </c>
      <c r="AB20" s="384">
        <f t="shared" si="3"/>
        <v>0.01</v>
      </c>
      <c r="AC20" s="384">
        <v>0.5</v>
      </c>
      <c r="AD20" s="384">
        <f t="shared" si="4"/>
        <v>0.505</v>
      </c>
      <c r="AE20" s="384" t="s">
        <v>421</v>
      </c>
      <c r="AF20" s="384">
        <f t="shared" si="5"/>
        <v>4</v>
      </c>
      <c r="AG20" s="384">
        <v>0</v>
      </c>
      <c r="AH20" s="384" t="s">
        <v>26</v>
      </c>
      <c r="AI20" s="384">
        <f t="shared" si="6"/>
        <v>1</v>
      </c>
      <c r="AJ20" s="384">
        <f t="shared" si="7"/>
        <v>0</v>
      </c>
      <c r="AK20" s="384">
        <f t="shared" si="8"/>
        <v>4</v>
      </c>
      <c r="AL20" s="384">
        <f t="shared" si="9"/>
        <v>35</v>
      </c>
      <c r="AM20" s="384">
        <f t="shared" si="10"/>
        <v>0.7222222222222221</v>
      </c>
      <c r="AN20" s="385">
        <f t="shared" si="11"/>
        <v>1.4588888888888887</v>
      </c>
      <c r="AO20" s="748">
        <f>AVERAGE(AN20:AN27)</f>
        <v>1.2195399305555554</v>
      </c>
      <c r="AQ20" s="310" t="s">
        <v>34</v>
      </c>
      <c r="AR20" s="313">
        <f t="shared" si="12"/>
        <v>46699430</v>
      </c>
      <c r="AS20" s="313">
        <f t="shared" si="13"/>
        <v>1.6640565002274812E-2</v>
      </c>
      <c r="AT20" s="313">
        <f t="shared" si="14"/>
        <v>1.4588888888888887</v>
      </c>
      <c r="AU20" s="313">
        <v>1</v>
      </c>
      <c r="AV20" s="313">
        <f t="shared" si="15"/>
        <v>1133709.7048174792</v>
      </c>
      <c r="AW20" s="516">
        <f>SUM(AV20:AV27)</f>
        <v>8375481.667651562</v>
      </c>
      <c r="AX20" s="516">
        <f>100*EXP((-1/13700000)*AW20)</f>
        <v>54.261836836346575</v>
      </c>
      <c r="AY20" s="715"/>
    </row>
    <row r="21" spans="1:51" ht="20.25" thickTop="1" thickBot="1" x14ac:dyDescent="0.35">
      <c r="A21" s="731" t="s">
        <v>432</v>
      </c>
      <c r="B21" s="732"/>
      <c r="C21" s="733"/>
      <c r="K21" s="392" t="s">
        <v>35</v>
      </c>
      <c r="L21" s="110" t="s">
        <v>199</v>
      </c>
      <c r="M21" s="408">
        <f>C7*C14</f>
        <v>29510472</v>
      </c>
      <c r="N21" s="763"/>
      <c r="P21" s="391" t="s">
        <v>35</v>
      </c>
      <c r="Q21" s="45">
        <f>$C$29</f>
        <v>35</v>
      </c>
      <c r="R21" s="45">
        <f>$C$30</f>
        <v>20</v>
      </c>
      <c r="S21" s="45">
        <v>230</v>
      </c>
      <c r="T21" s="45">
        <f t="shared" si="0"/>
        <v>25.12420473149924</v>
      </c>
      <c r="U21" s="45">
        <f t="shared" si="1"/>
        <v>2.3901073345479126E-2</v>
      </c>
      <c r="V21" s="45">
        <f t="shared" si="2"/>
        <v>4.7230885383892279E-2</v>
      </c>
      <c r="W21" s="722"/>
      <c r="Y21" s="392" t="s">
        <v>35</v>
      </c>
      <c r="Z21" s="386" t="s">
        <v>422</v>
      </c>
      <c r="AA21" s="275" t="s">
        <v>434</v>
      </c>
      <c r="AB21" s="275">
        <f t="shared" si="3"/>
        <v>0.01</v>
      </c>
      <c r="AC21" s="275">
        <v>0.5</v>
      </c>
      <c r="AD21" s="275">
        <f t="shared" si="4"/>
        <v>0.505</v>
      </c>
      <c r="AE21" s="275" t="s">
        <v>17</v>
      </c>
      <c r="AF21" s="275">
        <f t="shared" si="5"/>
        <v>2</v>
      </c>
      <c r="AG21" s="275">
        <v>1</v>
      </c>
      <c r="AH21" s="275" t="s">
        <v>26</v>
      </c>
      <c r="AI21" s="275">
        <f t="shared" si="6"/>
        <v>1</v>
      </c>
      <c r="AJ21" s="275">
        <f t="shared" si="7"/>
        <v>1</v>
      </c>
      <c r="AK21" s="275">
        <f t="shared" si="8"/>
        <v>3</v>
      </c>
      <c r="AL21" s="275">
        <f t="shared" si="9"/>
        <v>35</v>
      </c>
      <c r="AM21" s="275">
        <f t="shared" si="10"/>
        <v>0.7222222222222221</v>
      </c>
      <c r="AN21" s="276">
        <f t="shared" si="11"/>
        <v>1.0941666666666665</v>
      </c>
      <c r="AO21" s="749"/>
      <c r="AQ21" s="315" t="s">
        <v>35</v>
      </c>
      <c r="AR21" s="316">
        <f t="shared" si="12"/>
        <v>29510472</v>
      </c>
      <c r="AS21" s="316">
        <f t="shared" si="13"/>
        <v>4.7230885383892279E-2</v>
      </c>
      <c r="AT21" s="316">
        <f t="shared" si="14"/>
        <v>1.0941666666666665</v>
      </c>
      <c r="AU21" s="316">
        <v>1</v>
      </c>
      <c r="AV21" s="316">
        <f t="shared" si="15"/>
        <v>1525055.7593517217</v>
      </c>
      <c r="AW21" s="722"/>
      <c r="AX21" s="722"/>
      <c r="AY21" s="715"/>
    </row>
    <row r="22" spans="1:51" ht="20.25" thickTop="1" thickBot="1" x14ac:dyDescent="0.35">
      <c r="A22" s="516" t="s">
        <v>378</v>
      </c>
      <c r="B22" s="105" t="s">
        <v>17</v>
      </c>
      <c r="C22" s="94">
        <f>'Input sheet'!E38</f>
        <v>2</v>
      </c>
      <c r="K22" s="392" t="s">
        <v>30</v>
      </c>
      <c r="L22" s="110" t="s">
        <v>206</v>
      </c>
      <c r="M22" s="408">
        <f>C17*C14</f>
        <v>2322948</v>
      </c>
      <c r="N22" s="763"/>
      <c r="P22" s="391" t="s">
        <v>30</v>
      </c>
      <c r="Q22" s="45">
        <f>$C$30</f>
        <v>20</v>
      </c>
      <c r="R22" s="45">
        <f>$C$33</f>
        <v>25</v>
      </c>
      <c r="S22" s="45">
        <v>230</v>
      </c>
      <c r="T22" s="45">
        <f t="shared" si="0"/>
        <v>20.419277715473552</v>
      </c>
      <c r="U22" s="45">
        <f t="shared" si="1"/>
        <v>1.089232327256362E-2</v>
      </c>
      <c r="V22" s="45">
        <f t="shared" si="2"/>
        <v>2.1666003838853209E-2</v>
      </c>
      <c r="W22" s="722"/>
      <c r="Y22" s="392" t="s">
        <v>30</v>
      </c>
      <c r="Z22" s="386" t="s">
        <v>422</v>
      </c>
      <c r="AA22" s="275" t="s">
        <v>434</v>
      </c>
      <c r="AB22" s="275">
        <f t="shared" si="3"/>
        <v>0.01</v>
      </c>
      <c r="AC22" s="275">
        <v>0.5</v>
      </c>
      <c r="AD22" s="275">
        <f t="shared" si="4"/>
        <v>0.505</v>
      </c>
      <c r="AE22" s="275" t="s">
        <v>20</v>
      </c>
      <c r="AF22" s="275">
        <f t="shared" si="5"/>
        <v>2</v>
      </c>
      <c r="AG22" s="275">
        <v>0</v>
      </c>
      <c r="AH22" s="275" t="s">
        <v>17</v>
      </c>
      <c r="AI22" s="275">
        <f t="shared" si="6"/>
        <v>2</v>
      </c>
      <c r="AJ22" s="275">
        <f t="shared" si="7"/>
        <v>0</v>
      </c>
      <c r="AK22" s="275">
        <f t="shared" si="8"/>
        <v>2</v>
      </c>
      <c r="AL22" s="275">
        <f t="shared" si="9"/>
        <v>35</v>
      </c>
      <c r="AM22" s="275">
        <f t="shared" si="10"/>
        <v>0.7222222222222221</v>
      </c>
      <c r="AN22" s="276">
        <f t="shared" si="11"/>
        <v>0.72944444444444434</v>
      </c>
      <c r="AO22" s="749"/>
      <c r="AQ22" s="315" t="s">
        <v>30</v>
      </c>
      <c r="AR22" s="316">
        <f t="shared" si="12"/>
        <v>2322948</v>
      </c>
      <c r="AS22" s="316">
        <f t="shared" si="13"/>
        <v>2.1666003838853209E-2</v>
      </c>
      <c r="AT22" s="316">
        <f t="shared" si="14"/>
        <v>0.72944444444444434</v>
      </c>
      <c r="AU22" s="316">
        <v>1</v>
      </c>
      <c r="AV22" s="316">
        <f t="shared" si="15"/>
        <v>36712.209652669015</v>
      </c>
      <c r="AW22" s="722"/>
      <c r="AX22" s="722"/>
      <c r="AY22" s="715"/>
    </row>
    <row r="23" spans="1:51" ht="20.25" thickTop="1" thickBot="1" x14ac:dyDescent="0.35">
      <c r="A23" s="517"/>
      <c r="B23" s="106" t="s">
        <v>20</v>
      </c>
      <c r="C23" s="95">
        <f>'Input sheet'!E39</f>
        <v>2</v>
      </c>
      <c r="K23" s="392" t="s">
        <v>28</v>
      </c>
      <c r="L23" s="110" t="s">
        <v>247</v>
      </c>
      <c r="M23" s="408">
        <f>C16*(C13+C11)</f>
        <v>67304060</v>
      </c>
      <c r="N23" s="763"/>
      <c r="P23" s="391" t="s">
        <v>28</v>
      </c>
      <c r="Q23" s="45">
        <f>$C$29</f>
        <v>35</v>
      </c>
      <c r="R23" s="45">
        <f>$C$33</f>
        <v>25</v>
      </c>
      <c r="S23" s="45">
        <v>270</v>
      </c>
      <c r="T23" s="45">
        <f t="shared" si="0"/>
        <v>21.505813167606568</v>
      </c>
      <c r="U23" s="45">
        <f t="shared" si="1"/>
        <v>1.3257274218598319E-2</v>
      </c>
      <c r="V23" s="45">
        <f t="shared" si="2"/>
        <v>2.6338793117489528E-2</v>
      </c>
      <c r="W23" s="722"/>
      <c r="Y23" s="392" t="s">
        <v>28</v>
      </c>
      <c r="Z23" s="386" t="s">
        <v>422</v>
      </c>
      <c r="AA23" s="275" t="s">
        <v>434</v>
      </c>
      <c r="AB23" s="275">
        <f t="shared" si="3"/>
        <v>0.01</v>
      </c>
      <c r="AC23" s="275">
        <v>0.5</v>
      </c>
      <c r="AD23" s="275">
        <f t="shared" si="4"/>
        <v>0.505</v>
      </c>
      <c r="AE23" s="275" t="s">
        <v>421</v>
      </c>
      <c r="AF23" s="275">
        <f t="shared" si="5"/>
        <v>4</v>
      </c>
      <c r="AG23" s="275">
        <v>0</v>
      </c>
      <c r="AH23" s="275" t="s">
        <v>26</v>
      </c>
      <c r="AI23" s="275">
        <f t="shared" si="6"/>
        <v>1</v>
      </c>
      <c r="AJ23" s="275">
        <f t="shared" si="7"/>
        <v>0</v>
      </c>
      <c r="AK23" s="275">
        <f t="shared" si="8"/>
        <v>4</v>
      </c>
      <c r="AL23" s="275">
        <f t="shared" si="9"/>
        <v>35</v>
      </c>
      <c r="AM23" s="275">
        <f t="shared" si="10"/>
        <v>0.7222222222222221</v>
      </c>
      <c r="AN23" s="276">
        <f t="shared" si="11"/>
        <v>1.4588888888888887</v>
      </c>
      <c r="AO23" s="749"/>
      <c r="AQ23" s="315" t="s">
        <v>28</v>
      </c>
      <c r="AR23" s="316">
        <f t="shared" si="12"/>
        <v>67304060</v>
      </c>
      <c r="AS23" s="316">
        <f t="shared" si="13"/>
        <v>2.6338793117489528E-2</v>
      </c>
      <c r="AT23" s="316">
        <f t="shared" si="14"/>
        <v>1.4588888888888887</v>
      </c>
      <c r="AU23" s="316">
        <v>1</v>
      </c>
      <c r="AV23" s="316">
        <f t="shared" si="15"/>
        <v>2586183.584732472</v>
      </c>
      <c r="AW23" s="722"/>
      <c r="AX23" s="722"/>
      <c r="AY23" s="715"/>
    </row>
    <row r="24" spans="1:51" ht="20.25" thickTop="1" thickBot="1" x14ac:dyDescent="0.35">
      <c r="A24" s="516" t="s">
        <v>379</v>
      </c>
      <c r="B24" s="105" t="s">
        <v>23</v>
      </c>
      <c r="C24" s="94">
        <f>'Input sheet'!E40</f>
        <v>1</v>
      </c>
      <c r="K24" s="392" t="s">
        <v>36</v>
      </c>
      <c r="L24" s="110" t="s">
        <v>302</v>
      </c>
      <c r="M24" s="408">
        <f>(C13+C11)*C17</f>
        <v>18419092</v>
      </c>
      <c r="N24" s="763"/>
      <c r="P24" s="391" t="s">
        <v>36</v>
      </c>
      <c r="Q24" s="45">
        <f>$C$29</f>
        <v>35</v>
      </c>
      <c r="R24" s="45">
        <f>$C$32</f>
        <v>15</v>
      </c>
      <c r="S24" s="45">
        <v>230</v>
      </c>
      <c r="T24" s="45">
        <f t="shared" si="0"/>
        <v>23.0484651884397</v>
      </c>
      <c r="U24" s="45">
        <f t="shared" si="1"/>
        <v>1.7237755582630576E-2</v>
      </c>
      <c r="V24" s="45">
        <f t="shared" si="2"/>
        <v>3.417837094773464E-2</v>
      </c>
      <c r="W24" s="722"/>
      <c r="Y24" s="392" t="s">
        <v>36</v>
      </c>
      <c r="Z24" s="386" t="s">
        <v>422</v>
      </c>
      <c r="AA24" s="275" t="s">
        <v>434</v>
      </c>
      <c r="AB24" s="275">
        <f t="shared" si="3"/>
        <v>0.01</v>
      </c>
      <c r="AC24" s="275">
        <v>0.5</v>
      </c>
      <c r="AD24" s="275">
        <f t="shared" si="4"/>
        <v>0.505</v>
      </c>
      <c r="AE24" s="275" t="s">
        <v>20</v>
      </c>
      <c r="AF24" s="275">
        <f t="shared" si="5"/>
        <v>2</v>
      </c>
      <c r="AG24" s="275">
        <v>1</v>
      </c>
      <c r="AH24" s="275" t="s">
        <v>17</v>
      </c>
      <c r="AI24" s="275">
        <f t="shared" si="6"/>
        <v>2</v>
      </c>
      <c r="AJ24" s="275">
        <f t="shared" si="7"/>
        <v>1.75</v>
      </c>
      <c r="AK24" s="275">
        <f t="shared" si="8"/>
        <v>3.75</v>
      </c>
      <c r="AL24" s="275">
        <f t="shared" si="9"/>
        <v>35</v>
      </c>
      <c r="AM24" s="275">
        <f t="shared" si="10"/>
        <v>0.7222222222222221</v>
      </c>
      <c r="AN24" s="276">
        <f t="shared" si="11"/>
        <v>1.3677083333333331</v>
      </c>
      <c r="AO24" s="749"/>
      <c r="AQ24" s="315" t="s">
        <v>36</v>
      </c>
      <c r="AR24" s="316">
        <f t="shared" si="12"/>
        <v>18419092</v>
      </c>
      <c r="AS24" s="316">
        <f t="shared" si="13"/>
        <v>3.417837094773464E-2</v>
      </c>
      <c r="AT24" s="316">
        <f t="shared" si="14"/>
        <v>1.3677083333333331</v>
      </c>
      <c r="AU24" s="316">
        <v>1</v>
      </c>
      <c r="AV24" s="316">
        <f t="shared" si="15"/>
        <v>861019.66232400073</v>
      </c>
      <c r="AW24" s="722"/>
      <c r="AX24" s="722"/>
      <c r="AY24" s="715"/>
    </row>
    <row r="25" spans="1:51" ht="20.25" thickTop="1" thickBot="1" x14ac:dyDescent="0.35">
      <c r="A25" s="517"/>
      <c r="B25" s="106" t="s">
        <v>26</v>
      </c>
      <c r="C25" s="95">
        <f>'Input sheet'!E41</f>
        <v>1</v>
      </c>
      <c r="K25" s="392" t="s">
        <v>29</v>
      </c>
      <c r="L25" s="110" t="s">
        <v>204</v>
      </c>
      <c r="M25" s="408">
        <f>C16*C8</f>
        <v>6215840</v>
      </c>
      <c r="N25" s="763"/>
      <c r="P25" s="391" t="s">
        <v>29</v>
      </c>
      <c r="Q25" s="45">
        <f>$C$30</f>
        <v>20</v>
      </c>
      <c r="R25" s="45">
        <f>$C$32</f>
        <v>15</v>
      </c>
      <c r="S25" s="45">
        <v>230</v>
      </c>
      <c r="T25" s="45">
        <f t="shared" si="0"/>
        <v>15.895538413434787</v>
      </c>
      <c r="U25" s="45">
        <f t="shared" si="1"/>
        <v>4.2160006424573982E-3</v>
      </c>
      <c r="V25" s="45">
        <f t="shared" si="2"/>
        <v>8.4142266234975959E-3</v>
      </c>
      <c r="W25" s="722"/>
      <c r="Y25" s="392" t="s">
        <v>29</v>
      </c>
      <c r="Z25" s="386" t="s">
        <v>422</v>
      </c>
      <c r="AA25" s="275" t="s">
        <v>434</v>
      </c>
      <c r="AB25" s="275">
        <f t="shared" si="3"/>
        <v>0.01</v>
      </c>
      <c r="AC25" s="275">
        <v>0.5</v>
      </c>
      <c r="AD25" s="275">
        <f t="shared" si="4"/>
        <v>0.505</v>
      </c>
      <c r="AE25" s="275" t="s">
        <v>421</v>
      </c>
      <c r="AF25" s="275">
        <f t="shared" si="5"/>
        <v>4</v>
      </c>
      <c r="AG25" s="275">
        <v>0</v>
      </c>
      <c r="AH25" s="275" t="s">
        <v>26</v>
      </c>
      <c r="AI25" s="275">
        <f t="shared" si="6"/>
        <v>1</v>
      </c>
      <c r="AJ25" s="275">
        <f t="shared" si="7"/>
        <v>0</v>
      </c>
      <c r="AK25" s="275">
        <f t="shared" si="8"/>
        <v>4</v>
      </c>
      <c r="AL25" s="275">
        <f t="shared" si="9"/>
        <v>35</v>
      </c>
      <c r="AM25" s="275">
        <f t="shared" si="10"/>
        <v>0.7222222222222221</v>
      </c>
      <c r="AN25" s="276">
        <f t="shared" si="11"/>
        <v>1.4588888888888887</v>
      </c>
      <c r="AO25" s="749"/>
      <c r="AQ25" s="315" t="s">
        <v>29</v>
      </c>
      <c r="AR25" s="316">
        <f t="shared" si="12"/>
        <v>6215840</v>
      </c>
      <c r="AS25" s="316">
        <f t="shared" si="13"/>
        <v>8.4142266234975959E-3</v>
      </c>
      <c r="AT25" s="316">
        <f t="shared" si="14"/>
        <v>1.4588888888888887</v>
      </c>
      <c r="AU25" s="316">
        <v>1</v>
      </c>
      <c r="AV25" s="316">
        <f t="shared" si="15"/>
        <v>76302.0574038021</v>
      </c>
      <c r="AW25" s="722"/>
      <c r="AX25" s="722"/>
      <c r="AY25" s="715"/>
    </row>
    <row r="26" spans="1:51" ht="20.25" thickTop="1" thickBot="1" x14ac:dyDescent="0.35">
      <c r="K26" s="392" t="s">
        <v>37</v>
      </c>
      <c r="L26" s="110" t="s">
        <v>207</v>
      </c>
      <c r="M26" s="408">
        <f>C17*C8</f>
        <v>1701088</v>
      </c>
      <c r="N26" s="763"/>
      <c r="P26" s="391" t="s">
        <v>37</v>
      </c>
      <c r="Q26" s="45">
        <f>$C$30</f>
        <v>20</v>
      </c>
      <c r="R26" s="45">
        <f>$C$32</f>
        <v>15</v>
      </c>
      <c r="S26" s="45">
        <v>230</v>
      </c>
      <c r="T26" s="45">
        <f t="shared" si="0"/>
        <v>15.895538413434787</v>
      </c>
      <c r="U26" s="45">
        <f t="shared" si="1"/>
        <v>4.2160006424573982E-3</v>
      </c>
      <c r="V26" s="45">
        <f t="shared" si="2"/>
        <v>8.4142266234975959E-3</v>
      </c>
      <c r="W26" s="722"/>
      <c r="Y26" s="392" t="s">
        <v>37</v>
      </c>
      <c r="Z26" s="386" t="s">
        <v>422</v>
      </c>
      <c r="AA26" s="275" t="s">
        <v>434</v>
      </c>
      <c r="AB26" s="275">
        <f t="shared" si="3"/>
        <v>0.01</v>
      </c>
      <c r="AC26" s="275">
        <v>0.5</v>
      </c>
      <c r="AD26" s="275">
        <f t="shared" si="4"/>
        <v>0.505</v>
      </c>
      <c r="AE26" s="275" t="s">
        <v>20</v>
      </c>
      <c r="AF26" s="275">
        <f t="shared" si="5"/>
        <v>2</v>
      </c>
      <c r="AG26" s="275">
        <v>0</v>
      </c>
      <c r="AH26" s="275" t="s">
        <v>17</v>
      </c>
      <c r="AI26" s="275">
        <f t="shared" si="6"/>
        <v>2</v>
      </c>
      <c r="AJ26" s="275">
        <f t="shared" si="7"/>
        <v>0</v>
      </c>
      <c r="AK26" s="275">
        <f t="shared" si="8"/>
        <v>2</v>
      </c>
      <c r="AL26" s="275">
        <f t="shared" si="9"/>
        <v>35</v>
      </c>
      <c r="AM26" s="275">
        <f t="shared" si="10"/>
        <v>0.7222222222222221</v>
      </c>
      <c r="AN26" s="276">
        <f t="shared" si="11"/>
        <v>0.72944444444444434</v>
      </c>
      <c r="AO26" s="749"/>
      <c r="AQ26" s="315" t="s">
        <v>37</v>
      </c>
      <c r="AR26" s="316">
        <f t="shared" si="12"/>
        <v>1701088</v>
      </c>
      <c r="AS26" s="316">
        <f t="shared" si="13"/>
        <v>8.4142266234975959E-3</v>
      </c>
      <c r="AT26" s="316">
        <f t="shared" si="14"/>
        <v>0.72944444444444434</v>
      </c>
      <c r="AU26" s="316">
        <v>1</v>
      </c>
      <c r="AV26" s="316">
        <f t="shared" si="15"/>
        <v>10440.786299592566</v>
      </c>
      <c r="AW26" s="722"/>
      <c r="AX26" s="722"/>
      <c r="AY26" s="715"/>
    </row>
    <row r="27" spans="1:51" ht="20.25" thickTop="1" thickBot="1" x14ac:dyDescent="0.35">
      <c r="K27" s="394" t="s">
        <v>39</v>
      </c>
      <c r="L27" s="106" t="s">
        <v>246</v>
      </c>
      <c r="M27" s="409">
        <f>C8*(C13+C11)</f>
        <v>31145344</v>
      </c>
      <c r="N27" s="763"/>
      <c r="P27" s="393" t="s">
        <v>39</v>
      </c>
      <c r="Q27" s="46">
        <f>$C$29</f>
        <v>35</v>
      </c>
      <c r="R27" s="46">
        <f>$C$30</f>
        <v>20</v>
      </c>
      <c r="S27" s="46">
        <v>230</v>
      </c>
      <c r="T27" s="46">
        <f t="shared" si="0"/>
        <v>25.12420473149924</v>
      </c>
      <c r="U27" s="46">
        <f t="shared" si="1"/>
        <v>2.3901073345479126E-2</v>
      </c>
      <c r="V27" s="46">
        <f t="shared" si="2"/>
        <v>4.7230885383892279E-2</v>
      </c>
      <c r="W27" s="517"/>
      <c r="Y27" s="394" t="s">
        <v>39</v>
      </c>
      <c r="Z27" s="395" t="s">
        <v>422</v>
      </c>
      <c r="AA27" s="292" t="s">
        <v>434</v>
      </c>
      <c r="AB27" s="292">
        <f t="shared" si="3"/>
        <v>0.01</v>
      </c>
      <c r="AC27" s="292">
        <v>0.5</v>
      </c>
      <c r="AD27" s="292">
        <f t="shared" si="4"/>
        <v>0.505</v>
      </c>
      <c r="AE27" s="292" t="s">
        <v>55</v>
      </c>
      <c r="AF27" s="292">
        <f t="shared" si="5"/>
        <v>3</v>
      </c>
      <c r="AG27" s="292">
        <v>1</v>
      </c>
      <c r="AH27" s="292" t="s">
        <v>23</v>
      </c>
      <c r="AI27" s="292">
        <f t="shared" si="6"/>
        <v>1</v>
      </c>
      <c r="AJ27" s="292">
        <f t="shared" si="7"/>
        <v>1</v>
      </c>
      <c r="AK27" s="292">
        <f t="shared" si="8"/>
        <v>4</v>
      </c>
      <c r="AL27" s="292">
        <f t="shared" si="9"/>
        <v>35</v>
      </c>
      <c r="AM27" s="292">
        <f t="shared" si="10"/>
        <v>0.7222222222222221</v>
      </c>
      <c r="AN27" s="293">
        <f t="shared" si="11"/>
        <v>1.4588888888888887</v>
      </c>
      <c r="AO27" s="750"/>
      <c r="AQ27" s="317" t="s">
        <v>39</v>
      </c>
      <c r="AR27" s="318">
        <f t="shared" si="12"/>
        <v>31145344</v>
      </c>
      <c r="AS27" s="318">
        <f t="shared" si="13"/>
        <v>4.7230885383892279E-2</v>
      </c>
      <c r="AT27" s="318">
        <f t="shared" si="14"/>
        <v>1.4588888888888887</v>
      </c>
      <c r="AU27" s="318">
        <v>1</v>
      </c>
      <c r="AV27" s="318">
        <f t="shared" si="15"/>
        <v>2146057.9030698254</v>
      </c>
      <c r="AW27" s="517"/>
      <c r="AX27" s="517"/>
      <c r="AY27" s="716"/>
    </row>
    <row r="28" spans="1:51" ht="16.5" thickTop="1" thickBot="1" x14ac:dyDescent="0.3">
      <c r="B28" s="726" t="s">
        <v>386</v>
      </c>
      <c r="C28" s="727"/>
    </row>
    <row r="29" spans="1:51" ht="16.5" thickTop="1" thickBot="1" x14ac:dyDescent="0.3">
      <c r="B29" s="107" t="s">
        <v>387</v>
      </c>
      <c r="C29" s="60">
        <f>'Input sheet'!D27</f>
        <v>35</v>
      </c>
    </row>
    <row r="30" spans="1:51" ht="15.75" customHeight="1" x14ac:dyDescent="0.25">
      <c r="B30" s="108" t="s">
        <v>388</v>
      </c>
      <c r="C30" s="61">
        <f>'Input sheet'!D28</f>
        <v>20</v>
      </c>
      <c r="E30" s="739" t="s">
        <v>141</v>
      </c>
      <c r="F30" s="740"/>
      <c r="G30" s="740"/>
      <c r="H30" s="740"/>
      <c r="I30" s="741"/>
    </row>
    <row r="31" spans="1:51" x14ac:dyDescent="0.25">
      <c r="B31" s="108" t="s">
        <v>389</v>
      </c>
      <c r="C31" s="61">
        <f>'Input sheet'!D29</f>
        <v>15</v>
      </c>
      <c r="E31" s="742"/>
      <c r="F31" s="743"/>
      <c r="G31" s="743"/>
      <c r="H31" s="743"/>
      <c r="I31" s="744"/>
    </row>
    <row r="32" spans="1:51" ht="15" customHeight="1" x14ac:dyDescent="0.25">
      <c r="B32" s="110" t="s">
        <v>390</v>
      </c>
      <c r="C32" s="109">
        <f>'Input sheet'!D30</f>
        <v>15</v>
      </c>
      <c r="E32" s="742"/>
      <c r="F32" s="743"/>
      <c r="G32" s="743"/>
      <c r="H32" s="743"/>
      <c r="I32" s="744"/>
    </row>
    <row r="33" spans="1:20" ht="15.75" customHeight="1" thickBot="1" x14ac:dyDescent="0.3">
      <c r="B33" s="106" t="s">
        <v>391</v>
      </c>
      <c r="C33" s="95">
        <f>'Input sheet'!D31</f>
        <v>25</v>
      </c>
      <c r="E33" s="745"/>
      <c r="F33" s="746"/>
      <c r="G33" s="746"/>
      <c r="H33" s="746"/>
      <c r="I33" s="747"/>
    </row>
    <row r="34" spans="1:20" ht="15.75" customHeight="1" thickTop="1" x14ac:dyDescent="0.25"/>
    <row r="35" spans="1:20" ht="15.75" customHeight="1" x14ac:dyDescent="0.25"/>
    <row r="38" spans="1:20" ht="19.5" thickBot="1" x14ac:dyDescent="0.35">
      <c r="D38" s="99"/>
      <c r="E38" s="99"/>
      <c r="N38" s="304"/>
    </row>
    <row r="39" spans="1:20" ht="18.75" x14ac:dyDescent="0.3">
      <c r="A39" s="34" t="s">
        <v>65</v>
      </c>
      <c r="B39" s="34"/>
      <c r="C39" s="34"/>
      <c r="D39" s="34"/>
      <c r="E39" s="34"/>
      <c r="F39" s="34"/>
      <c r="G39" s="34"/>
      <c r="H39" s="34"/>
      <c r="I39" s="35"/>
      <c r="J39" s="35"/>
      <c r="K39" s="36"/>
      <c r="L39" s="37"/>
      <c r="M39" s="37"/>
      <c r="N39" s="35"/>
      <c r="O39" s="35"/>
      <c r="P39" s="38"/>
      <c r="Q39" s="39"/>
      <c r="T39" s="33"/>
    </row>
    <row r="40" spans="1:20" ht="15.75" thickBot="1" x14ac:dyDescent="0.3">
      <c r="B40" s="17" t="s">
        <v>109</v>
      </c>
      <c r="K40" s="16"/>
      <c r="P40" s="40"/>
      <c r="Q40" s="39"/>
    </row>
    <row r="41" spans="1:20" ht="16.5" thickTop="1" thickBot="1" x14ac:dyDescent="0.3">
      <c r="A41" s="377" t="s">
        <v>3</v>
      </c>
      <c r="B41" s="19" t="s">
        <v>13</v>
      </c>
      <c r="C41" s="20" t="s">
        <v>48</v>
      </c>
      <c r="D41" s="21" t="s">
        <v>66</v>
      </c>
      <c r="E41" s="22" t="s">
        <v>58</v>
      </c>
      <c r="F41" s="18" t="s">
        <v>2</v>
      </c>
      <c r="K41" s="16"/>
      <c r="P41" s="40"/>
      <c r="Q41" s="39"/>
    </row>
    <row r="42" spans="1:20" ht="16.5" thickTop="1" thickBot="1" x14ac:dyDescent="0.3">
      <c r="A42" s="374">
        <f>A48</f>
        <v>7</v>
      </c>
      <c r="B42" s="24" t="str">
        <f>B48</f>
        <v>Redirect 2L&amp;T</v>
      </c>
      <c r="C42" s="25">
        <v>7</v>
      </c>
      <c r="D42" s="26">
        <v>7</v>
      </c>
      <c r="E42" s="27">
        <v>8</v>
      </c>
      <c r="F42" s="28">
        <f>SUM(C42:E42)</f>
        <v>22</v>
      </c>
      <c r="K42" s="16"/>
      <c r="P42" s="40"/>
      <c r="Q42" s="39"/>
    </row>
    <row r="43" spans="1:20" ht="15.75" thickTop="1" x14ac:dyDescent="0.25">
      <c r="A43" s="375"/>
      <c r="B43" s="355"/>
      <c r="C43" s="373"/>
      <c r="D43" s="373"/>
      <c r="E43" s="373"/>
      <c r="F43" s="373"/>
      <c r="K43" s="16"/>
      <c r="P43" s="40"/>
      <c r="Q43" s="39"/>
    </row>
    <row r="44" spans="1:20" x14ac:dyDescent="0.25">
      <c r="K44" s="16"/>
      <c r="P44" s="40"/>
      <c r="Q44" s="39"/>
    </row>
    <row r="45" spans="1:20" ht="15.75" thickBot="1" x14ac:dyDescent="0.3">
      <c r="B45" s="353" t="s">
        <v>504</v>
      </c>
      <c r="C45" s="353"/>
      <c r="D45" s="353"/>
      <c r="E45" s="353"/>
      <c r="F45" s="353"/>
      <c r="G45" s="353"/>
      <c r="P45" s="40"/>
      <c r="Q45" s="39"/>
    </row>
    <row r="46" spans="1:20" ht="16.5" thickTop="1" thickBot="1" x14ac:dyDescent="0.3">
      <c r="A46" s="719" t="s">
        <v>448</v>
      </c>
      <c r="B46" s="528" t="s">
        <v>364</v>
      </c>
      <c r="C46" s="527" t="s">
        <v>485</v>
      </c>
      <c r="D46" s="526" t="s">
        <v>486</v>
      </c>
      <c r="E46" s="526"/>
      <c r="F46" s="526"/>
      <c r="G46" s="526"/>
      <c r="P46" s="40"/>
      <c r="Q46" s="39"/>
    </row>
    <row r="47" spans="1:20" ht="16.5" thickTop="1" thickBot="1" x14ac:dyDescent="0.3">
      <c r="A47" s="720"/>
      <c r="B47" s="529"/>
      <c r="C47" s="530"/>
      <c r="D47" s="320" t="s">
        <v>501</v>
      </c>
      <c r="E47" s="320" t="s">
        <v>56</v>
      </c>
      <c r="F47" s="320" t="s">
        <v>66</v>
      </c>
      <c r="G47" s="320" t="s">
        <v>1</v>
      </c>
      <c r="P47" s="40"/>
      <c r="Q47" s="39"/>
    </row>
    <row r="48" spans="1:20" ht="16.5" thickTop="1" thickBot="1" x14ac:dyDescent="0.3">
      <c r="A48" s="376">
        <f t="shared" ref="A48:G48" si="16">AI92</f>
        <v>7</v>
      </c>
      <c r="B48" s="31" t="str">
        <f t="shared" si="16"/>
        <v>Redirect 2L&amp;T</v>
      </c>
      <c r="C48" s="356">
        <f t="shared" si="16"/>
        <v>79.772085421959844</v>
      </c>
      <c r="D48" s="356" t="str">
        <f t="shared" si="16"/>
        <v xml:space="preserve">na </v>
      </c>
      <c r="E48" s="356">
        <f t="shared" si="16"/>
        <v>97.788207777911808</v>
      </c>
      <c r="F48" s="356">
        <f t="shared" si="16"/>
        <v>95.669137615843312</v>
      </c>
      <c r="G48" s="356">
        <f t="shared" si="16"/>
        <v>54.261836836346575</v>
      </c>
      <c r="P48" s="40"/>
    </row>
    <row r="49" spans="1:16" ht="15.75" thickTop="1" x14ac:dyDescent="0.25">
      <c r="P49" s="40"/>
    </row>
    <row r="50" spans="1:16" x14ac:dyDescent="0.25">
      <c r="P50" s="40"/>
    </row>
    <row r="51" spans="1:16" ht="15.75" thickBot="1" x14ac:dyDescent="0.3">
      <c r="B51" s="353" t="s">
        <v>505</v>
      </c>
      <c r="C51" s="353"/>
      <c r="D51" s="353"/>
      <c r="E51" s="353"/>
      <c r="F51" s="353"/>
      <c r="G51" s="353"/>
      <c r="H51" s="353"/>
      <c r="I51" s="353"/>
      <c r="J51" s="353"/>
      <c r="K51" s="353"/>
      <c r="L51" s="353"/>
      <c r="M51" s="353"/>
      <c r="N51" s="353"/>
      <c r="P51" s="40"/>
    </row>
    <row r="52" spans="1:16" ht="16.5" thickTop="1" thickBot="1" x14ac:dyDescent="0.3">
      <c r="A52" s="719" t="s">
        <v>448</v>
      </c>
      <c r="B52" s="528" t="s">
        <v>364</v>
      </c>
      <c r="C52" s="531" t="s">
        <v>502</v>
      </c>
      <c r="D52" s="531"/>
      <c r="E52" s="531"/>
      <c r="F52" s="531"/>
      <c r="G52" s="526" t="s">
        <v>503</v>
      </c>
      <c r="H52" s="526"/>
      <c r="I52" s="526"/>
      <c r="J52" s="526"/>
      <c r="K52" s="527" t="s">
        <v>489</v>
      </c>
      <c r="L52" s="527"/>
      <c r="M52" s="527"/>
      <c r="N52" s="527"/>
      <c r="P52" s="40"/>
    </row>
    <row r="53" spans="1:16" ht="30.75" customHeight="1" thickTop="1" thickBot="1" x14ac:dyDescent="0.3">
      <c r="A53" s="720"/>
      <c r="B53" s="529"/>
      <c r="C53" s="352" t="s">
        <v>491</v>
      </c>
      <c r="D53" s="352" t="s">
        <v>363</v>
      </c>
      <c r="E53" s="352" t="s">
        <v>362</v>
      </c>
      <c r="F53" s="352" t="s">
        <v>492</v>
      </c>
      <c r="G53" s="352" t="s">
        <v>491</v>
      </c>
      <c r="H53" s="352" t="s">
        <v>363</v>
      </c>
      <c r="I53" s="352" t="s">
        <v>362</v>
      </c>
      <c r="J53" s="352" t="s">
        <v>492</v>
      </c>
      <c r="K53" s="352" t="s">
        <v>491</v>
      </c>
      <c r="L53" s="352" t="s">
        <v>363</v>
      </c>
      <c r="M53" s="352" t="s">
        <v>362</v>
      </c>
      <c r="N53" s="352" t="s">
        <v>492</v>
      </c>
      <c r="P53" s="40"/>
    </row>
    <row r="54" spans="1:16" ht="16.5" thickTop="1" thickBot="1" x14ac:dyDescent="0.3">
      <c r="A54" s="376">
        <f t="shared" ref="A54:N54" si="17">AQ92</f>
        <v>7</v>
      </c>
      <c r="B54" s="31" t="str">
        <f t="shared" si="17"/>
        <v>Redirect 2L&amp;T</v>
      </c>
      <c r="C54" s="350" t="str">
        <f t="shared" si="17"/>
        <v>na</v>
      </c>
      <c r="D54" s="372">
        <f t="shared" si="17"/>
        <v>1.9520945907080129</v>
      </c>
      <c r="E54" s="372">
        <f t="shared" si="17"/>
        <v>2.4428308975034838</v>
      </c>
      <c r="F54" s="372">
        <f t="shared" si="17"/>
        <v>0.56978119543777495</v>
      </c>
      <c r="G54" s="350" t="str">
        <f t="shared" si="17"/>
        <v>na</v>
      </c>
      <c r="H54" s="372">
        <f t="shared" si="17"/>
        <v>6.9675764977250782E-4</v>
      </c>
      <c r="I54" s="372">
        <f t="shared" si="17"/>
        <v>2.4035813183074413E-3</v>
      </c>
      <c r="J54" s="372">
        <f t="shared" si="17"/>
        <v>2.6264244615141489E-2</v>
      </c>
      <c r="K54" s="350" t="str">
        <f t="shared" si="17"/>
        <v>na</v>
      </c>
      <c r="L54" s="372">
        <f t="shared" si="17"/>
        <v>1</v>
      </c>
      <c r="M54" s="372">
        <f t="shared" si="17"/>
        <v>1.0420634920634919</v>
      </c>
      <c r="N54" s="372">
        <f t="shared" si="17"/>
        <v>1.2195399305555554</v>
      </c>
      <c r="P54" s="40"/>
    </row>
    <row r="55" spans="1:16" ht="15.75" thickTop="1" x14ac:dyDescent="0.25">
      <c r="P55" s="40"/>
    </row>
    <row r="56" spans="1:16" ht="15.75" thickBot="1" x14ac:dyDescent="0.3">
      <c r="A56" s="42"/>
      <c r="B56" s="42"/>
      <c r="C56" s="42"/>
      <c r="D56" s="42"/>
      <c r="E56" s="42"/>
      <c r="F56" s="42"/>
      <c r="G56" s="42"/>
      <c r="H56" s="42"/>
      <c r="I56" s="42"/>
      <c r="J56" s="42"/>
      <c r="K56" s="42"/>
      <c r="L56" s="42"/>
      <c r="M56" s="42"/>
      <c r="N56" s="42"/>
      <c r="O56" s="42"/>
      <c r="P56" s="43"/>
    </row>
    <row r="66" spans="11:11" ht="45.75" customHeight="1" x14ac:dyDescent="0.25"/>
    <row r="69" spans="11:11" x14ac:dyDescent="0.25">
      <c r="K69" s="16"/>
    </row>
    <row r="70" spans="11:11" x14ac:dyDescent="0.25">
      <c r="K70" s="16"/>
    </row>
    <row r="71" spans="11:11" x14ac:dyDescent="0.25">
      <c r="K71" s="16"/>
    </row>
    <row r="72" spans="11:11" x14ac:dyDescent="0.25">
      <c r="K72" s="16"/>
    </row>
    <row r="73" spans="11:11" x14ac:dyDescent="0.25">
      <c r="K73" s="16"/>
    </row>
    <row r="74" spans="11:11" x14ac:dyDescent="0.25">
      <c r="K74" s="16"/>
    </row>
    <row r="75" spans="11:11" x14ac:dyDescent="0.25">
      <c r="K75" s="16"/>
    </row>
    <row r="76" spans="11:11" x14ac:dyDescent="0.25">
      <c r="K76" s="16"/>
    </row>
    <row r="77" spans="11:11" x14ac:dyDescent="0.25">
      <c r="K77" s="16"/>
    </row>
    <row r="78" spans="11:11" x14ac:dyDescent="0.25">
      <c r="K78" s="16"/>
    </row>
    <row r="79" spans="11:11" x14ac:dyDescent="0.25">
      <c r="K79" s="16"/>
    </row>
    <row r="80" spans="11:11" x14ac:dyDescent="0.25">
      <c r="K80" s="16"/>
    </row>
    <row r="81" spans="1:56" x14ac:dyDescent="0.25">
      <c r="K81" s="16"/>
    </row>
    <row r="82" spans="1:56" x14ac:dyDescent="0.25">
      <c r="K82" s="16"/>
    </row>
    <row r="83" spans="1:56" x14ac:dyDescent="0.25">
      <c r="A83" s="29"/>
      <c r="B83" s="30"/>
      <c r="C83" s="29"/>
      <c r="D83" s="29"/>
      <c r="E83" s="29"/>
      <c r="F83" s="29"/>
      <c r="G83" s="29"/>
      <c r="H83" s="29"/>
      <c r="I83" s="29"/>
      <c r="J83" s="29"/>
      <c r="K83" s="29"/>
      <c r="L83" s="29"/>
      <c r="M83" s="29"/>
      <c r="N83" s="29"/>
      <c r="O83" s="29"/>
      <c r="P83" s="29"/>
      <c r="Q83" s="29"/>
      <c r="R83" s="29"/>
    </row>
    <row r="84" spans="1:56" x14ac:dyDescent="0.25">
      <c r="K84" s="16"/>
    </row>
    <row r="85" spans="1:56" x14ac:dyDescent="0.25">
      <c r="K85" s="16"/>
    </row>
    <row r="86" spans="1:56" x14ac:dyDescent="0.25">
      <c r="K86" s="16"/>
    </row>
    <row r="87" spans="1:56" ht="18.75" x14ac:dyDescent="0.3">
      <c r="A87" s="29"/>
      <c r="B87" s="32"/>
      <c r="C87" s="32"/>
      <c r="I87" s="16"/>
      <c r="J87" s="23"/>
      <c r="K87" s="23"/>
      <c r="R87" s="33"/>
    </row>
    <row r="88" spans="1:56" ht="18.75" x14ac:dyDescent="0.3">
      <c r="A88" s="29"/>
      <c r="B88" s="32"/>
      <c r="C88" s="32"/>
      <c r="I88" s="16"/>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thickTop="1" thickBot="1" x14ac:dyDescent="0.3">
      <c r="K90" s="16"/>
      <c r="AI90" s="737" t="s">
        <v>484</v>
      </c>
      <c r="AJ90" s="737" t="s">
        <v>364</v>
      </c>
      <c r="AK90" s="738" t="s">
        <v>485</v>
      </c>
      <c r="AL90" s="737" t="s">
        <v>486</v>
      </c>
      <c r="AM90" s="737"/>
      <c r="AN90" s="737"/>
      <c r="AO90" s="737"/>
      <c r="AP90" s="179"/>
      <c r="AQ90" s="737" t="s">
        <v>484</v>
      </c>
      <c r="AR90" s="735" t="s">
        <v>364</v>
      </c>
      <c r="AS90" s="736" t="s">
        <v>487</v>
      </c>
      <c r="AT90" s="736"/>
      <c r="AU90" s="736"/>
      <c r="AV90" s="736"/>
      <c r="AW90" s="737" t="s">
        <v>488</v>
      </c>
      <c r="AX90" s="737"/>
      <c r="AY90" s="737"/>
      <c r="AZ90" s="737"/>
      <c r="BA90" s="738" t="s">
        <v>489</v>
      </c>
      <c r="BB90" s="738"/>
      <c r="BC90" s="738"/>
      <c r="BD90" s="738"/>
    </row>
    <row r="91" spans="1:56" ht="16.5" thickTop="1" thickBot="1" x14ac:dyDescent="0.3">
      <c r="K91" s="16"/>
      <c r="AI91" s="737"/>
      <c r="AJ91" s="737"/>
      <c r="AK91" s="738"/>
      <c r="AL91" s="180" t="s">
        <v>490</v>
      </c>
      <c r="AM91" s="180" t="s">
        <v>56</v>
      </c>
      <c r="AN91" s="180" t="s">
        <v>66</v>
      </c>
      <c r="AO91" s="180" t="s">
        <v>1</v>
      </c>
      <c r="AP91" s="179"/>
      <c r="AQ91" s="737"/>
      <c r="AR91" s="735"/>
      <c r="AS91" s="180" t="s">
        <v>491</v>
      </c>
      <c r="AT91" s="180" t="s">
        <v>363</v>
      </c>
      <c r="AU91" s="180" t="s">
        <v>362</v>
      </c>
      <c r="AV91" s="180" t="s">
        <v>492</v>
      </c>
      <c r="AW91" s="180" t="s">
        <v>491</v>
      </c>
      <c r="AX91" s="180" t="s">
        <v>363</v>
      </c>
      <c r="AY91" s="180" t="s">
        <v>362</v>
      </c>
      <c r="AZ91" s="180" t="s">
        <v>492</v>
      </c>
      <c r="BA91" s="180" t="s">
        <v>491</v>
      </c>
      <c r="BB91" s="180" t="s">
        <v>363</v>
      </c>
      <c r="BC91" s="180" t="s">
        <v>362</v>
      </c>
      <c r="BD91" s="180" t="s">
        <v>492</v>
      </c>
    </row>
    <row r="92" spans="1:56" ht="15.75" thickTop="1" x14ac:dyDescent="0.25">
      <c r="K92" s="16"/>
      <c r="AI92" s="181">
        <v>7</v>
      </c>
      <c r="AJ92" s="182" t="s">
        <v>8</v>
      </c>
      <c r="AK92" s="183">
        <f>$AY$6</f>
        <v>79.772085421959844</v>
      </c>
      <c r="AL92" s="184" t="s">
        <v>493</v>
      </c>
      <c r="AM92" s="185">
        <f>$AX$6</f>
        <v>97.788207777911808</v>
      </c>
      <c r="AN92" s="185">
        <f>$AX$13</f>
        <v>95.669137615843312</v>
      </c>
      <c r="AO92" s="185">
        <f>$AX$20</f>
        <v>54.261836836346575</v>
      </c>
      <c r="AP92" s="186"/>
      <c r="AQ92" s="181">
        <f t="shared" ref="AQ92:AR92" si="18">AI92</f>
        <v>7</v>
      </c>
      <c r="AR92" s="182" t="str">
        <f t="shared" si="18"/>
        <v>Redirect 2L&amp;T</v>
      </c>
      <c r="AS92" s="187" t="s">
        <v>494</v>
      </c>
      <c r="AT92" s="188">
        <f>$N$6/'1.Conventional'!$N$6</f>
        <v>1.9520945907080129</v>
      </c>
      <c r="AU92" s="188">
        <f>$N$13/'1.Conventional'!$N$14</f>
        <v>2.4428308975034838</v>
      </c>
      <c r="AV92" s="188">
        <f>$N$20/'1.Conventional'!$N$22</f>
        <v>0.56978119543777495</v>
      </c>
      <c r="AW92" s="187" t="s">
        <v>494</v>
      </c>
      <c r="AX92" s="188">
        <f>$W$6</f>
        <v>6.9675764977250782E-4</v>
      </c>
      <c r="AY92" s="188">
        <f>$W$13</f>
        <v>2.4035813183074413E-3</v>
      </c>
      <c r="AZ92" s="188">
        <f>$W$20</f>
        <v>2.6264244615141489E-2</v>
      </c>
      <c r="BA92" s="189" t="s">
        <v>494</v>
      </c>
      <c r="BB92" s="190">
        <f>$AO$6</f>
        <v>1</v>
      </c>
      <c r="BC92" s="190">
        <f>$AO$13</f>
        <v>1.0420634920634919</v>
      </c>
      <c r="BD92" s="190">
        <f>$AO$20</f>
        <v>1.2195399305555554</v>
      </c>
    </row>
    <row r="93" spans="1:56" x14ac:dyDescent="0.25">
      <c r="H93" s="16"/>
    </row>
    <row r="94" spans="1:56" x14ac:dyDescent="0.25">
      <c r="K94" s="16"/>
    </row>
    <row r="95" spans="1:56" x14ac:dyDescent="0.25">
      <c r="K95" s="16"/>
    </row>
    <row r="96" spans="1:56" x14ac:dyDescent="0.25">
      <c r="K96" s="16"/>
    </row>
    <row r="97" spans="11:11" x14ac:dyDescent="0.25">
      <c r="K97" s="16"/>
    </row>
    <row r="98" spans="11:11" x14ac:dyDescent="0.25">
      <c r="K98" s="16"/>
    </row>
    <row r="99" spans="11:11" x14ac:dyDescent="0.25">
      <c r="K99" s="16"/>
    </row>
    <row r="100" spans="11:11" x14ac:dyDescent="0.25">
      <c r="K100" s="16"/>
    </row>
    <row r="101" spans="11:11" x14ac:dyDescent="0.25">
      <c r="K101" s="16"/>
    </row>
  </sheetData>
  <mergeCells count="61">
    <mergeCell ref="AE4:AF4"/>
    <mergeCell ref="AG4:AJ4"/>
    <mergeCell ref="AW90:AZ90"/>
    <mergeCell ref="BA90:BD90"/>
    <mergeCell ref="AQ90:AQ91"/>
    <mergeCell ref="AR90:AR91"/>
    <mergeCell ref="AS90:AV90"/>
    <mergeCell ref="AY6:AY27"/>
    <mergeCell ref="AJ90:AJ91"/>
    <mergeCell ref="AK90:AK91"/>
    <mergeCell ref="AL90:AO90"/>
    <mergeCell ref="AI90:AI91"/>
    <mergeCell ref="AO6:AO12"/>
    <mergeCell ref="AW6:AW12"/>
    <mergeCell ref="AX6:AX12"/>
    <mergeCell ref="C46:C47"/>
    <mergeCell ref="D46:G46"/>
    <mergeCell ref="C52:F52"/>
    <mergeCell ref="G52:J52"/>
    <mergeCell ref="K52:N52"/>
    <mergeCell ref="W13:W19"/>
    <mergeCell ref="AO13:AO19"/>
    <mergeCell ref="AW13:AW19"/>
    <mergeCell ref="AX13:AX19"/>
    <mergeCell ref="N20:N27"/>
    <mergeCell ref="W20:W27"/>
    <mergeCell ref="AO20:AO27"/>
    <mergeCell ref="AW20:AW27"/>
    <mergeCell ref="AX20:AX27"/>
    <mergeCell ref="A52:A53"/>
    <mergeCell ref="A21:C21"/>
    <mergeCell ref="A22:A23"/>
    <mergeCell ref="A24:A25"/>
    <mergeCell ref="P2:W4"/>
    <mergeCell ref="A4:C4"/>
    <mergeCell ref="A46:A47"/>
    <mergeCell ref="B46:B47"/>
    <mergeCell ref="K2:N4"/>
    <mergeCell ref="E5:F5"/>
    <mergeCell ref="N6:N12"/>
    <mergeCell ref="W6:W12"/>
    <mergeCell ref="B28:C28"/>
    <mergeCell ref="E30:I33"/>
    <mergeCell ref="B52:B53"/>
    <mergeCell ref="N13:N19"/>
    <mergeCell ref="Y2:AO2"/>
    <mergeCell ref="AQ2:AY4"/>
    <mergeCell ref="AK4:AK5"/>
    <mergeCell ref="AL4:AL5"/>
    <mergeCell ref="AM4:AM5"/>
    <mergeCell ref="Y3:Y5"/>
    <mergeCell ref="Z3:Z5"/>
    <mergeCell ref="AA3:AD3"/>
    <mergeCell ref="AE3:AK3"/>
    <mergeCell ref="AL3:AM3"/>
    <mergeCell ref="AN3:AN5"/>
    <mergeCell ref="AO3:AO5"/>
    <mergeCell ref="AA4:AA5"/>
    <mergeCell ref="AB4:AB5"/>
    <mergeCell ref="AC4:AC5"/>
    <mergeCell ref="AD4:AD5"/>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BD101"/>
  <sheetViews>
    <sheetView zoomScale="70" zoomScaleNormal="70" workbookViewId="0">
      <selection activeCell="M33" sqref="M33"/>
    </sheetView>
  </sheetViews>
  <sheetFormatPr defaultColWidth="9.140625" defaultRowHeight="15" x14ac:dyDescent="0.25"/>
  <cols>
    <col min="1" max="1" width="9.140625" style="9"/>
    <col min="2" max="2" width="26.42578125" style="9" customWidth="1"/>
    <col min="3" max="3" width="23.28515625" style="9" customWidth="1"/>
    <col min="4" max="4" width="13.42578125" style="9" bestFit="1" customWidth="1"/>
    <col min="5" max="5" width="14.42578125" style="9" bestFit="1" customWidth="1"/>
    <col min="6" max="6" width="26.140625" style="9" customWidth="1"/>
    <col min="7" max="7" width="16.140625" style="9" customWidth="1"/>
    <col min="8" max="8" width="12.7109375" style="9" bestFit="1" customWidth="1"/>
    <col min="9" max="9" width="15.140625" style="9" bestFit="1" customWidth="1"/>
    <col min="10" max="10" width="9.140625" style="9" bestFit="1" customWidth="1"/>
    <col min="11" max="11" width="19.42578125" style="9" customWidth="1"/>
    <col min="12" max="13" width="30.5703125" style="9" bestFit="1" customWidth="1"/>
    <col min="14" max="14" width="22.28515625" style="9" bestFit="1" customWidth="1"/>
    <col min="15" max="15" width="12.7109375" style="9" customWidth="1"/>
    <col min="16" max="16" width="20.140625" style="9" customWidth="1"/>
    <col min="17" max="17" width="21.28515625" style="9" bestFit="1" customWidth="1"/>
    <col min="18" max="18" width="9.140625" style="9" bestFit="1" customWidth="1"/>
    <col min="19" max="19" width="9.85546875" style="9" bestFit="1" customWidth="1"/>
    <col min="20" max="20" width="10.85546875" style="9" bestFit="1" customWidth="1"/>
    <col min="21" max="21" width="13.42578125" style="9" bestFit="1" customWidth="1"/>
    <col min="22" max="22" width="15.5703125" style="9" bestFit="1" customWidth="1"/>
    <col min="23" max="23" width="20.5703125" style="9" customWidth="1"/>
    <col min="24" max="24" width="15.85546875" style="9" customWidth="1"/>
    <col min="25" max="25" width="16" style="9" customWidth="1"/>
    <col min="26" max="26" width="21.28515625" style="9" bestFit="1" customWidth="1"/>
    <col min="27" max="27" width="28.42578125" style="9" bestFit="1" customWidth="1"/>
    <col min="28" max="28" width="11.28515625" style="9" bestFit="1" customWidth="1"/>
    <col min="29" max="29" width="17" style="9" customWidth="1"/>
    <col min="30" max="30" width="15.140625" style="9" bestFit="1" customWidth="1"/>
    <col min="31" max="31" width="14.140625" style="9" customWidth="1"/>
    <col min="32" max="32" width="13.7109375" style="9" bestFit="1" customWidth="1"/>
    <col min="33" max="34" width="15.5703125" style="9" bestFit="1" customWidth="1"/>
    <col min="35" max="35" width="24.140625" style="9" customWidth="1"/>
    <col min="36" max="36" width="17" style="9" bestFit="1" customWidth="1"/>
    <col min="37" max="37" width="12" style="9" bestFit="1" customWidth="1"/>
    <col min="38" max="38" width="14" style="9" bestFit="1" customWidth="1"/>
    <col min="39" max="39" width="9.85546875" style="9" bestFit="1" customWidth="1"/>
    <col min="40" max="40" width="19.5703125" style="9" customWidth="1"/>
    <col min="41" max="41" width="16.5703125" style="9" bestFit="1" customWidth="1"/>
    <col min="42" max="42" width="12.7109375" style="9" bestFit="1" customWidth="1"/>
    <col min="43" max="44" width="22.28515625" style="9" bestFit="1" customWidth="1"/>
    <col min="45" max="45" width="17.7109375" style="9" customWidth="1"/>
    <col min="46" max="46" width="16.28515625" style="9" customWidth="1"/>
    <col min="47" max="47" width="16.5703125" style="9" bestFit="1" customWidth="1"/>
    <col min="48" max="48" width="39.85546875" style="9" customWidth="1"/>
    <col min="49" max="50" width="13.42578125" style="9" bestFit="1" customWidth="1"/>
    <col min="51" max="51" width="14.140625" style="9" bestFit="1" customWidth="1"/>
    <col min="52" max="52" width="25.5703125" style="9" bestFit="1" customWidth="1"/>
    <col min="53" max="53" width="18.42578125" style="9" customWidth="1"/>
    <col min="54" max="16384" width="9.140625" style="9"/>
  </cols>
  <sheetData>
    <row r="1" spans="1:51" x14ac:dyDescent="0.25">
      <c r="C1" s="17" t="s">
        <v>100</v>
      </c>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51" ht="15.75" thickBot="1" x14ac:dyDescent="0.3">
      <c r="C2" s="17"/>
      <c r="K2" s="753" t="s">
        <v>344</v>
      </c>
      <c r="L2" s="753"/>
      <c r="M2" s="753"/>
      <c r="N2" s="753"/>
      <c r="P2" s="755" t="s">
        <v>400</v>
      </c>
      <c r="Q2" s="755"/>
      <c r="R2" s="755"/>
      <c r="S2" s="755"/>
      <c r="T2" s="755"/>
      <c r="U2" s="755"/>
      <c r="V2" s="755"/>
      <c r="W2" s="755"/>
      <c r="Y2" s="757" t="s">
        <v>435</v>
      </c>
      <c r="Z2" s="757"/>
      <c r="AA2" s="757"/>
      <c r="AB2" s="757"/>
      <c r="AC2" s="757"/>
      <c r="AD2" s="757"/>
      <c r="AE2" s="757"/>
      <c r="AF2" s="757"/>
      <c r="AG2" s="757"/>
      <c r="AH2" s="757"/>
      <c r="AI2" s="757"/>
      <c r="AJ2" s="757"/>
      <c r="AK2" s="757"/>
      <c r="AL2" s="757"/>
      <c r="AM2" s="757"/>
      <c r="AN2" s="757"/>
      <c r="AO2" s="757"/>
      <c r="AQ2" s="751" t="s">
        <v>431</v>
      </c>
      <c r="AR2" s="751"/>
      <c r="AS2" s="751"/>
      <c r="AT2" s="751"/>
      <c r="AU2" s="751"/>
      <c r="AV2" s="751"/>
      <c r="AW2" s="751"/>
      <c r="AX2" s="751"/>
      <c r="AY2" s="751"/>
    </row>
    <row r="3" spans="1:51" ht="16.5" customHeight="1" thickTop="1" thickBot="1" x14ac:dyDescent="0.3">
      <c r="C3" s="17"/>
      <c r="K3" s="753"/>
      <c r="L3" s="753"/>
      <c r="M3" s="753"/>
      <c r="N3" s="753"/>
      <c r="P3" s="755"/>
      <c r="Q3" s="755"/>
      <c r="R3" s="755"/>
      <c r="S3" s="755"/>
      <c r="T3" s="755"/>
      <c r="U3" s="755"/>
      <c r="V3" s="755"/>
      <c r="W3" s="755"/>
      <c r="Y3" s="599" t="s">
        <v>368</v>
      </c>
      <c r="Z3" s="599" t="s">
        <v>401</v>
      </c>
      <c r="AA3" s="734" t="s">
        <v>402</v>
      </c>
      <c r="AB3" s="734"/>
      <c r="AC3" s="734"/>
      <c r="AD3" s="734"/>
      <c r="AE3" s="583" t="s">
        <v>403</v>
      </c>
      <c r="AF3" s="584"/>
      <c r="AG3" s="584"/>
      <c r="AH3" s="584"/>
      <c r="AI3" s="584"/>
      <c r="AJ3" s="584"/>
      <c r="AK3" s="758"/>
      <c r="AL3" s="583" t="s">
        <v>404</v>
      </c>
      <c r="AM3" s="758"/>
      <c r="AN3" s="759" t="s">
        <v>426</v>
      </c>
      <c r="AO3" s="759" t="s">
        <v>406</v>
      </c>
      <c r="AQ3" s="751"/>
      <c r="AR3" s="751"/>
      <c r="AS3" s="751"/>
      <c r="AT3" s="751"/>
      <c r="AU3" s="751"/>
      <c r="AV3" s="751"/>
      <c r="AW3" s="751"/>
      <c r="AX3" s="751"/>
      <c r="AY3" s="751"/>
    </row>
    <row r="4" spans="1:51" ht="16.5" customHeight="1" thickTop="1" thickBot="1" x14ac:dyDescent="0.3">
      <c r="A4" s="728" t="s">
        <v>110</v>
      </c>
      <c r="B4" s="729"/>
      <c r="C4" s="730"/>
      <c r="D4" s="92"/>
      <c r="K4" s="754"/>
      <c r="L4" s="754"/>
      <c r="M4" s="754"/>
      <c r="N4" s="754"/>
      <c r="P4" s="756"/>
      <c r="Q4" s="756"/>
      <c r="R4" s="756"/>
      <c r="S4" s="756"/>
      <c r="T4" s="756"/>
      <c r="U4" s="756"/>
      <c r="V4" s="756"/>
      <c r="W4" s="756"/>
      <c r="Y4" s="599"/>
      <c r="Z4" s="599"/>
      <c r="AA4" s="759" t="s">
        <v>441</v>
      </c>
      <c r="AB4" s="759" t="s">
        <v>408</v>
      </c>
      <c r="AC4" s="599" t="s">
        <v>409</v>
      </c>
      <c r="AD4" s="599" t="s">
        <v>410</v>
      </c>
      <c r="AE4" s="734" t="s">
        <v>411</v>
      </c>
      <c r="AF4" s="734"/>
      <c r="AG4" s="734" t="s">
        <v>412</v>
      </c>
      <c r="AH4" s="734"/>
      <c r="AI4" s="734"/>
      <c r="AJ4" s="734"/>
      <c r="AK4" s="599" t="s">
        <v>413</v>
      </c>
      <c r="AL4" s="734" t="s">
        <v>414</v>
      </c>
      <c r="AM4" s="734" t="s">
        <v>415</v>
      </c>
      <c r="AN4" s="760"/>
      <c r="AO4" s="760"/>
      <c r="AQ4" s="752"/>
      <c r="AR4" s="752"/>
      <c r="AS4" s="752"/>
      <c r="AT4" s="752"/>
      <c r="AU4" s="752"/>
      <c r="AV4" s="752"/>
      <c r="AW4" s="752"/>
      <c r="AX4" s="752"/>
      <c r="AY4" s="752"/>
    </row>
    <row r="5" spans="1:51" s="63" customFormat="1" ht="31.5" thickTop="1" thickBot="1" x14ac:dyDescent="0.3">
      <c r="A5" s="72" t="s">
        <v>14</v>
      </c>
      <c r="B5" s="72" t="s">
        <v>63</v>
      </c>
      <c r="C5" s="112" t="s">
        <v>64</v>
      </c>
      <c r="D5" s="29"/>
      <c r="E5" s="788" t="s">
        <v>71</v>
      </c>
      <c r="F5" s="789"/>
      <c r="G5" s="9"/>
      <c r="H5" s="9"/>
      <c r="K5" s="253" t="s">
        <v>68</v>
      </c>
      <c r="L5" s="253" t="s">
        <v>67</v>
      </c>
      <c r="M5" s="256" t="s">
        <v>344</v>
      </c>
      <c r="N5" s="257" t="s">
        <v>442</v>
      </c>
      <c r="O5" s="29"/>
      <c r="P5" s="253" t="s">
        <v>368</v>
      </c>
      <c r="Q5" s="253" t="s">
        <v>393</v>
      </c>
      <c r="R5" s="253" t="s">
        <v>394</v>
      </c>
      <c r="S5" s="253" t="s">
        <v>395</v>
      </c>
      <c r="T5" s="253" t="s">
        <v>396</v>
      </c>
      <c r="U5" s="257" t="s">
        <v>444</v>
      </c>
      <c r="V5" s="257" t="s">
        <v>443</v>
      </c>
      <c r="W5" s="253" t="s">
        <v>399</v>
      </c>
      <c r="X5" s="9"/>
      <c r="Y5" s="599"/>
      <c r="Z5" s="599"/>
      <c r="AA5" s="762"/>
      <c r="AB5" s="762"/>
      <c r="AC5" s="734"/>
      <c r="AD5" s="734"/>
      <c r="AE5" s="257" t="s">
        <v>436</v>
      </c>
      <c r="AF5" s="257" t="s">
        <v>439</v>
      </c>
      <c r="AG5" s="253" t="s">
        <v>416</v>
      </c>
      <c r="AH5" s="257" t="s">
        <v>437</v>
      </c>
      <c r="AI5" s="257" t="s">
        <v>438</v>
      </c>
      <c r="AJ5" s="257" t="s">
        <v>440</v>
      </c>
      <c r="AK5" s="599"/>
      <c r="AL5" s="734"/>
      <c r="AM5" s="734"/>
      <c r="AN5" s="761"/>
      <c r="AO5" s="761"/>
      <c r="AP5" s="9"/>
      <c r="AQ5" s="253" t="s">
        <v>368</v>
      </c>
      <c r="AR5" s="258" t="s">
        <v>424</v>
      </c>
      <c r="AS5" s="257" t="s">
        <v>425</v>
      </c>
      <c r="AT5" s="257" t="s">
        <v>426</v>
      </c>
      <c r="AU5" s="257" t="s">
        <v>427</v>
      </c>
      <c r="AV5" s="257" t="s">
        <v>445</v>
      </c>
      <c r="AW5" s="253" t="s">
        <v>131</v>
      </c>
      <c r="AX5" s="257" t="s">
        <v>446</v>
      </c>
      <c r="AY5" s="474" t="s">
        <v>430</v>
      </c>
    </row>
    <row r="6" spans="1:51" ht="20.25" customHeight="1" thickTop="1" thickBot="1" x14ac:dyDescent="0.35">
      <c r="A6" s="2" t="s">
        <v>15</v>
      </c>
      <c r="B6" s="5" t="s">
        <v>16</v>
      </c>
      <c r="C6" s="51">
        <f>'Input sheet'!E8</f>
        <v>1696</v>
      </c>
      <c r="D6" s="99"/>
      <c r="E6" s="259" t="s">
        <v>69</v>
      </c>
      <c r="F6" s="260" t="s">
        <v>496</v>
      </c>
      <c r="K6" s="263" t="s">
        <v>34</v>
      </c>
      <c r="L6" s="105" t="s">
        <v>303</v>
      </c>
      <c r="M6" s="424">
        <f>(C9+C7+C17)*(C10+C11)</f>
        <v>68554248</v>
      </c>
      <c r="N6" s="763">
        <f>SUM(M6:M12)</f>
        <v>288938215</v>
      </c>
      <c r="P6" s="262" t="s">
        <v>34</v>
      </c>
      <c r="Q6" s="44">
        <f>$C$29</f>
        <v>35</v>
      </c>
      <c r="R6" s="44">
        <f>$C$30</f>
        <v>20</v>
      </c>
      <c r="S6" s="44">
        <v>10</v>
      </c>
      <c r="T6" s="44">
        <f t="shared" ref="T6:T27" si="0">SQRT(Q6^2 + R6^2 - 2 * Q6 * R6 * COS(RADIANS(S6))) / 2</f>
        <v>7.8464824249932006</v>
      </c>
      <c r="U6" s="44">
        <f t="shared" ref="U6:U27" si="1">(T6/67.29)^3.79</f>
        <v>2.903258937823807E-4</v>
      </c>
      <c r="V6" s="44">
        <f t="shared" ref="V6:V27" si="2">(U6+U6)-(U6*U6)</f>
        <v>5.8056749844016082E-4</v>
      </c>
      <c r="W6" s="516">
        <f>AVERAGE(V6:V12)</f>
        <v>6.9675764977250782E-4</v>
      </c>
      <c r="Y6" s="263" t="s">
        <v>34</v>
      </c>
      <c r="Z6" s="379" t="s">
        <v>418</v>
      </c>
      <c r="AA6" s="265" t="s">
        <v>433</v>
      </c>
      <c r="AB6" s="265">
        <f t="shared" ref="AB6:AB27" si="3">IF(TRIM(AA6)="Permitted or yield control",1, IF(TRIM(AA6)="Protected",0.01, 1))</f>
        <v>1</v>
      </c>
      <c r="AC6" s="265">
        <v>0.5</v>
      </c>
      <c r="AD6" s="265">
        <f t="shared" ref="AD6:AD27" si="4">AB6+((1-AC6)*(1-AB6))</f>
        <v>1</v>
      </c>
      <c r="AE6" s="265" t="s">
        <v>429</v>
      </c>
      <c r="AF6" s="265">
        <f t="shared" ref="AF6:AF27" si="5">IF(ISNUMBER(SEARCH("EBT", AE6)),$C$22, 0) + IF(ISNUMBER(SEARCH("WBT", AE6)),$C$23, 0)+IF(ISNUMBER(SEARCH("NBT", AE6)),$C$24, 0) + IF(ISNUMBER(SEARCH("SBT", AE6)),$C$25, 0)</f>
        <v>0</v>
      </c>
      <c r="AG6" s="265">
        <v>0</v>
      </c>
      <c r="AH6" s="265" t="s">
        <v>429</v>
      </c>
      <c r="AI6" s="265">
        <f t="shared" ref="AI6:AI27" si="6">IF(ISNUMBER(SEARCH("EBT", AH6)),$C$22, 0) + IF(ISNUMBER(SEARCH("WBT", AH6)),$C$23, 0)+IF(ISNUMBER(SEARCH("NBT", AH6)),$C$24, 0) + IF(ISNUMBER(SEARCH("SBT", AH6)),$C$25, 0)</f>
        <v>0</v>
      </c>
      <c r="AJ6" s="265">
        <f t="shared" ref="AJ6:AJ27" si="7">IF(AG6=0, 0, IF(AI6=1, 1, IF(AI6=2, 1*(1+0.75), 1*(1+0.75+0.5*(AI6-2)))))</f>
        <v>0</v>
      </c>
      <c r="AK6" s="265">
        <f t="shared" ref="AK6:AK27" si="8">IF(Z6="D",1,AF6+AJ6)</f>
        <v>1</v>
      </c>
      <c r="AL6" s="265" t="str">
        <f t="shared" ref="AL6:AL27" si="9">IF(Z6="D","NA",$C$29)</f>
        <v>NA</v>
      </c>
      <c r="AM6" s="265">
        <f t="shared" ref="AM6:AM27" si="10">IF(Z6="D", 1, 1-(((60-AL6)/60)*(0.1/0.15)))</f>
        <v>1</v>
      </c>
      <c r="AN6" s="266">
        <f t="shared" ref="AN6:AN27" si="11">IF(Z6="D",1,AD6*AK6*AM6)</f>
        <v>1</v>
      </c>
      <c r="AO6" s="748">
        <f>AVERAGE(AN6:AN12)</f>
        <v>1</v>
      </c>
      <c r="AQ6" s="401" t="s">
        <v>34</v>
      </c>
      <c r="AR6" s="313">
        <f t="shared" ref="AR6:AR27" si="12">M6</f>
        <v>68554248</v>
      </c>
      <c r="AS6" s="313">
        <f t="shared" ref="AS6:AS27" si="13">V6</f>
        <v>5.8056749844016082E-4</v>
      </c>
      <c r="AT6" s="313">
        <f t="shared" ref="AT6:AT27" si="14">AN6</f>
        <v>1</v>
      </c>
      <c r="AU6" s="313">
        <v>1</v>
      </c>
      <c r="AV6" s="313">
        <f>AR6*AS6*AT6*AU6</f>
        <v>39800.3682688064</v>
      </c>
      <c r="AW6" s="516">
        <f>SUM(AV6:AV12)</f>
        <v>309254.63550267287</v>
      </c>
      <c r="AX6" s="516">
        <f>100*EXP((-1/13700000)*AW6)</f>
        <v>97.76795402889131</v>
      </c>
      <c r="AY6" s="714">
        <f>100*EXP((-1/13700000)*((AW20+AW6+AW13)/3))</f>
        <v>80.077844039426708</v>
      </c>
    </row>
    <row r="7" spans="1:51" ht="20.25" thickTop="1" thickBot="1" x14ac:dyDescent="0.35">
      <c r="A7" s="3"/>
      <c r="B7" s="6" t="s">
        <v>17</v>
      </c>
      <c r="C7" s="52">
        <f>'Input sheet'!E9</f>
        <v>12742</v>
      </c>
      <c r="D7" s="99"/>
      <c r="E7" s="111" t="s">
        <v>69</v>
      </c>
      <c r="F7" s="269" t="s">
        <v>497</v>
      </c>
      <c r="K7" s="273" t="s">
        <v>35</v>
      </c>
      <c r="L7" s="110" t="s">
        <v>304</v>
      </c>
      <c r="M7" s="408">
        <f>(C10+C12)*(C13+C14+C11)</f>
        <v>123687080</v>
      </c>
      <c r="N7" s="763"/>
      <c r="P7" s="272" t="s">
        <v>35</v>
      </c>
      <c r="Q7" s="45">
        <f>$C$29</f>
        <v>35</v>
      </c>
      <c r="R7" s="45">
        <f>$C$31</f>
        <v>15</v>
      </c>
      <c r="S7" s="45">
        <v>10</v>
      </c>
      <c r="T7" s="45">
        <f t="shared" si="0"/>
        <v>10.197448937567444</v>
      </c>
      <c r="U7" s="45">
        <f t="shared" si="1"/>
        <v>7.8388153024650875E-4</v>
      </c>
      <c r="V7" s="45">
        <f t="shared" si="2"/>
        <v>1.567148590239556E-3</v>
      </c>
      <c r="W7" s="722"/>
      <c r="Y7" s="273" t="s">
        <v>35</v>
      </c>
      <c r="Z7" s="380" t="s">
        <v>418</v>
      </c>
      <c r="AA7" s="275" t="s">
        <v>433</v>
      </c>
      <c r="AB7" s="275">
        <f t="shared" si="3"/>
        <v>1</v>
      </c>
      <c r="AC7" s="275">
        <v>0.5</v>
      </c>
      <c r="AD7" s="275">
        <f t="shared" si="4"/>
        <v>1</v>
      </c>
      <c r="AE7" s="275" t="s">
        <v>429</v>
      </c>
      <c r="AF7" s="275">
        <f t="shared" si="5"/>
        <v>0</v>
      </c>
      <c r="AG7" s="275">
        <v>0</v>
      </c>
      <c r="AH7" s="275" t="s">
        <v>429</v>
      </c>
      <c r="AI7" s="275">
        <f t="shared" si="6"/>
        <v>0</v>
      </c>
      <c r="AJ7" s="275">
        <f t="shared" si="7"/>
        <v>0</v>
      </c>
      <c r="AK7" s="275">
        <f t="shared" si="8"/>
        <v>1</v>
      </c>
      <c r="AL7" s="275" t="str">
        <f t="shared" si="9"/>
        <v>NA</v>
      </c>
      <c r="AM7" s="275">
        <f t="shared" si="10"/>
        <v>1</v>
      </c>
      <c r="AN7" s="276">
        <f t="shared" si="11"/>
        <v>1</v>
      </c>
      <c r="AO7" s="749"/>
      <c r="AQ7" s="402" t="s">
        <v>35</v>
      </c>
      <c r="AR7" s="316">
        <f t="shared" si="12"/>
        <v>123687080</v>
      </c>
      <c r="AS7" s="316">
        <f t="shared" si="13"/>
        <v>1.567148590239556E-3</v>
      </c>
      <c r="AT7" s="316">
        <f t="shared" si="14"/>
        <v>1</v>
      </c>
      <c r="AU7" s="316">
        <v>1</v>
      </c>
      <c r="AV7" s="316">
        <f t="shared" ref="AV7:AV27" si="15">AR7*AS7*AT7*AU7</f>
        <v>193836.03305284717</v>
      </c>
      <c r="AW7" s="722"/>
      <c r="AX7" s="722"/>
      <c r="AY7" s="715"/>
    </row>
    <row r="8" spans="1:51" ht="20.25" thickTop="1" thickBot="1" x14ac:dyDescent="0.35">
      <c r="A8" s="4"/>
      <c r="B8" s="7" t="s">
        <v>18</v>
      </c>
      <c r="C8" s="53">
        <f>'Input sheet'!E10</f>
        <v>1696</v>
      </c>
      <c r="D8" s="99"/>
      <c r="E8" s="278" t="s">
        <v>70</v>
      </c>
      <c r="F8" s="279" t="s">
        <v>498</v>
      </c>
      <c r="K8" s="282" t="s">
        <v>30</v>
      </c>
      <c r="L8" s="110" t="s">
        <v>234</v>
      </c>
      <c r="M8" s="408">
        <f>(C11+C13)*C14</f>
        <v>42531024</v>
      </c>
      <c r="N8" s="763"/>
      <c r="P8" s="281" t="s">
        <v>30</v>
      </c>
      <c r="Q8" s="45">
        <f>$C$29</f>
        <v>35</v>
      </c>
      <c r="R8" s="45">
        <f>$C$30</f>
        <v>20</v>
      </c>
      <c r="S8" s="45">
        <v>10</v>
      </c>
      <c r="T8" s="45">
        <f t="shared" si="0"/>
        <v>7.8464824249932006</v>
      </c>
      <c r="U8" s="45">
        <f t="shared" si="1"/>
        <v>2.903258937823807E-4</v>
      </c>
      <c r="V8" s="45">
        <f t="shared" si="2"/>
        <v>5.8056749844016082E-4</v>
      </c>
      <c r="W8" s="722"/>
      <c r="Y8" s="282" t="s">
        <v>30</v>
      </c>
      <c r="Z8" s="380" t="s">
        <v>418</v>
      </c>
      <c r="AA8" s="275" t="s">
        <v>433</v>
      </c>
      <c r="AB8" s="275">
        <f t="shared" si="3"/>
        <v>1</v>
      </c>
      <c r="AC8" s="275">
        <v>0.5</v>
      </c>
      <c r="AD8" s="275">
        <f t="shared" si="4"/>
        <v>1</v>
      </c>
      <c r="AE8" s="275" t="s">
        <v>429</v>
      </c>
      <c r="AF8" s="275">
        <f t="shared" si="5"/>
        <v>0</v>
      </c>
      <c r="AG8" s="275">
        <v>0</v>
      </c>
      <c r="AH8" s="275" t="s">
        <v>429</v>
      </c>
      <c r="AI8" s="275">
        <f t="shared" si="6"/>
        <v>0</v>
      </c>
      <c r="AJ8" s="275">
        <f t="shared" si="7"/>
        <v>0</v>
      </c>
      <c r="AK8" s="275">
        <f t="shared" si="8"/>
        <v>1</v>
      </c>
      <c r="AL8" s="275" t="str">
        <f t="shared" si="9"/>
        <v>NA</v>
      </c>
      <c r="AM8" s="275">
        <f t="shared" si="10"/>
        <v>1</v>
      </c>
      <c r="AN8" s="276">
        <f t="shared" si="11"/>
        <v>1</v>
      </c>
      <c r="AO8" s="749"/>
      <c r="AQ8" s="403" t="s">
        <v>30</v>
      </c>
      <c r="AR8" s="316">
        <f t="shared" si="12"/>
        <v>42531024</v>
      </c>
      <c r="AS8" s="316">
        <f t="shared" si="13"/>
        <v>5.8056749844016082E-4</v>
      </c>
      <c r="AT8" s="316">
        <f t="shared" si="14"/>
        <v>1</v>
      </c>
      <c r="AU8" s="316">
        <v>1</v>
      </c>
      <c r="AV8" s="316">
        <f t="shared" si="15"/>
        <v>24692.130209778443</v>
      </c>
      <c r="AW8" s="722"/>
      <c r="AX8" s="722"/>
      <c r="AY8" s="715"/>
    </row>
    <row r="9" spans="1:51" ht="20.25" thickTop="1" thickBot="1" x14ac:dyDescent="0.35">
      <c r="A9" s="2" t="s">
        <v>31</v>
      </c>
      <c r="B9" s="5" t="s">
        <v>22</v>
      </c>
      <c r="C9" s="54">
        <f>'Input sheet'!E11</f>
        <v>941</v>
      </c>
      <c r="D9" s="99"/>
      <c r="K9" s="282" t="s">
        <v>28</v>
      </c>
      <c r="L9" s="110" t="s">
        <v>183</v>
      </c>
      <c r="M9" s="408">
        <f>C15*(C16+C17)</f>
        <v>4392588</v>
      </c>
      <c r="N9" s="763"/>
      <c r="P9" s="281" t="s">
        <v>28</v>
      </c>
      <c r="Q9" s="45">
        <f>$C$32</f>
        <v>15</v>
      </c>
      <c r="R9" s="45">
        <f>$C$32</f>
        <v>15</v>
      </c>
      <c r="S9" s="45">
        <v>10</v>
      </c>
      <c r="T9" s="45">
        <f t="shared" si="0"/>
        <v>1.3073361412148754</v>
      </c>
      <c r="U9" s="45">
        <f t="shared" si="1"/>
        <v>3.259682051177461E-7</v>
      </c>
      <c r="V9" s="45">
        <f t="shared" si="2"/>
        <v>6.519363039802215E-7</v>
      </c>
      <c r="W9" s="722"/>
      <c r="Y9" s="282" t="s">
        <v>28</v>
      </c>
      <c r="Z9" s="380" t="s">
        <v>418</v>
      </c>
      <c r="AA9" s="275" t="s">
        <v>433</v>
      </c>
      <c r="AB9" s="275">
        <f t="shared" si="3"/>
        <v>1</v>
      </c>
      <c r="AC9" s="275">
        <v>0.5</v>
      </c>
      <c r="AD9" s="275">
        <f t="shared" si="4"/>
        <v>1</v>
      </c>
      <c r="AE9" s="275" t="s">
        <v>429</v>
      </c>
      <c r="AF9" s="275">
        <f t="shared" si="5"/>
        <v>0</v>
      </c>
      <c r="AG9" s="275">
        <v>0</v>
      </c>
      <c r="AH9" s="275" t="s">
        <v>429</v>
      </c>
      <c r="AI9" s="275">
        <f t="shared" si="6"/>
        <v>0</v>
      </c>
      <c r="AJ9" s="275">
        <f t="shared" si="7"/>
        <v>0</v>
      </c>
      <c r="AK9" s="275">
        <f t="shared" si="8"/>
        <v>1</v>
      </c>
      <c r="AL9" s="275" t="str">
        <f t="shared" si="9"/>
        <v>NA</v>
      </c>
      <c r="AM9" s="275">
        <f t="shared" si="10"/>
        <v>1</v>
      </c>
      <c r="AN9" s="276">
        <f t="shared" si="11"/>
        <v>1</v>
      </c>
      <c r="AO9" s="749"/>
      <c r="AQ9" s="403" t="s">
        <v>28</v>
      </c>
      <c r="AR9" s="316">
        <f t="shared" si="12"/>
        <v>4392588</v>
      </c>
      <c r="AS9" s="316">
        <f t="shared" si="13"/>
        <v>6.519363039802215E-7</v>
      </c>
      <c r="AT9" s="316">
        <f t="shared" si="14"/>
        <v>1</v>
      </c>
      <c r="AU9" s="316">
        <v>1</v>
      </c>
      <c r="AV9" s="316">
        <f t="shared" si="15"/>
        <v>2.8636875856278734</v>
      </c>
      <c r="AW9" s="722"/>
      <c r="AX9" s="722"/>
      <c r="AY9" s="715"/>
    </row>
    <row r="10" spans="1:51" ht="20.25" thickTop="1" thickBot="1" x14ac:dyDescent="0.35">
      <c r="A10" s="3"/>
      <c r="B10" s="6" t="s">
        <v>23</v>
      </c>
      <c r="C10" s="52">
        <f>'Input sheet'!E12</f>
        <v>3665</v>
      </c>
      <c r="D10" s="99"/>
      <c r="K10" s="282" t="s">
        <v>36</v>
      </c>
      <c r="L10" s="110" t="s">
        <v>184</v>
      </c>
      <c r="M10" s="408">
        <f>C16*C17</f>
        <v>3675995</v>
      </c>
      <c r="N10" s="763"/>
      <c r="P10" s="281" t="s">
        <v>36</v>
      </c>
      <c r="Q10" s="45">
        <f>$C$32</f>
        <v>15</v>
      </c>
      <c r="R10" s="45">
        <f>$C$32</f>
        <v>15</v>
      </c>
      <c r="S10" s="45">
        <v>10</v>
      </c>
      <c r="T10" s="45">
        <f t="shared" si="0"/>
        <v>1.3073361412148754</v>
      </c>
      <c r="U10" s="45">
        <f t="shared" si="1"/>
        <v>3.259682051177461E-7</v>
      </c>
      <c r="V10" s="45">
        <f t="shared" si="2"/>
        <v>6.519363039802215E-7</v>
      </c>
      <c r="W10" s="722"/>
      <c r="Y10" s="282" t="s">
        <v>36</v>
      </c>
      <c r="Z10" s="380" t="s">
        <v>418</v>
      </c>
      <c r="AA10" s="275" t="s">
        <v>433</v>
      </c>
      <c r="AB10" s="275">
        <f t="shared" si="3"/>
        <v>1</v>
      </c>
      <c r="AC10" s="275">
        <v>0.5</v>
      </c>
      <c r="AD10" s="275">
        <f t="shared" si="4"/>
        <v>1</v>
      </c>
      <c r="AE10" s="275" t="s">
        <v>429</v>
      </c>
      <c r="AF10" s="275">
        <f t="shared" si="5"/>
        <v>0</v>
      </c>
      <c r="AG10" s="275">
        <v>0</v>
      </c>
      <c r="AH10" s="275" t="s">
        <v>429</v>
      </c>
      <c r="AI10" s="275">
        <f t="shared" si="6"/>
        <v>0</v>
      </c>
      <c r="AJ10" s="275">
        <f t="shared" si="7"/>
        <v>0</v>
      </c>
      <c r="AK10" s="275">
        <f t="shared" si="8"/>
        <v>1</v>
      </c>
      <c r="AL10" s="275" t="str">
        <f t="shared" si="9"/>
        <v>NA</v>
      </c>
      <c r="AM10" s="275">
        <f t="shared" si="10"/>
        <v>1</v>
      </c>
      <c r="AN10" s="276">
        <f t="shared" si="11"/>
        <v>1</v>
      </c>
      <c r="AO10" s="749"/>
      <c r="AQ10" s="403" t="s">
        <v>36</v>
      </c>
      <c r="AR10" s="316">
        <f t="shared" si="12"/>
        <v>3675995</v>
      </c>
      <c r="AS10" s="316">
        <f t="shared" si="13"/>
        <v>6.519363039802215E-7</v>
      </c>
      <c r="AT10" s="316">
        <f t="shared" si="14"/>
        <v>1</v>
      </c>
      <c r="AU10" s="316">
        <v>1</v>
      </c>
      <c r="AV10" s="316">
        <f t="shared" si="15"/>
        <v>2.3965145937497745</v>
      </c>
      <c r="AW10" s="722"/>
      <c r="AX10" s="722"/>
      <c r="AY10" s="715"/>
    </row>
    <row r="11" spans="1:51" ht="20.25" thickTop="1" thickBot="1" x14ac:dyDescent="0.35">
      <c r="A11" s="4"/>
      <c r="B11" s="7" t="s">
        <v>24</v>
      </c>
      <c r="C11" s="53">
        <f>'Input sheet'!E13</f>
        <v>1003</v>
      </c>
      <c r="D11" s="99"/>
      <c r="K11" s="282" t="s">
        <v>29</v>
      </c>
      <c r="L11" s="110" t="s">
        <v>185</v>
      </c>
      <c r="M11" s="408">
        <f>C6*(C7+C8)</f>
        <v>24486848</v>
      </c>
      <c r="N11" s="763"/>
      <c r="P11" s="281" t="s">
        <v>29</v>
      </c>
      <c r="Q11" s="45">
        <f>$C$29</f>
        <v>35</v>
      </c>
      <c r="R11" s="45">
        <f>$C$31</f>
        <v>15</v>
      </c>
      <c r="S11" s="45">
        <v>10</v>
      </c>
      <c r="T11" s="45">
        <f t="shared" si="0"/>
        <v>10.197448937567444</v>
      </c>
      <c r="U11" s="45">
        <f t="shared" si="1"/>
        <v>7.8388153024650875E-4</v>
      </c>
      <c r="V11" s="45">
        <f t="shared" si="2"/>
        <v>1.567148590239556E-3</v>
      </c>
      <c r="W11" s="722"/>
      <c r="Y11" s="282" t="s">
        <v>29</v>
      </c>
      <c r="Z11" s="380" t="s">
        <v>418</v>
      </c>
      <c r="AA11" s="275" t="s">
        <v>433</v>
      </c>
      <c r="AB11" s="275">
        <f t="shared" si="3"/>
        <v>1</v>
      </c>
      <c r="AC11" s="275">
        <v>0.5</v>
      </c>
      <c r="AD11" s="275">
        <f t="shared" si="4"/>
        <v>1</v>
      </c>
      <c r="AE11" s="275" t="s">
        <v>429</v>
      </c>
      <c r="AF11" s="275">
        <f t="shared" si="5"/>
        <v>0</v>
      </c>
      <c r="AG11" s="275">
        <v>0</v>
      </c>
      <c r="AH11" s="275" t="s">
        <v>429</v>
      </c>
      <c r="AI11" s="275">
        <f t="shared" si="6"/>
        <v>0</v>
      </c>
      <c r="AJ11" s="275">
        <f t="shared" si="7"/>
        <v>0</v>
      </c>
      <c r="AK11" s="275">
        <f t="shared" si="8"/>
        <v>1</v>
      </c>
      <c r="AL11" s="275" t="str">
        <f t="shared" si="9"/>
        <v>NA</v>
      </c>
      <c r="AM11" s="275">
        <f t="shared" si="10"/>
        <v>1</v>
      </c>
      <c r="AN11" s="276">
        <f t="shared" si="11"/>
        <v>1</v>
      </c>
      <c r="AO11" s="749"/>
      <c r="AQ11" s="403" t="s">
        <v>29</v>
      </c>
      <c r="AR11" s="316">
        <f t="shared" si="12"/>
        <v>24486848</v>
      </c>
      <c r="AS11" s="316">
        <f t="shared" si="13"/>
        <v>1.567148590239556E-3</v>
      </c>
      <c r="AT11" s="316">
        <f t="shared" si="14"/>
        <v>1</v>
      </c>
      <c r="AU11" s="316">
        <v>1</v>
      </c>
      <c r="AV11" s="316">
        <f t="shared" si="15"/>
        <v>38374.529322610288</v>
      </c>
      <c r="AW11" s="722"/>
      <c r="AX11" s="722"/>
      <c r="AY11" s="715"/>
    </row>
    <row r="12" spans="1:51" ht="20.25" thickTop="1" thickBot="1" x14ac:dyDescent="0.35">
      <c r="A12" s="2" t="s">
        <v>32</v>
      </c>
      <c r="B12" s="5" t="s">
        <v>19</v>
      </c>
      <c r="C12" s="54">
        <f>'Input sheet'!E14</f>
        <v>2316</v>
      </c>
      <c r="D12" s="99"/>
      <c r="K12" s="290" t="s">
        <v>37</v>
      </c>
      <c r="L12" s="106" t="s">
        <v>186</v>
      </c>
      <c r="M12" s="409">
        <f>C7*C8</f>
        <v>21610432</v>
      </c>
      <c r="N12" s="763"/>
      <c r="P12" s="289" t="s">
        <v>37</v>
      </c>
      <c r="Q12" s="46">
        <f>$C$29</f>
        <v>35</v>
      </c>
      <c r="R12" s="46">
        <f>$C$30</f>
        <v>20</v>
      </c>
      <c r="S12" s="46">
        <v>10</v>
      </c>
      <c r="T12" s="46">
        <f t="shared" si="0"/>
        <v>7.8464824249932006</v>
      </c>
      <c r="U12" s="46">
        <f t="shared" si="1"/>
        <v>2.903258937823807E-4</v>
      </c>
      <c r="V12" s="46">
        <f t="shared" si="2"/>
        <v>5.8056749844016082E-4</v>
      </c>
      <c r="W12" s="517"/>
      <c r="Y12" s="290" t="s">
        <v>37</v>
      </c>
      <c r="Z12" s="380" t="s">
        <v>418</v>
      </c>
      <c r="AA12" s="292" t="s">
        <v>433</v>
      </c>
      <c r="AB12" s="292">
        <f t="shared" si="3"/>
        <v>1</v>
      </c>
      <c r="AC12" s="292">
        <v>0.5</v>
      </c>
      <c r="AD12" s="292">
        <f t="shared" si="4"/>
        <v>1</v>
      </c>
      <c r="AE12" s="292" t="s">
        <v>429</v>
      </c>
      <c r="AF12" s="292">
        <f t="shared" si="5"/>
        <v>0</v>
      </c>
      <c r="AG12" s="292">
        <v>0</v>
      </c>
      <c r="AH12" s="292" t="s">
        <v>429</v>
      </c>
      <c r="AI12" s="292">
        <f t="shared" si="6"/>
        <v>0</v>
      </c>
      <c r="AJ12" s="292">
        <f t="shared" si="7"/>
        <v>0</v>
      </c>
      <c r="AK12" s="292">
        <f t="shared" si="8"/>
        <v>1</v>
      </c>
      <c r="AL12" s="292" t="str">
        <f t="shared" si="9"/>
        <v>NA</v>
      </c>
      <c r="AM12" s="292">
        <f t="shared" si="10"/>
        <v>1</v>
      </c>
      <c r="AN12" s="293">
        <f t="shared" si="11"/>
        <v>1</v>
      </c>
      <c r="AO12" s="750"/>
      <c r="AQ12" s="404" t="s">
        <v>37</v>
      </c>
      <c r="AR12" s="318">
        <f t="shared" si="12"/>
        <v>21610432</v>
      </c>
      <c r="AS12" s="318">
        <f t="shared" si="13"/>
        <v>5.8056749844016082E-4</v>
      </c>
      <c r="AT12" s="318">
        <f t="shared" si="14"/>
        <v>1</v>
      </c>
      <c r="AU12" s="318">
        <v>1</v>
      </c>
      <c r="AV12" s="318">
        <f t="shared" si="15"/>
        <v>12546.314446451201</v>
      </c>
      <c r="AW12" s="517"/>
      <c r="AX12" s="517"/>
      <c r="AY12" s="715"/>
    </row>
    <row r="13" spans="1:51" ht="20.25" thickTop="1" thickBot="1" x14ac:dyDescent="0.35">
      <c r="A13" s="3"/>
      <c r="B13" s="6" t="s">
        <v>20</v>
      </c>
      <c r="C13" s="52">
        <f>'Input sheet'!E15</f>
        <v>17361</v>
      </c>
      <c r="D13" s="99"/>
      <c r="K13" s="382" t="s">
        <v>34</v>
      </c>
      <c r="L13" s="105" t="s">
        <v>187</v>
      </c>
      <c r="M13" s="424">
        <f>C7*C17</f>
        <v>12780226</v>
      </c>
      <c r="N13" s="763">
        <f>SUM(M13:M19)</f>
        <v>238595471</v>
      </c>
      <c r="P13" s="297" t="s">
        <v>34</v>
      </c>
      <c r="Q13" s="44">
        <f>$C$29</f>
        <v>35</v>
      </c>
      <c r="R13" s="44">
        <f>$C$33</f>
        <v>25</v>
      </c>
      <c r="S13" s="44">
        <v>45</v>
      </c>
      <c r="T13" s="44">
        <f t="shared" si="0"/>
        <v>12.375006393165437</v>
      </c>
      <c r="U13" s="44">
        <f t="shared" si="1"/>
        <v>1.6323552670977528E-3</v>
      </c>
      <c r="V13" s="44">
        <f t="shared" si="2"/>
        <v>3.2620459504774839E-3</v>
      </c>
      <c r="W13" s="516">
        <f>AVERAGE(V13:V19)</f>
        <v>2.5497917745952209E-3</v>
      </c>
      <c r="Y13" s="382" t="s">
        <v>34</v>
      </c>
      <c r="Z13" s="383" t="s">
        <v>419</v>
      </c>
      <c r="AA13" s="384" t="s">
        <v>382</v>
      </c>
      <c r="AB13" s="384">
        <f t="shared" si="3"/>
        <v>0.01</v>
      </c>
      <c r="AC13" s="384">
        <v>0.5</v>
      </c>
      <c r="AD13" s="384">
        <f t="shared" si="4"/>
        <v>0.505</v>
      </c>
      <c r="AE13" s="384" t="s">
        <v>20</v>
      </c>
      <c r="AF13" s="384">
        <f t="shared" si="5"/>
        <v>2</v>
      </c>
      <c r="AG13" s="384">
        <v>1</v>
      </c>
      <c r="AH13" s="384" t="s">
        <v>17</v>
      </c>
      <c r="AI13" s="384">
        <f t="shared" si="6"/>
        <v>2</v>
      </c>
      <c r="AJ13" s="384">
        <f t="shared" si="7"/>
        <v>1.75</v>
      </c>
      <c r="AK13" s="384">
        <f t="shared" si="8"/>
        <v>3.75</v>
      </c>
      <c r="AL13" s="384">
        <f t="shared" si="9"/>
        <v>35</v>
      </c>
      <c r="AM13" s="384">
        <f t="shared" si="10"/>
        <v>0.7222222222222221</v>
      </c>
      <c r="AN13" s="385">
        <f t="shared" si="11"/>
        <v>1.3677083333333331</v>
      </c>
      <c r="AO13" s="748">
        <f>AVERAGE(AN13:AN19)</f>
        <v>1.0420634920634919</v>
      </c>
      <c r="AQ13" s="405" t="s">
        <v>34</v>
      </c>
      <c r="AR13" s="313">
        <f t="shared" si="12"/>
        <v>12780226</v>
      </c>
      <c r="AS13" s="313">
        <f t="shared" si="13"/>
        <v>3.2620459504774839E-3</v>
      </c>
      <c r="AT13" s="313">
        <f t="shared" si="14"/>
        <v>1.3677083333333331</v>
      </c>
      <c r="AU13" s="313">
        <v>1</v>
      </c>
      <c r="AV13" s="313">
        <f t="shared" si="15"/>
        <v>57019.328862954673</v>
      </c>
      <c r="AW13" s="516">
        <f>SUM(AV13:AV19)</f>
        <v>617848.13060775935</v>
      </c>
      <c r="AX13" s="516">
        <f>100*EXP((-1/13700000)*AW13)</f>
        <v>95.590341277788283</v>
      </c>
      <c r="AY13" s="715"/>
    </row>
    <row r="14" spans="1:51" ht="20.25" thickTop="1" thickBot="1" x14ac:dyDescent="0.35">
      <c r="A14" s="4"/>
      <c r="B14" s="7" t="s">
        <v>21</v>
      </c>
      <c r="C14" s="53">
        <f>'Input sheet'!E16</f>
        <v>2316</v>
      </c>
      <c r="D14" s="99"/>
      <c r="K14" s="303" t="s">
        <v>35</v>
      </c>
      <c r="L14" s="110" t="s">
        <v>255</v>
      </c>
      <c r="M14" s="408">
        <f>(C9+C10+C11)*(C7+C17)</f>
        <v>77095705</v>
      </c>
      <c r="N14" s="763"/>
      <c r="P14" s="302" t="s">
        <v>35</v>
      </c>
      <c r="Q14" s="45">
        <f>$C$29</f>
        <v>35</v>
      </c>
      <c r="R14" s="45">
        <f>$C$32</f>
        <v>15</v>
      </c>
      <c r="S14" s="45">
        <v>45</v>
      </c>
      <c r="T14" s="45">
        <f t="shared" si="0"/>
        <v>13.299792101327421</v>
      </c>
      <c r="U14" s="45">
        <f t="shared" si="1"/>
        <v>2.1450602139066136E-3</v>
      </c>
      <c r="V14" s="45">
        <f t="shared" si="2"/>
        <v>4.2855191444919425E-3</v>
      </c>
      <c r="W14" s="722"/>
      <c r="Y14" s="303" t="s">
        <v>35</v>
      </c>
      <c r="Z14" s="386" t="s">
        <v>419</v>
      </c>
      <c r="AA14" s="275" t="s">
        <v>382</v>
      </c>
      <c r="AB14" s="275">
        <f t="shared" si="3"/>
        <v>0.01</v>
      </c>
      <c r="AC14" s="275">
        <v>0.5</v>
      </c>
      <c r="AD14" s="275">
        <f t="shared" si="4"/>
        <v>0.505</v>
      </c>
      <c r="AE14" s="275">
        <v>0</v>
      </c>
      <c r="AF14" s="275">
        <f t="shared" si="5"/>
        <v>0</v>
      </c>
      <c r="AG14" s="275">
        <v>1</v>
      </c>
      <c r="AH14" s="275" t="s">
        <v>17</v>
      </c>
      <c r="AI14" s="275">
        <f t="shared" si="6"/>
        <v>2</v>
      </c>
      <c r="AJ14" s="275">
        <f t="shared" si="7"/>
        <v>1.75</v>
      </c>
      <c r="AK14" s="275">
        <f t="shared" si="8"/>
        <v>1.75</v>
      </c>
      <c r="AL14" s="275">
        <f t="shared" si="9"/>
        <v>35</v>
      </c>
      <c r="AM14" s="275">
        <f t="shared" si="10"/>
        <v>0.7222222222222221</v>
      </c>
      <c r="AN14" s="276">
        <f t="shared" si="11"/>
        <v>0.63826388888888885</v>
      </c>
      <c r="AO14" s="749"/>
      <c r="AQ14" s="406" t="s">
        <v>35</v>
      </c>
      <c r="AR14" s="316">
        <f t="shared" si="12"/>
        <v>77095705</v>
      </c>
      <c r="AS14" s="316">
        <f t="shared" si="13"/>
        <v>4.2855191444919425E-3</v>
      </c>
      <c r="AT14" s="316">
        <f t="shared" si="14"/>
        <v>0.63826388888888885</v>
      </c>
      <c r="AU14" s="316">
        <v>1</v>
      </c>
      <c r="AV14" s="316">
        <f t="shared" si="15"/>
        <v>210879.27399235615</v>
      </c>
      <c r="AW14" s="722"/>
      <c r="AX14" s="722"/>
      <c r="AY14" s="715"/>
    </row>
    <row r="15" spans="1:51" ht="20.25" thickTop="1" thickBot="1" x14ac:dyDescent="0.35">
      <c r="A15" s="2" t="s">
        <v>33</v>
      </c>
      <c r="B15" s="5" t="s">
        <v>25</v>
      </c>
      <c r="C15" s="54">
        <f>'Input sheet'!E17</f>
        <v>941</v>
      </c>
      <c r="D15" s="99"/>
      <c r="K15" s="303" t="s">
        <v>30</v>
      </c>
      <c r="L15" s="110" t="s">
        <v>254</v>
      </c>
      <c r="M15" s="408">
        <f>(C10+C11)*(C12+C13+C14)</f>
        <v>102663324</v>
      </c>
      <c r="N15" s="763"/>
      <c r="P15" s="302" t="s">
        <v>30</v>
      </c>
      <c r="Q15" s="45">
        <f>$C$29</f>
        <v>35</v>
      </c>
      <c r="R15" s="45">
        <f>$C$32</f>
        <v>15</v>
      </c>
      <c r="S15" s="45">
        <v>45</v>
      </c>
      <c r="T15" s="45">
        <f t="shared" si="0"/>
        <v>13.299792101327421</v>
      </c>
      <c r="U15" s="45">
        <f t="shared" si="1"/>
        <v>2.1450602139066136E-3</v>
      </c>
      <c r="V15" s="45">
        <f t="shared" si="2"/>
        <v>4.2855191444919425E-3</v>
      </c>
      <c r="W15" s="722"/>
      <c r="Y15" s="303" t="s">
        <v>30</v>
      </c>
      <c r="Z15" s="386" t="s">
        <v>419</v>
      </c>
      <c r="AA15" s="275" t="s">
        <v>382</v>
      </c>
      <c r="AB15" s="275">
        <f t="shared" si="3"/>
        <v>0.01</v>
      </c>
      <c r="AC15" s="275">
        <v>0.5</v>
      </c>
      <c r="AD15" s="275">
        <f t="shared" si="4"/>
        <v>0.505</v>
      </c>
      <c r="AE15" s="275">
        <v>0</v>
      </c>
      <c r="AF15" s="275">
        <f t="shared" si="5"/>
        <v>0</v>
      </c>
      <c r="AG15" s="275">
        <v>1</v>
      </c>
      <c r="AH15" s="275" t="s">
        <v>20</v>
      </c>
      <c r="AI15" s="275">
        <f t="shared" si="6"/>
        <v>2</v>
      </c>
      <c r="AJ15" s="275">
        <f t="shared" si="7"/>
        <v>1.75</v>
      </c>
      <c r="AK15" s="275">
        <f t="shared" si="8"/>
        <v>1.75</v>
      </c>
      <c r="AL15" s="275">
        <f t="shared" si="9"/>
        <v>35</v>
      </c>
      <c r="AM15" s="275">
        <f t="shared" si="10"/>
        <v>0.7222222222222221</v>
      </c>
      <c r="AN15" s="276">
        <f t="shared" si="11"/>
        <v>0.63826388888888885</v>
      </c>
      <c r="AO15" s="749"/>
      <c r="AQ15" s="406" t="s">
        <v>30</v>
      </c>
      <c r="AR15" s="316">
        <f t="shared" si="12"/>
        <v>102663324</v>
      </c>
      <c r="AS15" s="316">
        <f t="shared" si="13"/>
        <v>4.2855191444919425E-3</v>
      </c>
      <c r="AT15" s="316">
        <f t="shared" si="14"/>
        <v>0.63826388888888885</v>
      </c>
      <c r="AU15" s="316">
        <v>1</v>
      </c>
      <c r="AV15" s="316">
        <f t="shared" si="15"/>
        <v>280814.180644201</v>
      </c>
      <c r="AW15" s="722"/>
      <c r="AX15" s="722"/>
      <c r="AY15" s="715"/>
    </row>
    <row r="16" spans="1:51" ht="20.25" thickTop="1" thickBot="1" x14ac:dyDescent="0.35">
      <c r="A16" s="3"/>
      <c r="B16" s="6" t="s">
        <v>26</v>
      </c>
      <c r="C16" s="52">
        <f>'Input sheet'!E18</f>
        <v>3665</v>
      </c>
      <c r="D16" s="99"/>
      <c r="K16" s="303" t="s">
        <v>28</v>
      </c>
      <c r="L16" s="110" t="s">
        <v>285</v>
      </c>
      <c r="M16" s="408">
        <f>(C12+C10)*C8</f>
        <v>10143776</v>
      </c>
      <c r="N16" s="763"/>
      <c r="P16" s="302" t="s">
        <v>28</v>
      </c>
      <c r="Q16" s="45">
        <f>$C$30</f>
        <v>20</v>
      </c>
      <c r="R16" s="45">
        <f>$C$31</f>
        <v>15</v>
      </c>
      <c r="S16" s="45">
        <v>45</v>
      </c>
      <c r="T16" s="45">
        <f t="shared" si="0"/>
        <v>7.0840654162717795</v>
      </c>
      <c r="U16" s="45">
        <f t="shared" si="1"/>
        <v>1.9707812023953651E-4</v>
      </c>
      <c r="V16" s="45">
        <f t="shared" si="2"/>
        <v>3.9411740069359585E-4</v>
      </c>
      <c r="W16" s="722"/>
      <c r="Y16" s="303" t="s">
        <v>28</v>
      </c>
      <c r="Z16" s="386" t="s">
        <v>419</v>
      </c>
      <c r="AA16" s="275" t="s">
        <v>382</v>
      </c>
      <c r="AB16" s="275">
        <f t="shared" si="3"/>
        <v>0.01</v>
      </c>
      <c r="AC16" s="275">
        <v>0.5</v>
      </c>
      <c r="AD16" s="275">
        <f t="shared" si="4"/>
        <v>0.505</v>
      </c>
      <c r="AE16" s="275" t="s">
        <v>49</v>
      </c>
      <c r="AF16" s="275">
        <f t="shared" si="5"/>
        <v>3</v>
      </c>
      <c r="AG16" s="275">
        <v>0</v>
      </c>
      <c r="AH16" s="275" t="s">
        <v>23</v>
      </c>
      <c r="AI16" s="275">
        <f t="shared" si="6"/>
        <v>1</v>
      </c>
      <c r="AJ16" s="275">
        <f t="shared" si="7"/>
        <v>0</v>
      </c>
      <c r="AK16" s="275">
        <f t="shared" si="8"/>
        <v>3</v>
      </c>
      <c r="AL16" s="275">
        <f t="shared" si="9"/>
        <v>35</v>
      </c>
      <c r="AM16" s="275">
        <f t="shared" si="10"/>
        <v>0.7222222222222221</v>
      </c>
      <c r="AN16" s="276">
        <f t="shared" si="11"/>
        <v>1.0941666666666665</v>
      </c>
      <c r="AO16" s="749"/>
      <c r="AQ16" s="406" t="s">
        <v>28</v>
      </c>
      <c r="AR16" s="316">
        <f t="shared" si="12"/>
        <v>10143776</v>
      </c>
      <c r="AS16" s="316">
        <f t="shared" si="13"/>
        <v>3.9411740069359585E-4</v>
      </c>
      <c r="AT16" s="316">
        <f t="shared" si="14"/>
        <v>1.0941666666666665</v>
      </c>
      <c r="AU16" s="316">
        <v>1</v>
      </c>
      <c r="AV16" s="316">
        <f t="shared" si="15"/>
        <v>4374.3017680282492</v>
      </c>
      <c r="AW16" s="722"/>
      <c r="AX16" s="722"/>
      <c r="AY16" s="715"/>
    </row>
    <row r="17" spans="1:51" ht="20.25" thickTop="1" thickBot="1" x14ac:dyDescent="0.35">
      <c r="A17" s="4"/>
      <c r="B17" s="7" t="s">
        <v>27</v>
      </c>
      <c r="C17" s="53">
        <f>'Input sheet'!E19</f>
        <v>1003</v>
      </c>
      <c r="D17" s="99"/>
      <c r="K17" s="303" t="s">
        <v>36</v>
      </c>
      <c r="L17" s="110" t="s">
        <v>268</v>
      </c>
      <c r="M17" s="408">
        <f>C15*(C13+C11)</f>
        <v>17280524</v>
      </c>
      <c r="N17" s="763"/>
      <c r="P17" s="302" t="s">
        <v>36</v>
      </c>
      <c r="Q17" s="45">
        <f>$C$29</f>
        <v>35</v>
      </c>
      <c r="R17" s="45">
        <f>$C$32</f>
        <v>15</v>
      </c>
      <c r="S17" s="45">
        <v>45</v>
      </c>
      <c r="T17" s="45">
        <f t="shared" si="0"/>
        <v>13.299792101327421</v>
      </c>
      <c r="U17" s="45">
        <f t="shared" si="1"/>
        <v>2.1450602139066136E-3</v>
      </c>
      <c r="V17" s="45">
        <f t="shared" si="2"/>
        <v>4.2855191444919425E-3</v>
      </c>
      <c r="W17" s="722"/>
      <c r="Y17" s="303" t="s">
        <v>36</v>
      </c>
      <c r="Z17" s="386" t="s">
        <v>419</v>
      </c>
      <c r="AA17" s="275" t="s">
        <v>382</v>
      </c>
      <c r="AB17" s="275">
        <f t="shared" si="3"/>
        <v>0.01</v>
      </c>
      <c r="AC17" s="275">
        <v>0.5</v>
      </c>
      <c r="AD17" s="275">
        <f t="shared" si="4"/>
        <v>0.505</v>
      </c>
      <c r="AE17" s="275">
        <v>0</v>
      </c>
      <c r="AF17" s="275">
        <f t="shared" si="5"/>
        <v>0</v>
      </c>
      <c r="AG17" s="275">
        <v>1</v>
      </c>
      <c r="AH17" s="275" t="s">
        <v>20</v>
      </c>
      <c r="AI17" s="275">
        <f t="shared" si="6"/>
        <v>2</v>
      </c>
      <c r="AJ17" s="275">
        <f t="shared" si="7"/>
        <v>1.75</v>
      </c>
      <c r="AK17" s="275">
        <f t="shared" si="8"/>
        <v>1.75</v>
      </c>
      <c r="AL17" s="275">
        <f t="shared" si="9"/>
        <v>35</v>
      </c>
      <c r="AM17" s="275">
        <f t="shared" si="10"/>
        <v>0.7222222222222221</v>
      </c>
      <c r="AN17" s="276">
        <f t="shared" si="11"/>
        <v>0.63826388888888885</v>
      </c>
      <c r="AO17" s="749"/>
      <c r="AQ17" s="406" t="s">
        <v>36</v>
      </c>
      <c r="AR17" s="316">
        <f t="shared" si="12"/>
        <v>17280524</v>
      </c>
      <c r="AS17" s="316">
        <f t="shared" si="13"/>
        <v>4.2855191444919425E-3</v>
      </c>
      <c r="AT17" s="316">
        <f t="shared" si="14"/>
        <v>0.63826388888888885</v>
      </c>
      <c r="AU17" s="316">
        <v>1</v>
      </c>
      <c r="AV17" s="316">
        <f t="shared" si="15"/>
        <v>47267.281041498827</v>
      </c>
      <c r="AW17" s="722"/>
      <c r="AX17" s="722"/>
      <c r="AY17" s="715"/>
    </row>
    <row r="18" spans="1:51" ht="20.25" thickTop="1" thickBot="1" x14ac:dyDescent="0.35">
      <c r="A18" s="1"/>
      <c r="B18" s="8" t="s">
        <v>72</v>
      </c>
      <c r="C18" s="55">
        <f>'Input sheet'!E20</f>
        <v>49345</v>
      </c>
      <c r="D18" s="99"/>
      <c r="K18" s="303" t="s">
        <v>29</v>
      </c>
      <c r="L18" s="110" t="s">
        <v>230</v>
      </c>
      <c r="M18" s="408">
        <f>C14*C16</f>
        <v>8488140</v>
      </c>
      <c r="N18" s="763"/>
      <c r="P18" s="302" t="s">
        <v>29</v>
      </c>
      <c r="Q18" s="45">
        <f>$C$30</f>
        <v>20</v>
      </c>
      <c r="R18" s="45">
        <f>$C$33</f>
        <v>25</v>
      </c>
      <c r="S18" s="45">
        <v>45</v>
      </c>
      <c r="T18" s="45">
        <f t="shared" si="0"/>
        <v>8.9147801264732891</v>
      </c>
      <c r="U18" s="45">
        <f t="shared" si="1"/>
        <v>4.7096302149683109E-4</v>
      </c>
      <c r="V18" s="45">
        <f t="shared" si="2"/>
        <v>9.417042368260448E-4</v>
      </c>
      <c r="W18" s="722"/>
      <c r="Y18" s="303" t="s">
        <v>29</v>
      </c>
      <c r="Z18" s="386" t="s">
        <v>419</v>
      </c>
      <c r="AA18" s="275" t="s">
        <v>382</v>
      </c>
      <c r="AB18" s="275">
        <f t="shared" si="3"/>
        <v>0.01</v>
      </c>
      <c r="AC18" s="275">
        <v>0.5</v>
      </c>
      <c r="AD18" s="275">
        <f t="shared" si="4"/>
        <v>0.505</v>
      </c>
      <c r="AE18" s="275" t="s">
        <v>421</v>
      </c>
      <c r="AF18" s="275">
        <f t="shared" si="5"/>
        <v>4</v>
      </c>
      <c r="AG18" s="275">
        <v>0</v>
      </c>
      <c r="AH18" s="275" t="s">
        <v>26</v>
      </c>
      <c r="AI18" s="275">
        <f t="shared" si="6"/>
        <v>1</v>
      </c>
      <c r="AJ18" s="275">
        <f t="shared" si="7"/>
        <v>0</v>
      </c>
      <c r="AK18" s="275">
        <f t="shared" si="8"/>
        <v>4</v>
      </c>
      <c r="AL18" s="275">
        <f t="shared" si="9"/>
        <v>35</v>
      </c>
      <c r="AM18" s="275">
        <f t="shared" si="10"/>
        <v>0.7222222222222221</v>
      </c>
      <c r="AN18" s="276">
        <f t="shared" si="11"/>
        <v>1.4588888888888887</v>
      </c>
      <c r="AO18" s="749"/>
      <c r="AQ18" s="406" t="s">
        <v>29</v>
      </c>
      <c r="AR18" s="316">
        <f t="shared" si="12"/>
        <v>8488140</v>
      </c>
      <c r="AS18" s="316">
        <f t="shared" si="13"/>
        <v>9.417042368260448E-4</v>
      </c>
      <c r="AT18" s="316">
        <f t="shared" si="14"/>
        <v>1.4588888888888887</v>
      </c>
      <c r="AU18" s="316">
        <v>1</v>
      </c>
      <c r="AV18" s="316">
        <f t="shared" si="15"/>
        <v>11661.361941349393</v>
      </c>
      <c r="AW18" s="722"/>
      <c r="AX18" s="722"/>
      <c r="AY18" s="715"/>
    </row>
    <row r="19" spans="1:51" ht="20.25" thickTop="1" thickBot="1" x14ac:dyDescent="0.35">
      <c r="B19" s="29"/>
      <c r="C19" s="99"/>
      <c r="K19" s="307" t="s">
        <v>37</v>
      </c>
      <c r="L19" s="106" t="s">
        <v>243</v>
      </c>
      <c r="M19" s="409">
        <f>(C14+C16)*C6</f>
        <v>10143776</v>
      </c>
      <c r="N19" s="763"/>
      <c r="P19" s="306" t="s">
        <v>37</v>
      </c>
      <c r="Q19" s="46">
        <f>$C$31</f>
        <v>15</v>
      </c>
      <c r="R19" s="46">
        <f>$C$30</f>
        <v>20</v>
      </c>
      <c r="S19" s="46">
        <v>45</v>
      </c>
      <c r="T19" s="46">
        <f t="shared" si="0"/>
        <v>7.0840654162717795</v>
      </c>
      <c r="U19" s="46">
        <f t="shared" si="1"/>
        <v>1.9707812023953651E-4</v>
      </c>
      <c r="V19" s="46">
        <f t="shared" si="2"/>
        <v>3.9411740069359585E-4</v>
      </c>
      <c r="W19" s="517"/>
      <c r="Y19" s="307" t="s">
        <v>37</v>
      </c>
      <c r="Z19" s="386" t="s">
        <v>419</v>
      </c>
      <c r="AA19" s="387" t="s">
        <v>382</v>
      </c>
      <c r="AB19" s="387">
        <f t="shared" si="3"/>
        <v>0.01</v>
      </c>
      <c r="AC19" s="387">
        <v>0.5</v>
      </c>
      <c r="AD19" s="387">
        <f t="shared" si="4"/>
        <v>0.505</v>
      </c>
      <c r="AE19" s="387" t="s">
        <v>421</v>
      </c>
      <c r="AF19" s="387">
        <f t="shared" si="5"/>
        <v>4</v>
      </c>
      <c r="AG19" s="387">
        <v>0</v>
      </c>
      <c r="AH19" s="387" t="s">
        <v>26</v>
      </c>
      <c r="AI19" s="387">
        <f t="shared" si="6"/>
        <v>1</v>
      </c>
      <c r="AJ19" s="387">
        <f t="shared" si="7"/>
        <v>0</v>
      </c>
      <c r="AK19" s="387">
        <f t="shared" si="8"/>
        <v>4</v>
      </c>
      <c r="AL19" s="387">
        <f t="shared" si="9"/>
        <v>35</v>
      </c>
      <c r="AM19" s="387">
        <f t="shared" si="10"/>
        <v>0.7222222222222221</v>
      </c>
      <c r="AN19" s="388">
        <f t="shared" si="11"/>
        <v>1.4588888888888887</v>
      </c>
      <c r="AO19" s="750"/>
      <c r="AQ19" s="407" t="s">
        <v>37</v>
      </c>
      <c r="AR19" s="318">
        <f t="shared" si="12"/>
        <v>10143776</v>
      </c>
      <c r="AS19" s="318">
        <f t="shared" si="13"/>
        <v>3.9411740069359585E-4</v>
      </c>
      <c r="AT19" s="318">
        <f t="shared" si="14"/>
        <v>1.4588888888888887</v>
      </c>
      <c r="AU19" s="318">
        <v>1</v>
      </c>
      <c r="AV19" s="318">
        <f t="shared" si="15"/>
        <v>5832.4023573709992</v>
      </c>
      <c r="AW19" s="517"/>
      <c r="AX19" s="517"/>
      <c r="AY19" s="715"/>
    </row>
    <row r="20" spans="1:51" ht="20.25" thickTop="1" thickBot="1" x14ac:dyDescent="0.35">
      <c r="K20" s="411" t="s">
        <v>34</v>
      </c>
      <c r="L20" s="412" t="s">
        <v>199</v>
      </c>
      <c r="M20" s="425">
        <f>C7*C14</f>
        <v>29510472</v>
      </c>
      <c r="N20" s="763">
        <f>SUM(M20:M27)</f>
        <v>203318274</v>
      </c>
      <c r="P20" s="414" t="s">
        <v>34</v>
      </c>
      <c r="Q20" s="44">
        <f>$C$29</f>
        <v>35</v>
      </c>
      <c r="R20" s="44">
        <f>$C$30</f>
        <v>20</v>
      </c>
      <c r="S20" s="44">
        <v>230</v>
      </c>
      <c r="T20" s="44">
        <f t="shared" si="0"/>
        <v>25.12420473149924</v>
      </c>
      <c r="U20" s="44">
        <f t="shared" si="1"/>
        <v>2.3901073345479126E-2</v>
      </c>
      <c r="V20" s="44">
        <f t="shared" si="2"/>
        <v>4.7230885383892279E-2</v>
      </c>
      <c r="W20" s="516">
        <f>AVERAGE(V20:V27)</f>
        <v>2.7920716767060941E-2</v>
      </c>
      <c r="Y20" s="411" t="s">
        <v>34</v>
      </c>
      <c r="Z20" s="383" t="s">
        <v>422</v>
      </c>
      <c r="AA20" s="265" t="s">
        <v>434</v>
      </c>
      <c r="AB20" s="265">
        <f t="shared" si="3"/>
        <v>0.01</v>
      </c>
      <c r="AC20" s="265">
        <v>0.5</v>
      </c>
      <c r="AD20" s="265">
        <f t="shared" si="4"/>
        <v>0.505</v>
      </c>
      <c r="AE20" s="265" t="s">
        <v>17</v>
      </c>
      <c r="AF20" s="265">
        <f t="shared" si="5"/>
        <v>2</v>
      </c>
      <c r="AG20" s="265">
        <v>1</v>
      </c>
      <c r="AH20" s="265" t="s">
        <v>26</v>
      </c>
      <c r="AI20" s="265">
        <f t="shared" si="6"/>
        <v>1</v>
      </c>
      <c r="AJ20" s="265">
        <f t="shared" si="7"/>
        <v>1</v>
      </c>
      <c r="AK20" s="265">
        <f t="shared" si="8"/>
        <v>3</v>
      </c>
      <c r="AL20" s="265">
        <f t="shared" si="9"/>
        <v>35</v>
      </c>
      <c r="AM20" s="265">
        <f t="shared" si="10"/>
        <v>0.7222222222222221</v>
      </c>
      <c r="AN20" s="266">
        <f t="shared" si="11"/>
        <v>1.0941666666666665</v>
      </c>
      <c r="AO20" s="748">
        <f>AVERAGE(AN20:AN27)</f>
        <v>1.2195399305555554</v>
      </c>
      <c r="AQ20" s="310" t="s">
        <v>34</v>
      </c>
      <c r="AR20" s="313">
        <f t="shared" si="12"/>
        <v>29510472</v>
      </c>
      <c r="AS20" s="313">
        <f t="shared" si="13"/>
        <v>4.7230885383892279E-2</v>
      </c>
      <c r="AT20" s="313">
        <f t="shared" si="14"/>
        <v>1.0941666666666665</v>
      </c>
      <c r="AU20" s="313">
        <v>1</v>
      </c>
      <c r="AV20" s="313">
        <f t="shared" si="15"/>
        <v>1525055.7593517217</v>
      </c>
      <c r="AW20" s="516">
        <f>SUM(AV20:AV27)</f>
        <v>8204124.2623355919</v>
      </c>
      <c r="AX20" s="516">
        <f>100*EXP((-1/13700000)*AW20)</f>
        <v>54.944797476257577</v>
      </c>
      <c r="AY20" s="715"/>
    </row>
    <row r="21" spans="1:51" ht="20.25" thickTop="1" thickBot="1" x14ac:dyDescent="0.35">
      <c r="A21" s="731" t="s">
        <v>432</v>
      </c>
      <c r="B21" s="732"/>
      <c r="C21" s="733"/>
      <c r="K21" s="392" t="s">
        <v>35</v>
      </c>
      <c r="L21" s="110" t="s">
        <v>308</v>
      </c>
      <c r="M21" s="408">
        <f>C14*C17</f>
        <v>2322948</v>
      </c>
      <c r="N21" s="763"/>
      <c r="P21" s="391" t="s">
        <v>35</v>
      </c>
      <c r="Q21" s="45">
        <f>$C$30</f>
        <v>20</v>
      </c>
      <c r="R21" s="45">
        <f>$C$33</f>
        <v>25</v>
      </c>
      <c r="S21" s="45">
        <v>230</v>
      </c>
      <c r="T21" s="45">
        <f t="shared" si="0"/>
        <v>20.419277715473552</v>
      </c>
      <c r="U21" s="45">
        <f t="shared" si="1"/>
        <v>1.089232327256362E-2</v>
      </c>
      <c r="V21" s="45">
        <f t="shared" si="2"/>
        <v>2.1666003838853209E-2</v>
      </c>
      <c r="W21" s="722"/>
      <c r="Y21" s="392" t="s">
        <v>35</v>
      </c>
      <c r="Z21" s="386" t="s">
        <v>422</v>
      </c>
      <c r="AA21" s="275" t="s">
        <v>434</v>
      </c>
      <c r="AB21" s="275">
        <f t="shared" si="3"/>
        <v>0.01</v>
      </c>
      <c r="AC21" s="275">
        <v>0.5</v>
      </c>
      <c r="AD21" s="275">
        <f t="shared" si="4"/>
        <v>0.505</v>
      </c>
      <c r="AE21" s="275" t="s">
        <v>20</v>
      </c>
      <c r="AF21" s="275">
        <f t="shared" si="5"/>
        <v>2</v>
      </c>
      <c r="AG21" s="275">
        <v>0</v>
      </c>
      <c r="AH21" s="275" t="s">
        <v>17</v>
      </c>
      <c r="AI21" s="275">
        <f t="shared" si="6"/>
        <v>2</v>
      </c>
      <c r="AJ21" s="275">
        <f t="shared" si="7"/>
        <v>0</v>
      </c>
      <c r="AK21" s="275">
        <f t="shared" si="8"/>
        <v>2</v>
      </c>
      <c r="AL21" s="275">
        <f t="shared" si="9"/>
        <v>35</v>
      </c>
      <c r="AM21" s="275">
        <f t="shared" si="10"/>
        <v>0.7222222222222221</v>
      </c>
      <c r="AN21" s="276">
        <f t="shared" si="11"/>
        <v>0.72944444444444434</v>
      </c>
      <c r="AO21" s="749"/>
      <c r="AQ21" s="315" t="s">
        <v>35</v>
      </c>
      <c r="AR21" s="316">
        <f t="shared" si="12"/>
        <v>2322948</v>
      </c>
      <c r="AS21" s="316">
        <f t="shared" si="13"/>
        <v>2.1666003838853209E-2</v>
      </c>
      <c r="AT21" s="316">
        <f t="shared" si="14"/>
        <v>0.72944444444444434</v>
      </c>
      <c r="AU21" s="316">
        <v>1</v>
      </c>
      <c r="AV21" s="316">
        <f t="shared" si="15"/>
        <v>36712.209652669015</v>
      </c>
      <c r="AW21" s="722"/>
      <c r="AX21" s="722"/>
      <c r="AY21" s="715"/>
    </row>
    <row r="22" spans="1:51" ht="20.25" thickTop="1" thickBot="1" x14ac:dyDescent="0.35">
      <c r="A22" s="516" t="s">
        <v>378</v>
      </c>
      <c r="B22" s="105" t="s">
        <v>17</v>
      </c>
      <c r="C22" s="94">
        <f>'Input sheet'!E38</f>
        <v>2</v>
      </c>
      <c r="K22" s="392" t="s">
        <v>30</v>
      </c>
      <c r="L22" s="110" t="s">
        <v>231</v>
      </c>
      <c r="M22" s="408">
        <f>C8*C16</f>
        <v>6215840</v>
      </c>
      <c r="N22" s="763"/>
      <c r="P22" s="391" t="s">
        <v>30</v>
      </c>
      <c r="Q22" s="45">
        <f>$C$30</f>
        <v>20</v>
      </c>
      <c r="R22" s="45">
        <f>$C$33</f>
        <v>25</v>
      </c>
      <c r="S22" s="45">
        <v>230</v>
      </c>
      <c r="T22" s="45">
        <f t="shared" si="0"/>
        <v>20.419277715473552</v>
      </c>
      <c r="U22" s="45">
        <f t="shared" si="1"/>
        <v>1.089232327256362E-2</v>
      </c>
      <c r="V22" s="45">
        <f t="shared" si="2"/>
        <v>2.1666003838853209E-2</v>
      </c>
      <c r="W22" s="722"/>
      <c r="Y22" s="392" t="s">
        <v>30</v>
      </c>
      <c r="Z22" s="386" t="s">
        <v>422</v>
      </c>
      <c r="AA22" s="275" t="s">
        <v>434</v>
      </c>
      <c r="AB22" s="275">
        <f t="shared" si="3"/>
        <v>0.01</v>
      </c>
      <c r="AC22" s="275">
        <v>0.5</v>
      </c>
      <c r="AD22" s="275">
        <f t="shared" si="4"/>
        <v>0.505</v>
      </c>
      <c r="AE22" s="275" t="s">
        <v>421</v>
      </c>
      <c r="AF22" s="275">
        <f t="shared" si="5"/>
        <v>4</v>
      </c>
      <c r="AG22" s="275">
        <v>0</v>
      </c>
      <c r="AH22" s="275" t="s">
        <v>26</v>
      </c>
      <c r="AI22" s="275">
        <f t="shared" si="6"/>
        <v>1</v>
      </c>
      <c r="AJ22" s="275">
        <f t="shared" si="7"/>
        <v>0</v>
      </c>
      <c r="AK22" s="275">
        <f t="shared" si="8"/>
        <v>4</v>
      </c>
      <c r="AL22" s="275">
        <f t="shared" si="9"/>
        <v>35</v>
      </c>
      <c r="AM22" s="275">
        <f t="shared" si="10"/>
        <v>0.7222222222222221</v>
      </c>
      <c r="AN22" s="276">
        <f t="shared" si="11"/>
        <v>1.4588888888888887</v>
      </c>
      <c r="AO22" s="749"/>
      <c r="AQ22" s="315" t="s">
        <v>30</v>
      </c>
      <c r="AR22" s="316">
        <f t="shared" si="12"/>
        <v>6215840</v>
      </c>
      <c r="AS22" s="316">
        <f t="shared" si="13"/>
        <v>2.1666003838853209E-2</v>
      </c>
      <c r="AT22" s="316">
        <f t="shared" si="14"/>
        <v>1.4588888888888887</v>
      </c>
      <c r="AU22" s="316">
        <v>1</v>
      </c>
      <c r="AV22" s="316">
        <f t="shared" si="15"/>
        <v>196472.0874056984</v>
      </c>
      <c r="AW22" s="722"/>
      <c r="AX22" s="722"/>
      <c r="AY22" s="715"/>
    </row>
    <row r="23" spans="1:51" ht="20.25" thickTop="1" thickBot="1" x14ac:dyDescent="0.35">
      <c r="A23" s="517"/>
      <c r="B23" s="106" t="s">
        <v>20</v>
      </c>
      <c r="C23" s="95">
        <f>'Input sheet'!E39</f>
        <v>2</v>
      </c>
      <c r="K23" s="392" t="s">
        <v>28</v>
      </c>
      <c r="L23" s="110" t="s">
        <v>369</v>
      </c>
      <c r="M23" s="408">
        <f>C8*C17</f>
        <v>1701088</v>
      </c>
      <c r="N23" s="763"/>
      <c r="P23" s="391" t="s">
        <v>28</v>
      </c>
      <c r="Q23" s="45">
        <f>$C$32</f>
        <v>15</v>
      </c>
      <c r="R23" s="45">
        <f>$C$30</f>
        <v>20</v>
      </c>
      <c r="S23" s="45">
        <v>230</v>
      </c>
      <c r="T23" s="45">
        <f t="shared" si="0"/>
        <v>15.895538413434787</v>
      </c>
      <c r="U23" s="45">
        <f t="shared" si="1"/>
        <v>4.2160006424573982E-3</v>
      </c>
      <c r="V23" s="45">
        <f t="shared" si="2"/>
        <v>8.4142266234975959E-3</v>
      </c>
      <c r="W23" s="722"/>
      <c r="Y23" s="392" t="s">
        <v>28</v>
      </c>
      <c r="Z23" s="386" t="s">
        <v>422</v>
      </c>
      <c r="AA23" s="275" t="s">
        <v>434</v>
      </c>
      <c r="AB23" s="275">
        <f t="shared" si="3"/>
        <v>0.01</v>
      </c>
      <c r="AC23" s="275">
        <v>0.5</v>
      </c>
      <c r="AD23" s="275">
        <f t="shared" si="4"/>
        <v>0.505</v>
      </c>
      <c r="AE23" s="275" t="s">
        <v>20</v>
      </c>
      <c r="AF23" s="275">
        <f t="shared" si="5"/>
        <v>2</v>
      </c>
      <c r="AG23" s="275">
        <v>0</v>
      </c>
      <c r="AH23" s="275" t="s">
        <v>17</v>
      </c>
      <c r="AI23" s="275">
        <f t="shared" si="6"/>
        <v>2</v>
      </c>
      <c r="AJ23" s="275">
        <f t="shared" si="7"/>
        <v>0</v>
      </c>
      <c r="AK23" s="275">
        <f t="shared" si="8"/>
        <v>2</v>
      </c>
      <c r="AL23" s="275">
        <f t="shared" si="9"/>
        <v>35</v>
      </c>
      <c r="AM23" s="275">
        <f t="shared" si="10"/>
        <v>0.7222222222222221</v>
      </c>
      <c r="AN23" s="276">
        <f t="shared" si="11"/>
        <v>0.72944444444444434</v>
      </c>
      <c r="AO23" s="749"/>
      <c r="AQ23" s="315" t="s">
        <v>28</v>
      </c>
      <c r="AR23" s="316">
        <f t="shared" si="12"/>
        <v>1701088</v>
      </c>
      <c r="AS23" s="316">
        <f t="shared" si="13"/>
        <v>8.4142266234975959E-3</v>
      </c>
      <c r="AT23" s="316">
        <f t="shared" si="14"/>
        <v>0.72944444444444434</v>
      </c>
      <c r="AU23" s="316">
        <v>1</v>
      </c>
      <c r="AV23" s="316">
        <f t="shared" si="15"/>
        <v>10440.786299592566</v>
      </c>
      <c r="AW23" s="722"/>
      <c r="AX23" s="722"/>
      <c r="AY23" s="715"/>
    </row>
    <row r="24" spans="1:51" ht="20.25" thickTop="1" thickBot="1" x14ac:dyDescent="0.35">
      <c r="A24" s="516" t="s">
        <v>379</v>
      </c>
      <c r="B24" s="105" t="s">
        <v>23</v>
      </c>
      <c r="C24" s="94">
        <f>'Input sheet'!E40</f>
        <v>1</v>
      </c>
      <c r="K24" s="392" t="s">
        <v>36</v>
      </c>
      <c r="L24" s="110" t="s">
        <v>305</v>
      </c>
      <c r="M24" s="408">
        <f>C8*(C11+C13)</f>
        <v>31145344</v>
      </c>
      <c r="N24" s="763"/>
      <c r="P24" s="391" t="s">
        <v>36</v>
      </c>
      <c r="Q24" s="45">
        <f>$C$29</f>
        <v>35</v>
      </c>
      <c r="R24" s="45">
        <f>$C$30</f>
        <v>20</v>
      </c>
      <c r="S24" s="45">
        <v>230</v>
      </c>
      <c r="T24" s="45">
        <f t="shared" si="0"/>
        <v>25.12420473149924</v>
      </c>
      <c r="U24" s="45">
        <f t="shared" si="1"/>
        <v>2.3901073345479126E-2</v>
      </c>
      <c r="V24" s="45">
        <f t="shared" si="2"/>
        <v>4.7230885383892279E-2</v>
      </c>
      <c r="W24" s="722"/>
      <c r="Y24" s="392" t="s">
        <v>36</v>
      </c>
      <c r="Z24" s="386" t="s">
        <v>422</v>
      </c>
      <c r="AA24" s="275" t="s">
        <v>434</v>
      </c>
      <c r="AB24" s="275">
        <f t="shared" si="3"/>
        <v>0.01</v>
      </c>
      <c r="AC24" s="275">
        <v>0.5</v>
      </c>
      <c r="AD24" s="275">
        <f t="shared" si="4"/>
        <v>0.505</v>
      </c>
      <c r="AE24" s="275" t="s">
        <v>49</v>
      </c>
      <c r="AF24" s="275">
        <f t="shared" si="5"/>
        <v>3</v>
      </c>
      <c r="AG24" s="275">
        <v>1</v>
      </c>
      <c r="AH24" s="275" t="s">
        <v>23</v>
      </c>
      <c r="AI24" s="275">
        <f t="shared" si="6"/>
        <v>1</v>
      </c>
      <c r="AJ24" s="275">
        <f t="shared" si="7"/>
        <v>1</v>
      </c>
      <c r="AK24" s="275">
        <f t="shared" si="8"/>
        <v>4</v>
      </c>
      <c r="AL24" s="275">
        <f t="shared" si="9"/>
        <v>35</v>
      </c>
      <c r="AM24" s="275">
        <f t="shared" si="10"/>
        <v>0.7222222222222221</v>
      </c>
      <c r="AN24" s="276">
        <f t="shared" si="11"/>
        <v>1.4588888888888887</v>
      </c>
      <c r="AO24" s="749"/>
      <c r="AQ24" s="315" t="s">
        <v>36</v>
      </c>
      <c r="AR24" s="316">
        <f t="shared" si="12"/>
        <v>31145344</v>
      </c>
      <c r="AS24" s="316">
        <f t="shared" si="13"/>
        <v>4.7230885383892279E-2</v>
      </c>
      <c r="AT24" s="316">
        <f t="shared" si="14"/>
        <v>1.4588888888888887</v>
      </c>
      <c r="AU24" s="316">
        <v>1</v>
      </c>
      <c r="AV24" s="316">
        <f t="shared" si="15"/>
        <v>2146057.9030698254</v>
      </c>
      <c r="AW24" s="722"/>
      <c r="AX24" s="722"/>
      <c r="AY24" s="715"/>
    </row>
    <row r="25" spans="1:51" ht="20.25" thickTop="1" thickBot="1" x14ac:dyDescent="0.35">
      <c r="A25" s="517"/>
      <c r="B25" s="106" t="s">
        <v>26</v>
      </c>
      <c r="C25" s="95">
        <f>'Input sheet'!E41</f>
        <v>1</v>
      </c>
      <c r="K25" s="392" t="s">
        <v>29</v>
      </c>
      <c r="L25" s="110" t="s">
        <v>247</v>
      </c>
      <c r="M25" s="408">
        <f>C16*(C13+C11)</f>
        <v>67304060</v>
      </c>
      <c r="N25" s="763"/>
      <c r="P25" s="391" t="s">
        <v>29</v>
      </c>
      <c r="Q25" s="45">
        <f>$C$29</f>
        <v>35</v>
      </c>
      <c r="R25" s="45">
        <f>$C$32</f>
        <v>15</v>
      </c>
      <c r="S25" s="45">
        <v>270</v>
      </c>
      <c r="T25" s="45">
        <f t="shared" si="0"/>
        <v>19.039432764659772</v>
      </c>
      <c r="U25" s="45">
        <f t="shared" si="1"/>
        <v>8.3551870766805716E-3</v>
      </c>
      <c r="V25" s="45">
        <f t="shared" si="2"/>
        <v>1.6640565002274812E-2</v>
      </c>
      <c r="W25" s="722"/>
      <c r="Y25" s="392" t="s">
        <v>29</v>
      </c>
      <c r="Z25" s="386" t="s">
        <v>422</v>
      </c>
      <c r="AA25" s="275" t="s">
        <v>434</v>
      </c>
      <c r="AB25" s="275">
        <f t="shared" si="3"/>
        <v>0.01</v>
      </c>
      <c r="AC25" s="275">
        <v>0.5</v>
      </c>
      <c r="AD25" s="275">
        <f t="shared" si="4"/>
        <v>0.505</v>
      </c>
      <c r="AE25" s="275" t="s">
        <v>421</v>
      </c>
      <c r="AF25" s="275">
        <f t="shared" si="5"/>
        <v>4</v>
      </c>
      <c r="AG25" s="275">
        <v>0</v>
      </c>
      <c r="AH25" s="275" t="s">
        <v>26</v>
      </c>
      <c r="AI25" s="275">
        <f t="shared" si="6"/>
        <v>1</v>
      </c>
      <c r="AJ25" s="275">
        <f t="shared" si="7"/>
        <v>0</v>
      </c>
      <c r="AK25" s="275">
        <f t="shared" si="8"/>
        <v>4</v>
      </c>
      <c r="AL25" s="275">
        <f t="shared" si="9"/>
        <v>35</v>
      </c>
      <c r="AM25" s="275">
        <f t="shared" si="10"/>
        <v>0.7222222222222221</v>
      </c>
      <c r="AN25" s="276">
        <f t="shared" si="11"/>
        <v>1.4588888888888887</v>
      </c>
      <c r="AO25" s="749"/>
      <c r="AQ25" s="315" t="s">
        <v>29</v>
      </c>
      <c r="AR25" s="316">
        <f t="shared" si="12"/>
        <v>67304060</v>
      </c>
      <c r="AS25" s="316">
        <f t="shared" si="13"/>
        <v>1.6640565002274812E-2</v>
      </c>
      <c r="AT25" s="316">
        <f t="shared" si="14"/>
        <v>1.4588888888888887</v>
      </c>
      <c r="AU25" s="316">
        <v>1</v>
      </c>
      <c r="AV25" s="316">
        <f t="shared" si="15"/>
        <v>1633922.8550673511</v>
      </c>
      <c r="AW25" s="722"/>
      <c r="AX25" s="722"/>
      <c r="AY25" s="715"/>
    </row>
    <row r="26" spans="1:51" ht="20.25" thickTop="1" thickBot="1" x14ac:dyDescent="0.35">
      <c r="K26" s="392" t="s">
        <v>37</v>
      </c>
      <c r="L26" s="110" t="s">
        <v>336</v>
      </c>
      <c r="M26" s="408">
        <f>C16*C7</f>
        <v>46699430</v>
      </c>
      <c r="N26" s="763"/>
      <c r="P26" s="391" t="s">
        <v>37</v>
      </c>
      <c r="Q26" s="45">
        <f>$C$29</f>
        <v>35</v>
      </c>
      <c r="R26" s="45">
        <f>$C$33</f>
        <v>25</v>
      </c>
      <c r="S26" s="45">
        <v>270</v>
      </c>
      <c r="T26" s="45">
        <f t="shared" si="0"/>
        <v>21.505813167606568</v>
      </c>
      <c r="U26" s="45">
        <f t="shared" si="1"/>
        <v>1.3257274218598319E-2</v>
      </c>
      <c r="V26" s="45">
        <f t="shared" si="2"/>
        <v>2.6338793117489528E-2</v>
      </c>
      <c r="W26" s="722"/>
      <c r="Y26" s="392" t="s">
        <v>37</v>
      </c>
      <c r="Z26" s="386" t="s">
        <v>422</v>
      </c>
      <c r="AA26" s="275" t="s">
        <v>434</v>
      </c>
      <c r="AB26" s="275">
        <f t="shared" si="3"/>
        <v>0.01</v>
      </c>
      <c r="AC26" s="275">
        <v>0.5</v>
      </c>
      <c r="AD26" s="275">
        <f t="shared" si="4"/>
        <v>0.505</v>
      </c>
      <c r="AE26" s="275" t="s">
        <v>421</v>
      </c>
      <c r="AF26" s="275">
        <f t="shared" si="5"/>
        <v>4</v>
      </c>
      <c r="AG26" s="275">
        <v>0</v>
      </c>
      <c r="AH26" s="275" t="s">
        <v>26</v>
      </c>
      <c r="AI26" s="275">
        <f t="shared" si="6"/>
        <v>1</v>
      </c>
      <c r="AJ26" s="275">
        <f t="shared" si="7"/>
        <v>0</v>
      </c>
      <c r="AK26" s="275">
        <f t="shared" si="8"/>
        <v>4</v>
      </c>
      <c r="AL26" s="275">
        <f t="shared" si="9"/>
        <v>35</v>
      </c>
      <c r="AM26" s="275">
        <f t="shared" si="10"/>
        <v>0.7222222222222221</v>
      </c>
      <c r="AN26" s="276">
        <f t="shared" si="11"/>
        <v>1.4588888888888887</v>
      </c>
      <c r="AO26" s="749"/>
      <c r="AQ26" s="315" t="s">
        <v>37</v>
      </c>
      <c r="AR26" s="316">
        <f t="shared" si="12"/>
        <v>46699430</v>
      </c>
      <c r="AS26" s="316">
        <f t="shared" si="13"/>
        <v>2.6338793117489528E-2</v>
      </c>
      <c r="AT26" s="316">
        <f t="shared" si="14"/>
        <v>1.4588888888888887</v>
      </c>
      <c r="AU26" s="316">
        <v>1</v>
      </c>
      <c r="AV26" s="316">
        <f t="shared" si="15"/>
        <v>1794442.9991647331</v>
      </c>
      <c r="AW26" s="722"/>
      <c r="AX26" s="722"/>
      <c r="AY26" s="715"/>
    </row>
    <row r="27" spans="1:51" ht="20.25" thickTop="1" thickBot="1" x14ac:dyDescent="0.35">
      <c r="K27" s="394" t="s">
        <v>39</v>
      </c>
      <c r="L27" s="106" t="s">
        <v>306</v>
      </c>
      <c r="M27" s="409">
        <f>C17*(C13+C11)</f>
        <v>18419092</v>
      </c>
      <c r="N27" s="763"/>
      <c r="P27" s="393" t="s">
        <v>39</v>
      </c>
      <c r="Q27" s="46">
        <f>$C$29</f>
        <v>35</v>
      </c>
      <c r="R27" s="46">
        <f>$C$32</f>
        <v>15</v>
      </c>
      <c r="S27" s="46">
        <v>230</v>
      </c>
      <c r="T27" s="46">
        <f t="shared" si="0"/>
        <v>23.0484651884397</v>
      </c>
      <c r="U27" s="46">
        <f t="shared" si="1"/>
        <v>1.7237755582630576E-2</v>
      </c>
      <c r="V27" s="46">
        <f t="shared" si="2"/>
        <v>3.417837094773464E-2</v>
      </c>
      <c r="W27" s="517"/>
      <c r="Y27" s="394" t="s">
        <v>39</v>
      </c>
      <c r="Z27" s="395" t="s">
        <v>422</v>
      </c>
      <c r="AA27" s="292" t="s">
        <v>434</v>
      </c>
      <c r="AB27" s="292">
        <f t="shared" si="3"/>
        <v>0.01</v>
      </c>
      <c r="AC27" s="292">
        <v>0.5</v>
      </c>
      <c r="AD27" s="292">
        <f t="shared" si="4"/>
        <v>0.505</v>
      </c>
      <c r="AE27" s="292" t="s">
        <v>20</v>
      </c>
      <c r="AF27" s="292">
        <f t="shared" si="5"/>
        <v>2</v>
      </c>
      <c r="AG27" s="292">
        <v>1</v>
      </c>
      <c r="AH27" s="292" t="s">
        <v>17</v>
      </c>
      <c r="AI27" s="292">
        <f t="shared" si="6"/>
        <v>2</v>
      </c>
      <c r="AJ27" s="292">
        <f t="shared" si="7"/>
        <v>1.75</v>
      </c>
      <c r="AK27" s="292">
        <f t="shared" si="8"/>
        <v>3.75</v>
      </c>
      <c r="AL27" s="292">
        <f t="shared" si="9"/>
        <v>35</v>
      </c>
      <c r="AM27" s="292">
        <f t="shared" si="10"/>
        <v>0.7222222222222221</v>
      </c>
      <c r="AN27" s="293">
        <f t="shared" si="11"/>
        <v>1.3677083333333331</v>
      </c>
      <c r="AO27" s="750"/>
      <c r="AQ27" s="317" t="s">
        <v>39</v>
      </c>
      <c r="AR27" s="318">
        <f t="shared" si="12"/>
        <v>18419092</v>
      </c>
      <c r="AS27" s="318">
        <f t="shared" si="13"/>
        <v>3.417837094773464E-2</v>
      </c>
      <c r="AT27" s="318">
        <f t="shared" si="14"/>
        <v>1.3677083333333331</v>
      </c>
      <c r="AU27" s="318">
        <v>1</v>
      </c>
      <c r="AV27" s="318">
        <f t="shared" si="15"/>
        <v>861019.66232400073</v>
      </c>
      <c r="AW27" s="517"/>
      <c r="AX27" s="517"/>
      <c r="AY27" s="716"/>
    </row>
    <row r="28" spans="1:51" ht="16.5" thickTop="1" thickBot="1" x14ac:dyDescent="0.3">
      <c r="B28" s="726" t="s">
        <v>386</v>
      </c>
      <c r="C28" s="727"/>
    </row>
    <row r="29" spans="1:51" ht="16.5" thickTop="1" thickBot="1" x14ac:dyDescent="0.3">
      <c r="B29" s="107" t="s">
        <v>387</v>
      </c>
      <c r="C29" s="60">
        <f>'Input sheet'!D27</f>
        <v>35</v>
      </c>
    </row>
    <row r="30" spans="1:51" ht="15.75" customHeight="1" x14ac:dyDescent="0.25">
      <c r="B30" s="108" t="s">
        <v>388</v>
      </c>
      <c r="C30" s="61">
        <f>'Input sheet'!D28</f>
        <v>20</v>
      </c>
      <c r="E30" s="792" t="s">
        <v>147</v>
      </c>
      <c r="F30" s="793"/>
      <c r="G30" s="793"/>
      <c r="H30" s="793"/>
      <c r="I30" s="794"/>
    </row>
    <row r="31" spans="1:51" x14ac:dyDescent="0.25">
      <c r="B31" s="108" t="s">
        <v>389</v>
      </c>
      <c r="C31" s="61">
        <f>'Input sheet'!D29</f>
        <v>15</v>
      </c>
      <c r="E31" s="795"/>
      <c r="F31" s="796"/>
      <c r="G31" s="796"/>
      <c r="H31" s="796"/>
      <c r="I31" s="797"/>
    </row>
    <row r="32" spans="1:51" ht="15" customHeight="1" x14ac:dyDescent="0.25">
      <c r="B32" s="110" t="s">
        <v>390</v>
      </c>
      <c r="C32" s="109">
        <f>'Input sheet'!D30</f>
        <v>15</v>
      </c>
      <c r="E32" s="795"/>
      <c r="F32" s="796"/>
      <c r="G32" s="796"/>
      <c r="H32" s="796"/>
      <c r="I32" s="797"/>
    </row>
    <row r="33" spans="1:20" ht="15.75" customHeight="1" thickBot="1" x14ac:dyDescent="0.3">
      <c r="B33" s="106" t="s">
        <v>391</v>
      </c>
      <c r="C33" s="95">
        <f>'Input sheet'!D31</f>
        <v>25</v>
      </c>
      <c r="E33" s="798"/>
      <c r="F33" s="799"/>
      <c r="G33" s="799"/>
      <c r="H33" s="799"/>
      <c r="I33" s="800"/>
    </row>
    <row r="34" spans="1:20" ht="15.75" customHeight="1" thickTop="1" x14ac:dyDescent="0.25"/>
    <row r="35" spans="1:20" ht="15.75" customHeight="1" x14ac:dyDescent="0.25"/>
    <row r="37" spans="1:20" x14ac:dyDescent="0.25">
      <c r="D37" s="99"/>
    </row>
    <row r="38" spans="1:20" ht="15.75" thickBot="1" x14ac:dyDescent="0.3">
      <c r="E38" s="99"/>
    </row>
    <row r="39" spans="1:20" ht="18.75" x14ac:dyDescent="0.3">
      <c r="A39" s="34" t="s">
        <v>65</v>
      </c>
      <c r="B39" s="34"/>
      <c r="C39" s="34"/>
      <c r="D39" s="34"/>
      <c r="E39" s="34"/>
      <c r="F39" s="34"/>
      <c r="G39" s="34"/>
      <c r="H39" s="34"/>
      <c r="I39" s="35"/>
      <c r="J39" s="35"/>
      <c r="K39" s="36"/>
      <c r="L39" s="37"/>
      <c r="M39" s="37"/>
      <c r="N39" s="35"/>
      <c r="O39" s="35"/>
      <c r="P39" s="38"/>
      <c r="Q39" s="39"/>
      <c r="T39" s="33"/>
    </row>
    <row r="40" spans="1:20" ht="15.75" thickBot="1" x14ac:dyDescent="0.3">
      <c r="B40" s="17" t="s">
        <v>109</v>
      </c>
      <c r="K40" s="16"/>
      <c r="P40" s="40"/>
      <c r="Q40" s="39"/>
    </row>
    <row r="41" spans="1:20" ht="16.5" thickTop="1" thickBot="1" x14ac:dyDescent="0.3">
      <c r="A41" s="377" t="s">
        <v>3</v>
      </c>
      <c r="B41" s="19" t="s">
        <v>13</v>
      </c>
      <c r="C41" s="20" t="s">
        <v>48</v>
      </c>
      <c r="D41" s="21" t="s">
        <v>66</v>
      </c>
      <c r="E41" s="22" t="s">
        <v>58</v>
      </c>
      <c r="F41" s="18" t="s">
        <v>2</v>
      </c>
      <c r="K41" s="16"/>
      <c r="P41" s="40"/>
      <c r="Q41" s="39"/>
    </row>
    <row r="42" spans="1:20" ht="16.5" thickTop="1" thickBot="1" x14ac:dyDescent="0.3">
      <c r="A42" s="374">
        <f>A48</f>
        <v>8</v>
      </c>
      <c r="B42" s="24" t="str">
        <f>B48</f>
        <v>Redirect L&amp;T</v>
      </c>
      <c r="C42" s="25">
        <v>7</v>
      </c>
      <c r="D42" s="26">
        <v>7</v>
      </c>
      <c r="E42" s="27">
        <v>8</v>
      </c>
      <c r="F42" s="28">
        <f>SUM(C42:E42)</f>
        <v>22</v>
      </c>
      <c r="K42" s="16"/>
      <c r="P42" s="40"/>
      <c r="Q42" s="39"/>
    </row>
    <row r="43" spans="1:20" ht="15.75" thickTop="1" x14ac:dyDescent="0.25">
      <c r="A43" s="375"/>
      <c r="B43" s="355"/>
      <c r="C43" s="373"/>
      <c r="D43" s="373"/>
      <c r="E43" s="373"/>
      <c r="F43" s="373"/>
      <c r="K43" s="16"/>
      <c r="P43" s="40"/>
      <c r="Q43" s="39"/>
    </row>
    <row r="44" spans="1:20" x14ac:dyDescent="0.25">
      <c r="K44" s="16"/>
      <c r="P44" s="40"/>
      <c r="Q44" s="39"/>
    </row>
    <row r="45" spans="1:20" ht="15.75" thickBot="1" x14ac:dyDescent="0.3">
      <c r="B45" s="353" t="s">
        <v>504</v>
      </c>
      <c r="C45" s="353"/>
      <c r="D45" s="353"/>
      <c r="E45" s="353"/>
      <c r="F45" s="353"/>
      <c r="G45" s="353"/>
      <c r="P45" s="40"/>
      <c r="Q45" s="39"/>
    </row>
    <row r="46" spans="1:20" ht="16.5" thickTop="1" thickBot="1" x14ac:dyDescent="0.3">
      <c r="A46" s="719" t="s">
        <v>448</v>
      </c>
      <c r="B46" s="528" t="s">
        <v>364</v>
      </c>
      <c r="C46" s="527" t="s">
        <v>485</v>
      </c>
      <c r="D46" s="526" t="s">
        <v>486</v>
      </c>
      <c r="E46" s="526"/>
      <c r="F46" s="526"/>
      <c r="G46" s="526"/>
      <c r="P46" s="40"/>
      <c r="Q46" s="39"/>
    </row>
    <row r="47" spans="1:20" ht="16.5" thickTop="1" thickBot="1" x14ac:dyDescent="0.3">
      <c r="A47" s="720"/>
      <c r="B47" s="529"/>
      <c r="C47" s="530"/>
      <c r="D47" s="320" t="s">
        <v>501</v>
      </c>
      <c r="E47" s="320" t="s">
        <v>56</v>
      </c>
      <c r="F47" s="320" t="s">
        <v>66</v>
      </c>
      <c r="G47" s="320" t="s">
        <v>1</v>
      </c>
      <c r="P47" s="40"/>
      <c r="Q47" s="39"/>
    </row>
    <row r="48" spans="1:20" ht="16.5" thickTop="1" thickBot="1" x14ac:dyDescent="0.3">
      <c r="A48" s="376">
        <f t="shared" ref="A48:G48" si="16">AI92</f>
        <v>8</v>
      </c>
      <c r="B48" s="31" t="str">
        <f t="shared" si="16"/>
        <v>Redirect L&amp;T</v>
      </c>
      <c r="C48" s="356">
        <f t="shared" si="16"/>
        <v>80.077844039426708</v>
      </c>
      <c r="D48" s="356" t="str">
        <f t="shared" si="16"/>
        <v xml:space="preserve">na </v>
      </c>
      <c r="E48" s="356">
        <f t="shared" si="16"/>
        <v>97.76795402889131</v>
      </c>
      <c r="F48" s="356">
        <f t="shared" si="16"/>
        <v>95.590341277788283</v>
      </c>
      <c r="G48" s="356">
        <f t="shared" si="16"/>
        <v>54.944797476257577</v>
      </c>
      <c r="P48" s="40"/>
    </row>
    <row r="49" spans="1:16" ht="15.75" thickTop="1" x14ac:dyDescent="0.25">
      <c r="P49" s="40"/>
    </row>
    <row r="50" spans="1:16" x14ac:dyDescent="0.25">
      <c r="P50" s="40"/>
    </row>
    <row r="51" spans="1:16" ht="15.75" thickBot="1" x14ac:dyDescent="0.3">
      <c r="B51" s="353" t="s">
        <v>505</v>
      </c>
      <c r="C51" s="353"/>
      <c r="D51" s="353"/>
      <c r="E51" s="353"/>
      <c r="F51" s="353"/>
      <c r="G51" s="353"/>
      <c r="H51" s="353"/>
      <c r="I51" s="353"/>
      <c r="J51" s="353"/>
      <c r="K51" s="353"/>
      <c r="L51" s="353"/>
      <c r="M51" s="353"/>
      <c r="N51" s="353"/>
      <c r="P51" s="40"/>
    </row>
    <row r="52" spans="1:16" ht="16.5" thickTop="1" thickBot="1" x14ac:dyDescent="0.3">
      <c r="A52" s="719" t="s">
        <v>448</v>
      </c>
      <c r="B52" s="528" t="s">
        <v>364</v>
      </c>
      <c r="C52" s="531" t="s">
        <v>502</v>
      </c>
      <c r="D52" s="531"/>
      <c r="E52" s="531"/>
      <c r="F52" s="531"/>
      <c r="G52" s="526" t="s">
        <v>503</v>
      </c>
      <c r="H52" s="526"/>
      <c r="I52" s="526"/>
      <c r="J52" s="526"/>
      <c r="K52" s="527" t="s">
        <v>489</v>
      </c>
      <c r="L52" s="527"/>
      <c r="M52" s="527"/>
      <c r="N52" s="527"/>
      <c r="P52" s="40"/>
    </row>
    <row r="53" spans="1:16" ht="30.75" customHeight="1" thickTop="1" thickBot="1" x14ac:dyDescent="0.3">
      <c r="A53" s="720"/>
      <c r="B53" s="529"/>
      <c r="C53" s="352" t="s">
        <v>491</v>
      </c>
      <c r="D53" s="352" t="s">
        <v>363</v>
      </c>
      <c r="E53" s="352" t="s">
        <v>362</v>
      </c>
      <c r="F53" s="352" t="s">
        <v>492</v>
      </c>
      <c r="G53" s="352" t="s">
        <v>491</v>
      </c>
      <c r="H53" s="352" t="s">
        <v>363</v>
      </c>
      <c r="I53" s="352" t="s">
        <v>362</v>
      </c>
      <c r="J53" s="352" t="s">
        <v>492</v>
      </c>
      <c r="K53" s="352" t="s">
        <v>491</v>
      </c>
      <c r="L53" s="352" t="s">
        <v>363</v>
      </c>
      <c r="M53" s="352" t="s">
        <v>362</v>
      </c>
      <c r="N53" s="352" t="s">
        <v>492</v>
      </c>
      <c r="P53" s="40"/>
    </row>
    <row r="54" spans="1:16" ht="16.5" thickTop="1" thickBot="1" x14ac:dyDescent="0.3">
      <c r="A54" s="376">
        <f t="shared" ref="A54:N54" si="17">AQ92</f>
        <v>8</v>
      </c>
      <c r="B54" s="31" t="str">
        <f t="shared" si="17"/>
        <v>Redirect L&amp;T</v>
      </c>
      <c r="C54" s="350" t="str">
        <f t="shared" si="17"/>
        <v>na</v>
      </c>
      <c r="D54" s="372">
        <f t="shared" si="17"/>
        <v>1.9520945907080129</v>
      </c>
      <c r="E54" s="372">
        <f t="shared" si="17"/>
        <v>2.4428308975034838</v>
      </c>
      <c r="F54" s="372">
        <f t="shared" si="17"/>
        <v>0.56978119543777495</v>
      </c>
      <c r="G54" s="350" t="str">
        <f t="shared" si="17"/>
        <v>na</v>
      </c>
      <c r="H54" s="372">
        <f t="shared" si="17"/>
        <v>6.9675764977250782E-4</v>
      </c>
      <c r="I54" s="372">
        <f t="shared" si="17"/>
        <v>2.5497917745952209E-3</v>
      </c>
      <c r="J54" s="372">
        <f t="shared" si="17"/>
        <v>2.7920716767060941E-2</v>
      </c>
      <c r="K54" s="350" t="str">
        <f t="shared" si="17"/>
        <v>na</v>
      </c>
      <c r="L54" s="372">
        <f t="shared" si="17"/>
        <v>1</v>
      </c>
      <c r="M54" s="372">
        <f t="shared" si="17"/>
        <v>1.0420634920634919</v>
      </c>
      <c r="N54" s="372">
        <f t="shared" si="17"/>
        <v>1.2195399305555554</v>
      </c>
      <c r="P54" s="40"/>
    </row>
    <row r="55" spans="1:16" ht="15.75" thickTop="1" x14ac:dyDescent="0.25">
      <c r="P55" s="40"/>
    </row>
    <row r="56" spans="1:16" ht="15.75" thickBot="1" x14ac:dyDescent="0.3">
      <c r="A56" s="42"/>
      <c r="B56" s="42"/>
      <c r="C56" s="42"/>
      <c r="D56" s="42"/>
      <c r="E56" s="42"/>
      <c r="F56" s="42"/>
      <c r="G56" s="42"/>
      <c r="H56" s="42"/>
      <c r="I56" s="42"/>
      <c r="J56" s="42"/>
      <c r="K56" s="42"/>
      <c r="L56" s="42"/>
      <c r="M56" s="42"/>
      <c r="N56" s="42"/>
      <c r="O56" s="42"/>
      <c r="P56" s="43"/>
    </row>
    <row r="66" spans="11:11" ht="45.75" customHeight="1" x14ac:dyDescent="0.25"/>
    <row r="69" spans="11:11" x14ac:dyDescent="0.25">
      <c r="K69" s="16"/>
    </row>
    <row r="70" spans="11:11" x14ac:dyDescent="0.25">
      <c r="K70" s="16"/>
    </row>
    <row r="71" spans="11:11" x14ac:dyDescent="0.25">
      <c r="K71" s="16"/>
    </row>
    <row r="72" spans="11:11" x14ac:dyDescent="0.25">
      <c r="K72" s="16"/>
    </row>
    <row r="73" spans="11:11" x14ac:dyDescent="0.25">
      <c r="K73" s="16"/>
    </row>
    <row r="74" spans="11:11" x14ac:dyDescent="0.25">
      <c r="K74" s="16"/>
    </row>
    <row r="75" spans="11:11" x14ac:dyDescent="0.25">
      <c r="K75" s="16"/>
    </row>
    <row r="76" spans="11:11" x14ac:dyDescent="0.25">
      <c r="K76" s="16"/>
    </row>
    <row r="77" spans="11:11" x14ac:dyDescent="0.25">
      <c r="K77" s="16"/>
    </row>
    <row r="78" spans="11:11" x14ac:dyDescent="0.25">
      <c r="K78" s="16"/>
    </row>
    <row r="79" spans="11:11" x14ac:dyDescent="0.25">
      <c r="K79" s="16"/>
    </row>
    <row r="80" spans="11:11" x14ac:dyDescent="0.25">
      <c r="K80" s="16"/>
    </row>
    <row r="81" spans="1:56" x14ac:dyDescent="0.25">
      <c r="K81" s="16"/>
    </row>
    <row r="82" spans="1:56" x14ac:dyDescent="0.25">
      <c r="K82" s="16"/>
    </row>
    <row r="83" spans="1:56" x14ac:dyDescent="0.25">
      <c r="A83" s="29"/>
      <c r="B83" s="30"/>
      <c r="C83" s="29"/>
      <c r="D83" s="29"/>
      <c r="E83" s="29"/>
      <c r="F83" s="29"/>
      <c r="G83" s="29"/>
      <c r="H83" s="29"/>
      <c r="I83" s="29"/>
      <c r="J83" s="29"/>
      <c r="K83" s="29"/>
      <c r="L83" s="29"/>
      <c r="M83" s="29"/>
      <c r="N83" s="29"/>
      <c r="O83" s="29"/>
      <c r="P83" s="29"/>
      <c r="Q83" s="29"/>
      <c r="R83" s="29"/>
    </row>
    <row r="84" spans="1:56" x14ac:dyDescent="0.25">
      <c r="K84" s="16"/>
    </row>
    <row r="85" spans="1:56" x14ac:dyDescent="0.25">
      <c r="K85" s="16"/>
    </row>
    <row r="86" spans="1:56" x14ac:dyDescent="0.25">
      <c r="K86" s="16"/>
    </row>
    <row r="87" spans="1:56" ht="18.75" x14ac:dyDescent="0.3">
      <c r="A87" s="29"/>
      <c r="B87" s="32"/>
      <c r="C87" s="32"/>
      <c r="I87" s="16"/>
      <c r="J87" s="23"/>
      <c r="K87" s="23"/>
      <c r="R87" s="33"/>
    </row>
    <row r="88" spans="1:56" ht="18.75" x14ac:dyDescent="0.3">
      <c r="A88" s="29"/>
      <c r="B88" s="32"/>
      <c r="C88" s="32"/>
      <c r="I88" s="16"/>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thickTop="1" thickBot="1" x14ac:dyDescent="0.3">
      <c r="K90" s="16"/>
      <c r="AI90" s="737" t="s">
        <v>484</v>
      </c>
      <c r="AJ90" s="737" t="s">
        <v>364</v>
      </c>
      <c r="AK90" s="738" t="s">
        <v>485</v>
      </c>
      <c r="AL90" s="737" t="s">
        <v>486</v>
      </c>
      <c r="AM90" s="737"/>
      <c r="AN90" s="737"/>
      <c r="AO90" s="737"/>
      <c r="AP90" s="179"/>
      <c r="AQ90" s="737" t="s">
        <v>484</v>
      </c>
      <c r="AR90" s="735" t="s">
        <v>364</v>
      </c>
      <c r="AS90" s="736" t="s">
        <v>487</v>
      </c>
      <c r="AT90" s="736"/>
      <c r="AU90" s="736"/>
      <c r="AV90" s="736"/>
      <c r="AW90" s="737" t="s">
        <v>488</v>
      </c>
      <c r="AX90" s="737"/>
      <c r="AY90" s="737"/>
      <c r="AZ90" s="737"/>
      <c r="BA90" s="738" t="s">
        <v>489</v>
      </c>
      <c r="BB90" s="738"/>
      <c r="BC90" s="738"/>
      <c r="BD90" s="738"/>
    </row>
    <row r="91" spans="1:56" ht="16.5" thickTop="1" thickBot="1" x14ac:dyDescent="0.3">
      <c r="K91" s="16"/>
      <c r="AI91" s="737"/>
      <c r="AJ91" s="737"/>
      <c r="AK91" s="738"/>
      <c r="AL91" s="180" t="s">
        <v>490</v>
      </c>
      <c r="AM91" s="180" t="s">
        <v>56</v>
      </c>
      <c r="AN91" s="180" t="s">
        <v>66</v>
      </c>
      <c r="AO91" s="180" t="s">
        <v>1</v>
      </c>
      <c r="AP91" s="179"/>
      <c r="AQ91" s="737"/>
      <c r="AR91" s="735"/>
      <c r="AS91" s="180" t="s">
        <v>491</v>
      </c>
      <c r="AT91" s="180" t="s">
        <v>363</v>
      </c>
      <c r="AU91" s="180" t="s">
        <v>362</v>
      </c>
      <c r="AV91" s="180" t="s">
        <v>492</v>
      </c>
      <c r="AW91" s="180" t="s">
        <v>491</v>
      </c>
      <c r="AX91" s="180" t="s">
        <v>363</v>
      </c>
      <c r="AY91" s="180" t="s">
        <v>362</v>
      </c>
      <c r="AZ91" s="180" t="s">
        <v>492</v>
      </c>
      <c r="BA91" s="180" t="s">
        <v>491</v>
      </c>
      <c r="BB91" s="180" t="s">
        <v>363</v>
      </c>
      <c r="BC91" s="180" t="s">
        <v>362</v>
      </c>
      <c r="BD91" s="180" t="s">
        <v>492</v>
      </c>
    </row>
    <row r="92" spans="1:56" ht="15.75" thickTop="1" x14ac:dyDescent="0.25">
      <c r="K92" s="16"/>
      <c r="AI92" s="181">
        <v>8</v>
      </c>
      <c r="AJ92" s="182" t="s">
        <v>10</v>
      </c>
      <c r="AK92" s="183">
        <f>$AY$6</f>
        <v>80.077844039426708</v>
      </c>
      <c r="AL92" s="184" t="s">
        <v>493</v>
      </c>
      <c r="AM92" s="185">
        <f>$AX$6</f>
        <v>97.76795402889131</v>
      </c>
      <c r="AN92" s="185">
        <f>$AX$13</f>
        <v>95.590341277788283</v>
      </c>
      <c r="AO92" s="185">
        <f>$AX$20</f>
        <v>54.944797476257577</v>
      </c>
      <c r="AP92" s="186"/>
      <c r="AQ92" s="181">
        <f t="shared" ref="AQ92:AR92" si="18">AI92</f>
        <v>8</v>
      </c>
      <c r="AR92" s="182" t="str">
        <f t="shared" si="18"/>
        <v>Redirect L&amp;T</v>
      </c>
      <c r="AS92" s="187" t="s">
        <v>494</v>
      </c>
      <c r="AT92" s="188">
        <f>$N$6/'1.Conventional'!$N$6</f>
        <v>1.9520945907080129</v>
      </c>
      <c r="AU92" s="188">
        <f>$N$13/'1.Conventional'!$N$14</f>
        <v>2.4428308975034838</v>
      </c>
      <c r="AV92" s="188">
        <f>$N$20/'1.Conventional'!$N$22</f>
        <v>0.56978119543777495</v>
      </c>
      <c r="AW92" s="187" t="s">
        <v>494</v>
      </c>
      <c r="AX92" s="188">
        <f>$W$6</f>
        <v>6.9675764977250782E-4</v>
      </c>
      <c r="AY92" s="188">
        <f>$W$13</f>
        <v>2.5497917745952209E-3</v>
      </c>
      <c r="AZ92" s="188">
        <f>$W$20</f>
        <v>2.7920716767060941E-2</v>
      </c>
      <c r="BA92" s="189" t="s">
        <v>494</v>
      </c>
      <c r="BB92" s="190">
        <f>$AO$6</f>
        <v>1</v>
      </c>
      <c r="BC92" s="190">
        <f>$AO$13</f>
        <v>1.0420634920634919</v>
      </c>
      <c r="BD92" s="190">
        <f>$AO$20</f>
        <v>1.2195399305555554</v>
      </c>
    </row>
    <row r="93" spans="1:56" x14ac:dyDescent="0.25">
      <c r="H93" s="16"/>
    </row>
    <row r="94" spans="1:56" x14ac:dyDescent="0.25">
      <c r="K94" s="16"/>
    </row>
    <row r="95" spans="1:56" x14ac:dyDescent="0.25">
      <c r="K95" s="16"/>
    </row>
    <row r="96" spans="1:56" x14ac:dyDescent="0.25">
      <c r="K96" s="16"/>
    </row>
    <row r="97" spans="11:11" x14ac:dyDescent="0.25">
      <c r="K97" s="16"/>
    </row>
    <row r="98" spans="11:11" x14ac:dyDescent="0.25">
      <c r="K98" s="16"/>
    </row>
    <row r="99" spans="11:11" x14ac:dyDescent="0.25">
      <c r="K99" s="16"/>
    </row>
    <row r="100" spans="11:11" x14ac:dyDescent="0.25">
      <c r="K100" s="16"/>
    </row>
    <row r="101" spans="11:11" x14ac:dyDescent="0.25">
      <c r="K101" s="16"/>
    </row>
  </sheetData>
  <mergeCells count="61">
    <mergeCell ref="A52:A53"/>
    <mergeCell ref="AR90:AR91"/>
    <mergeCell ref="AS90:AV90"/>
    <mergeCell ref="AW90:AZ90"/>
    <mergeCell ref="BA90:BD90"/>
    <mergeCell ref="AJ90:AJ91"/>
    <mergeCell ref="AK90:AK91"/>
    <mergeCell ref="AL90:AO90"/>
    <mergeCell ref="AQ90:AQ91"/>
    <mergeCell ref="E30:I33"/>
    <mergeCell ref="C46:C47"/>
    <mergeCell ref="D46:G46"/>
    <mergeCell ref="AI90:AI91"/>
    <mergeCell ref="B52:B53"/>
    <mergeCell ref="C52:F52"/>
    <mergeCell ref="G52:J52"/>
    <mergeCell ref="K52:N52"/>
    <mergeCell ref="AY6:AY27"/>
    <mergeCell ref="N13:N19"/>
    <mergeCell ref="W13:W19"/>
    <mergeCell ref="AO13:AO19"/>
    <mergeCell ref="AW13:AW19"/>
    <mergeCell ref="AX13:AX19"/>
    <mergeCell ref="N20:N27"/>
    <mergeCell ref="W20:W27"/>
    <mergeCell ref="AO20:AO27"/>
    <mergeCell ref="AW20:AW27"/>
    <mergeCell ref="AX20:AX27"/>
    <mergeCell ref="N6:N12"/>
    <mergeCell ref="W6:W12"/>
    <mergeCell ref="AO6:AO12"/>
    <mergeCell ref="AW6:AW12"/>
    <mergeCell ref="AX6:AX12"/>
    <mergeCell ref="AE4:AF4"/>
    <mergeCell ref="AG4:AJ4"/>
    <mergeCell ref="AK4:AK5"/>
    <mergeCell ref="AL4:AL5"/>
    <mergeCell ref="AM4:AM5"/>
    <mergeCell ref="A4:C4"/>
    <mergeCell ref="A46:A47"/>
    <mergeCell ref="B46:B47"/>
    <mergeCell ref="A21:C21"/>
    <mergeCell ref="A22:A23"/>
    <mergeCell ref="A24:A25"/>
    <mergeCell ref="B28:C28"/>
    <mergeCell ref="E5:F5"/>
    <mergeCell ref="K2:N4"/>
    <mergeCell ref="P2:W4"/>
    <mergeCell ref="Y2:AO2"/>
    <mergeCell ref="AQ2:AY4"/>
    <mergeCell ref="Y3:Y5"/>
    <mergeCell ref="Z3:Z5"/>
    <mergeCell ref="AA3:AD3"/>
    <mergeCell ref="AE3:AK3"/>
    <mergeCell ref="AL3:AM3"/>
    <mergeCell ref="AN3:AN5"/>
    <mergeCell ref="AO3:AO5"/>
    <mergeCell ref="AA4:AA5"/>
    <mergeCell ref="AB4:AB5"/>
    <mergeCell ref="AC4:AC5"/>
    <mergeCell ref="AD4:AD5"/>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BD101"/>
  <sheetViews>
    <sheetView zoomScale="55" zoomScaleNormal="55" workbookViewId="0">
      <selection activeCell="AO14" sqref="AO14:AO21"/>
    </sheetView>
  </sheetViews>
  <sheetFormatPr defaultColWidth="9.140625" defaultRowHeight="15" x14ac:dyDescent="0.25"/>
  <cols>
    <col min="1" max="1" width="9.140625" style="9"/>
    <col min="2" max="2" width="33" style="9" customWidth="1"/>
    <col min="3" max="3" width="20.7109375" style="9" customWidth="1"/>
    <col min="4" max="4" width="13.42578125" style="9" bestFit="1" customWidth="1"/>
    <col min="5" max="5" width="14.42578125" style="9" bestFit="1" customWidth="1"/>
    <col min="6" max="6" width="27" style="9" bestFit="1" customWidth="1"/>
    <col min="7" max="7" width="18.42578125" style="9" bestFit="1" customWidth="1"/>
    <col min="8" max="8" width="12.7109375" style="9" bestFit="1" customWidth="1"/>
    <col min="9" max="9" width="15.140625" style="9" bestFit="1" customWidth="1"/>
    <col min="10" max="10" width="13" style="9" bestFit="1" customWidth="1"/>
    <col min="11" max="11" width="20.85546875" style="9" bestFit="1" customWidth="1"/>
    <col min="12" max="12" width="25.5703125" style="9" bestFit="1" customWidth="1"/>
    <col min="13" max="13" width="22.28515625" style="9" bestFit="1" customWidth="1"/>
    <col min="14" max="14" width="20.5703125" style="9" bestFit="1" customWidth="1"/>
    <col min="15" max="15" width="9.85546875" style="9" bestFit="1" customWidth="1"/>
    <col min="16" max="16" width="21.28515625" style="9" bestFit="1" customWidth="1"/>
    <col min="17" max="17" width="9.85546875" style="9" bestFit="1" customWidth="1"/>
    <col min="18" max="18" width="9.140625" style="9" bestFit="1" customWidth="1"/>
    <col min="19" max="19" width="10.85546875" style="9" bestFit="1" customWidth="1"/>
    <col min="20" max="20" width="13.42578125" style="9" bestFit="1" customWidth="1"/>
    <col min="21" max="21" width="15.5703125" style="9" bestFit="1" customWidth="1"/>
    <col min="22" max="22" width="13.42578125" style="9" bestFit="1" customWidth="1"/>
    <col min="23" max="23" width="22" style="9" bestFit="1" customWidth="1"/>
    <col min="24" max="24" width="9.140625" style="9" bestFit="1" customWidth="1"/>
    <col min="25" max="25" width="21.28515625" style="9" bestFit="1" customWidth="1"/>
    <col min="26" max="26" width="28.42578125" style="9" bestFit="1" customWidth="1"/>
    <col min="27" max="27" width="24.28515625" style="9" bestFit="1" customWidth="1"/>
    <col min="28" max="28" width="11.28515625" style="9" bestFit="1" customWidth="1"/>
    <col min="29" max="29" width="17.7109375" style="9" bestFit="1" customWidth="1"/>
    <col min="30" max="30" width="15.140625" style="9" bestFit="1" customWidth="1"/>
    <col min="31" max="31" width="13.7109375" style="9" bestFit="1" customWidth="1"/>
    <col min="32" max="32" width="9.85546875" style="9" bestFit="1" customWidth="1"/>
    <col min="33" max="33" width="15.5703125" style="9" bestFit="1" customWidth="1"/>
    <col min="34" max="34" width="12.7109375" style="9" bestFit="1" customWidth="1"/>
    <col min="35" max="35" width="21.5703125" style="9" customWidth="1"/>
    <col min="36" max="36" width="17" style="9" bestFit="1" customWidth="1"/>
    <col min="37" max="37" width="12" style="9" bestFit="1" customWidth="1"/>
    <col min="38" max="38" width="14" style="9" bestFit="1" customWidth="1"/>
    <col min="39" max="39" width="13.42578125" style="9" bestFit="1" customWidth="1"/>
    <col min="40" max="40" width="16.5703125" style="9" bestFit="1" customWidth="1"/>
    <col min="41" max="41" width="12.7109375" style="9" bestFit="1" customWidth="1"/>
    <col min="42" max="42" width="11.5703125" style="9" customWidth="1"/>
    <col min="43" max="43" width="22.28515625" style="9" bestFit="1" customWidth="1"/>
    <col min="44" max="44" width="17" style="9" bestFit="1" customWidth="1"/>
    <col min="45" max="45" width="13.42578125" style="9" bestFit="1" customWidth="1"/>
    <col min="46" max="47" width="16.5703125" style="9" bestFit="1" customWidth="1"/>
    <col min="48" max="48" width="43.42578125" style="9" bestFit="1" customWidth="1"/>
    <col min="49" max="49" width="13.42578125" style="9" bestFit="1" customWidth="1"/>
    <col min="50" max="50" width="14.140625" style="9" bestFit="1" customWidth="1"/>
    <col min="51" max="51" width="17" style="9" bestFit="1" customWidth="1"/>
    <col min="52" max="52" width="9.140625" style="9"/>
    <col min="53" max="53" width="17.28515625" style="9" bestFit="1" customWidth="1"/>
    <col min="54" max="54" width="17.85546875" style="9" bestFit="1" customWidth="1"/>
    <col min="55" max="55" width="16.28515625" style="9" bestFit="1" customWidth="1"/>
    <col min="56" max="16384" width="9.140625" style="9"/>
  </cols>
  <sheetData>
    <row r="1" spans="1:51" x14ac:dyDescent="0.25">
      <c r="C1" s="17" t="s">
        <v>101</v>
      </c>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51" ht="15.75" thickBot="1" x14ac:dyDescent="0.3">
      <c r="C2" s="17"/>
      <c r="K2" s="753" t="s">
        <v>344</v>
      </c>
      <c r="L2" s="753"/>
      <c r="M2" s="753"/>
      <c r="N2" s="753"/>
      <c r="P2" s="755" t="s">
        <v>400</v>
      </c>
      <c r="Q2" s="755"/>
      <c r="R2" s="755"/>
      <c r="S2" s="755"/>
      <c r="T2" s="755"/>
      <c r="U2" s="755"/>
      <c r="V2" s="755"/>
      <c r="W2" s="755"/>
      <c r="Y2" s="757" t="s">
        <v>435</v>
      </c>
      <c r="Z2" s="757"/>
      <c r="AA2" s="757"/>
      <c r="AB2" s="757"/>
      <c r="AC2" s="757"/>
      <c r="AD2" s="757"/>
      <c r="AE2" s="757"/>
      <c r="AF2" s="757"/>
      <c r="AG2" s="757"/>
      <c r="AH2" s="757"/>
      <c r="AI2" s="757"/>
      <c r="AJ2" s="757"/>
      <c r="AK2" s="757"/>
      <c r="AL2" s="757"/>
      <c r="AM2" s="757"/>
      <c r="AN2" s="757"/>
      <c r="AO2" s="757"/>
      <c r="AQ2" s="751" t="s">
        <v>431</v>
      </c>
      <c r="AR2" s="751"/>
      <c r="AS2" s="751"/>
      <c r="AT2" s="751"/>
      <c r="AU2" s="751"/>
      <c r="AV2" s="751"/>
      <c r="AW2" s="751"/>
      <c r="AX2" s="751"/>
      <c r="AY2" s="751"/>
    </row>
    <row r="3" spans="1:51" ht="16.5" customHeight="1" thickTop="1" thickBot="1" x14ac:dyDescent="0.3">
      <c r="C3" s="17"/>
      <c r="K3" s="753"/>
      <c r="L3" s="753"/>
      <c r="M3" s="753"/>
      <c r="N3" s="753"/>
      <c r="P3" s="755"/>
      <c r="Q3" s="755"/>
      <c r="R3" s="755"/>
      <c r="S3" s="755"/>
      <c r="T3" s="755"/>
      <c r="U3" s="755"/>
      <c r="V3" s="755"/>
      <c r="W3" s="755"/>
      <c r="Y3" s="599" t="s">
        <v>368</v>
      </c>
      <c r="Z3" s="599" t="s">
        <v>401</v>
      </c>
      <c r="AA3" s="734" t="s">
        <v>402</v>
      </c>
      <c r="AB3" s="734"/>
      <c r="AC3" s="734"/>
      <c r="AD3" s="734"/>
      <c r="AE3" s="583" t="s">
        <v>403</v>
      </c>
      <c r="AF3" s="584"/>
      <c r="AG3" s="584"/>
      <c r="AH3" s="584"/>
      <c r="AI3" s="584"/>
      <c r="AJ3" s="584"/>
      <c r="AK3" s="758"/>
      <c r="AL3" s="583" t="s">
        <v>404</v>
      </c>
      <c r="AM3" s="758"/>
      <c r="AN3" s="759" t="s">
        <v>426</v>
      </c>
      <c r="AO3" s="759" t="s">
        <v>406</v>
      </c>
      <c r="AQ3" s="751"/>
      <c r="AR3" s="751"/>
      <c r="AS3" s="751"/>
      <c r="AT3" s="751"/>
      <c r="AU3" s="751"/>
      <c r="AV3" s="751"/>
      <c r="AW3" s="751"/>
      <c r="AX3" s="751"/>
      <c r="AY3" s="751"/>
    </row>
    <row r="4" spans="1:51" ht="16.5" customHeight="1" thickTop="1" thickBot="1" x14ac:dyDescent="0.3">
      <c r="A4" s="728" t="s">
        <v>110</v>
      </c>
      <c r="B4" s="729"/>
      <c r="C4" s="730"/>
      <c r="K4" s="754"/>
      <c r="L4" s="754"/>
      <c r="M4" s="754"/>
      <c r="N4" s="754"/>
      <c r="P4" s="756"/>
      <c r="Q4" s="756"/>
      <c r="R4" s="756"/>
      <c r="S4" s="756"/>
      <c r="T4" s="756"/>
      <c r="U4" s="756"/>
      <c r="V4" s="756"/>
      <c r="W4" s="756"/>
      <c r="Y4" s="599"/>
      <c r="Z4" s="599"/>
      <c r="AA4" s="759" t="s">
        <v>441</v>
      </c>
      <c r="AB4" s="759" t="s">
        <v>408</v>
      </c>
      <c r="AC4" s="599" t="s">
        <v>409</v>
      </c>
      <c r="AD4" s="599" t="s">
        <v>410</v>
      </c>
      <c r="AE4" s="734" t="s">
        <v>411</v>
      </c>
      <c r="AF4" s="734"/>
      <c r="AG4" s="734" t="s">
        <v>412</v>
      </c>
      <c r="AH4" s="734"/>
      <c r="AI4" s="734"/>
      <c r="AJ4" s="734"/>
      <c r="AK4" s="599" t="s">
        <v>413</v>
      </c>
      <c r="AL4" s="734" t="s">
        <v>414</v>
      </c>
      <c r="AM4" s="734" t="s">
        <v>415</v>
      </c>
      <c r="AN4" s="760"/>
      <c r="AO4" s="760"/>
      <c r="AQ4" s="752"/>
      <c r="AR4" s="752"/>
      <c r="AS4" s="752"/>
      <c r="AT4" s="752"/>
      <c r="AU4" s="752"/>
      <c r="AV4" s="752"/>
      <c r="AW4" s="752"/>
      <c r="AX4" s="752"/>
      <c r="AY4" s="752"/>
    </row>
    <row r="5" spans="1:51" ht="31.5" thickTop="1" thickBot="1" x14ac:dyDescent="0.3">
      <c r="A5" s="72" t="s">
        <v>14</v>
      </c>
      <c r="B5" s="72" t="s">
        <v>63</v>
      </c>
      <c r="C5" s="112" t="s">
        <v>64</v>
      </c>
      <c r="E5" s="788" t="s">
        <v>71</v>
      </c>
      <c r="F5" s="789"/>
      <c r="K5" s="253" t="s">
        <v>68</v>
      </c>
      <c r="L5" s="253" t="s">
        <v>67</v>
      </c>
      <c r="M5" s="256" t="s">
        <v>344</v>
      </c>
      <c r="N5" s="257" t="s">
        <v>442</v>
      </c>
      <c r="O5" s="29"/>
      <c r="P5" s="253" t="s">
        <v>368</v>
      </c>
      <c r="Q5" s="253" t="s">
        <v>393</v>
      </c>
      <c r="R5" s="253" t="s">
        <v>394</v>
      </c>
      <c r="S5" s="253" t="s">
        <v>395</v>
      </c>
      <c r="T5" s="253" t="s">
        <v>396</v>
      </c>
      <c r="U5" s="257" t="s">
        <v>444</v>
      </c>
      <c r="V5" s="257" t="s">
        <v>443</v>
      </c>
      <c r="W5" s="253" t="s">
        <v>399</v>
      </c>
      <c r="Y5" s="599"/>
      <c r="Z5" s="599"/>
      <c r="AA5" s="762"/>
      <c r="AB5" s="762"/>
      <c r="AC5" s="734"/>
      <c r="AD5" s="734"/>
      <c r="AE5" s="257" t="s">
        <v>436</v>
      </c>
      <c r="AF5" s="257" t="s">
        <v>439</v>
      </c>
      <c r="AG5" s="253" t="s">
        <v>416</v>
      </c>
      <c r="AH5" s="257" t="s">
        <v>437</v>
      </c>
      <c r="AI5" s="257" t="s">
        <v>438</v>
      </c>
      <c r="AJ5" s="257" t="s">
        <v>440</v>
      </c>
      <c r="AK5" s="599"/>
      <c r="AL5" s="734"/>
      <c r="AM5" s="734"/>
      <c r="AN5" s="761"/>
      <c r="AO5" s="761"/>
      <c r="AQ5" s="253" t="s">
        <v>368</v>
      </c>
      <c r="AR5" s="258" t="s">
        <v>424</v>
      </c>
      <c r="AS5" s="257" t="s">
        <v>425</v>
      </c>
      <c r="AT5" s="257" t="s">
        <v>426</v>
      </c>
      <c r="AU5" s="257" t="s">
        <v>427</v>
      </c>
      <c r="AV5" s="257" t="s">
        <v>445</v>
      </c>
      <c r="AW5" s="253" t="s">
        <v>131</v>
      </c>
      <c r="AX5" s="257" t="s">
        <v>446</v>
      </c>
      <c r="AY5" s="474" t="s">
        <v>430</v>
      </c>
    </row>
    <row r="6" spans="1:51" ht="23.25" customHeight="1" thickTop="1" thickBot="1" x14ac:dyDescent="0.35">
      <c r="A6" s="2" t="s">
        <v>15</v>
      </c>
      <c r="B6" s="5" t="s">
        <v>16</v>
      </c>
      <c r="C6" s="51">
        <f>'Input sheet'!E8</f>
        <v>1696</v>
      </c>
      <c r="E6" s="259" t="s">
        <v>69</v>
      </c>
      <c r="F6" s="260" t="s">
        <v>496</v>
      </c>
      <c r="K6" s="263" t="s">
        <v>34</v>
      </c>
      <c r="L6" s="105" t="s">
        <v>307</v>
      </c>
      <c r="M6" s="424">
        <f>(C9+C10)*C11</f>
        <v>4619818</v>
      </c>
      <c r="N6" s="763">
        <f>SUM(M6:M13)</f>
        <v>270506084</v>
      </c>
      <c r="P6" s="262" t="s">
        <v>34</v>
      </c>
      <c r="Q6" s="44">
        <f>$C$32</f>
        <v>15</v>
      </c>
      <c r="R6" s="44">
        <f>$C$32</f>
        <v>15</v>
      </c>
      <c r="S6" s="44">
        <v>10</v>
      </c>
      <c r="T6" s="44">
        <f t="shared" ref="T6:T33" si="0">SQRT(Q6^2 + R6^2 - 2 * Q6 * R6 * COS(RADIANS(S6))) / 2</f>
        <v>1.3073361412148754</v>
      </c>
      <c r="U6" s="44">
        <f t="shared" ref="U6:U33" si="1">(T6/67.29)^3.79</f>
        <v>3.259682051177461E-7</v>
      </c>
      <c r="V6" s="44">
        <f t="shared" ref="V6:V33" si="2">(U6+U6)-(U6*U6)</f>
        <v>6.519363039802215E-7</v>
      </c>
      <c r="W6" s="516">
        <f>AVERAGE(V6:V13)</f>
        <v>6.0974443558894182E-4</v>
      </c>
      <c r="Y6" s="263" t="s">
        <v>34</v>
      </c>
      <c r="Z6" s="379" t="s">
        <v>418</v>
      </c>
      <c r="AA6" s="265" t="s">
        <v>433</v>
      </c>
      <c r="AB6" s="265">
        <f t="shared" ref="AB6:AB33" si="3">IF(TRIM(AA6)="Permitted or yield control",1, IF(TRIM(AA6)="Protected",0.01, 1))</f>
        <v>1</v>
      </c>
      <c r="AC6" s="265">
        <v>0.5</v>
      </c>
      <c r="AD6" s="265">
        <f t="shared" ref="AD6:AD33" si="4">AB6+((1-AC6)*(1-AB6))</f>
        <v>1</v>
      </c>
      <c r="AE6" s="265" t="s">
        <v>429</v>
      </c>
      <c r="AF6" s="265">
        <f t="shared" ref="AF6:AF33" si="5">IF(ISNUMBER(SEARCH("EBT", AE6)),$C$22, 0) + IF(ISNUMBER(SEARCH("WBT", AE6)),$C$23, 0)+IF(ISNUMBER(SEARCH("NBT", AE6)),$C$24, 0) + IF(ISNUMBER(SEARCH("SBT", AE6)),$C$25, 0)</f>
        <v>0</v>
      </c>
      <c r="AG6" s="265">
        <v>0</v>
      </c>
      <c r="AH6" s="265" t="s">
        <v>429</v>
      </c>
      <c r="AI6" s="265">
        <f t="shared" ref="AI6:AI33" si="6">IF(ISNUMBER(SEARCH("EBT", AH6)),$C$22, 0) + IF(ISNUMBER(SEARCH("WBT", AH6)),$C$23, 0)+IF(ISNUMBER(SEARCH("NBT", AH6)),$C$24, 0) + IF(ISNUMBER(SEARCH("SBT", AH6)),$C$25, 0)</f>
        <v>0</v>
      </c>
      <c r="AJ6" s="265">
        <f t="shared" ref="AJ6:AJ33" si="7">IF(AG6=0, 0, IF(AI6=1, 1, IF(AI6=2, 1*(1+0.75), 1*(1+0.75+0.5*(AI6-2)))))</f>
        <v>0</v>
      </c>
      <c r="AK6" s="265">
        <f t="shared" ref="AK6:AK33" si="8">IF(Z6="D",1,AF6+AJ6)</f>
        <v>1</v>
      </c>
      <c r="AL6" s="265" t="str">
        <f t="shared" ref="AL6:AL33" si="9">IF(Z6="D","NA",$C$29)</f>
        <v>NA</v>
      </c>
      <c r="AM6" s="265">
        <f t="shared" ref="AM6:AM33" si="10">IF(Z6="D", 1, 1-(((60-AL6)/60)*(0.1/0.15)))</f>
        <v>1</v>
      </c>
      <c r="AN6" s="266">
        <f t="shared" ref="AN6:AN33" si="11">IF(Z6="D",1,AD6*AK6*AM6)</f>
        <v>1</v>
      </c>
      <c r="AO6" s="748">
        <f>AVERAGE(AN6:AN13)</f>
        <v>1</v>
      </c>
      <c r="AQ6" s="401" t="s">
        <v>34</v>
      </c>
      <c r="AR6" s="313">
        <f t="shared" ref="AR6:AR33" si="12">M6</f>
        <v>4619818</v>
      </c>
      <c r="AS6" s="313">
        <f t="shared" ref="AS6:AS33" si="13">V6</f>
        <v>6.519363039802215E-7</v>
      </c>
      <c r="AT6" s="313">
        <f t="shared" ref="AT6:AT33" si="14">AN6</f>
        <v>1</v>
      </c>
      <c r="AU6" s="313">
        <v>1</v>
      </c>
      <c r="AV6" s="313">
        <f>AR6*AS6*AT6*AU6</f>
        <v>3.011827071981299</v>
      </c>
      <c r="AW6" s="516">
        <f>SUM(AV6:AV13)</f>
        <v>289955.99123006233</v>
      </c>
      <c r="AX6" s="516">
        <f>100*EXP((-1/13700000)*AW6)</f>
        <v>97.905772898417823</v>
      </c>
      <c r="AY6" s="714">
        <f>100*EXP((-1/13700000)*((AW14+AW22+AW6)/3))</f>
        <v>79.02630555676231</v>
      </c>
    </row>
    <row r="7" spans="1:51" ht="20.25" thickTop="1" thickBot="1" x14ac:dyDescent="0.35">
      <c r="A7" s="3"/>
      <c r="B7" s="6" t="s">
        <v>17</v>
      </c>
      <c r="C7" s="52">
        <f>'Input sheet'!E9</f>
        <v>12742</v>
      </c>
      <c r="E7" s="111" t="s">
        <v>69</v>
      </c>
      <c r="F7" s="269" t="s">
        <v>497</v>
      </c>
      <c r="K7" s="273" t="s">
        <v>35</v>
      </c>
      <c r="L7" s="110" t="s">
        <v>278</v>
      </c>
      <c r="M7" s="408">
        <f>(C9+C7+C17)*C10</f>
        <v>53824190</v>
      </c>
      <c r="N7" s="763"/>
      <c r="P7" s="272" t="s">
        <v>35</v>
      </c>
      <c r="Q7" s="45">
        <f>$C$29</f>
        <v>35</v>
      </c>
      <c r="R7" s="45">
        <f>$C$30</f>
        <v>20</v>
      </c>
      <c r="S7" s="45">
        <v>10</v>
      </c>
      <c r="T7" s="45">
        <f t="shared" si="0"/>
        <v>7.8464824249932006</v>
      </c>
      <c r="U7" s="45">
        <f t="shared" si="1"/>
        <v>2.903258937823807E-4</v>
      </c>
      <c r="V7" s="45">
        <f t="shared" si="2"/>
        <v>5.8056749844016082E-4</v>
      </c>
      <c r="W7" s="722"/>
      <c r="Y7" s="273" t="s">
        <v>35</v>
      </c>
      <c r="Z7" s="380" t="s">
        <v>418</v>
      </c>
      <c r="AA7" s="275" t="s">
        <v>433</v>
      </c>
      <c r="AB7" s="275">
        <f t="shared" si="3"/>
        <v>1</v>
      </c>
      <c r="AC7" s="275">
        <v>0.5</v>
      </c>
      <c r="AD7" s="275">
        <f t="shared" si="4"/>
        <v>1</v>
      </c>
      <c r="AE7" s="275" t="s">
        <v>429</v>
      </c>
      <c r="AF7" s="275">
        <f t="shared" si="5"/>
        <v>0</v>
      </c>
      <c r="AG7" s="275">
        <v>0</v>
      </c>
      <c r="AH7" s="275" t="s">
        <v>429</v>
      </c>
      <c r="AI7" s="275">
        <f t="shared" si="6"/>
        <v>0</v>
      </c>
      <c r="AJ7" s="275">
        <f t="shared" si="7"/>
        <v>0</v>
      </c>
      <c r="AK7" s="275">
        <f t="shared" si="8"/>
        <v>1</v>
      </c>
      <c r="AL7" s="275" t="str">
        <f t="shared" si="9"/>
        <v>NA</v>
      </c>
      <c r="AM7" s="275">
        <f t="shared" si="10"/>
        <v>1</v>
      </c>
      <c r="AN7" s="276">
        <f t="shared" si="11"/>
        <v>1</v>
      </c>
      <c r="AO7" s="749"/>
      <c r="AQ7" s="402" t="s">
        <v>35</v>
      </c>
      <c r="AR7" s="316">
        <f t="shared" si="12"/>
        <v>53824190</v>
      </c>
      <c r="AS7" s="316">
        <f t="shared" si="13"/>
        <v>5.8056749844016082E-4</v>
      </c>
      <c r="AT7" s="316">
        <f t="shared" si="14"/>
        <v>1</v>
      </c>
      <c r="AU7" s="316">
        <v>1</v>
      </c>
      <c r="AV7" s="316">
        <f t="shared" ref="AV7:AV33" si="15">AR7*AS7*AT7*AU7</f>
        <v>31248.57534386792</v>
      </c>
      <c r="AW7" s="722"/>
      <c r="AX7" s="722"/>
      <c r="AY7" s="715"/>
    </row>
    <row r="8" spans="1:51" ht="20.25" thickTop="1" thickBot="1" x14ac:dyDescent="0.35">
      <c r="A8" s="4"/>
      <c r="B8" s="7" t="s">
        <v>18</v>
      </c>
      <c r="C8" s="53">
        <f>'Input sheet'!E10</f>
        <v>1696</v>
      </c>
      <c r="E8" s="278" t="s">
        <v>70</v>
      </c>
      <c r="F8" s="279" t="s">
        <v>498</v>
      </c>
      <c r="K8" s="282" t="s">
        <v>30</v>
      </c>
      <c r="L8" s="110" t="s">
        <v>279</v>
      </c>
      <c r="M8" s="408">
        <f>(C12+C13)*(C14+C10)</f>
        <v>117688137</v>
      </c>
      <c r="N8" s="763"/>
      <c r="P8" s="281" t="s">
        <v>30</v>
      </c>
      <c r="Q8" s="45">
        <f>$C$29</f>
        <v>35</v>
      </c>
      <c r="R8" s="45">
        <f>$C$31</f>
        <v>15</v>
      </c>
      <c r="S8" s="45">
        <v>10</v>
      </c>
      <c r="T8" s="45">
        <f t="shared" si="0"/>
        <v>10.197448937567444</v>
      </c>
      <c r="U8" s="45">
        <f t="shared" si="1"/>
        <v>7.8388153024650875E-4</v>
      </c>
      <c r="V8" s="45">
        <f t="shared" si="2"/>
        <v>1.567148590239556E-3</v>
      </c>
      <c r="W8" s="722"/>
      <c r="Y8" s="282" t="s">
        <v>30</v>
      </c>
      <c r="Z8" s="380" t="s">
        <v>418</v>
      </c>
      <c r="AA8" s="275" t="s">
        <v>433</v>
      </c>
      <c r="AB8" s="275">
        <f t="shared" si="3"/>
        <v>1</v>
      </c>
      <c r="AC8" s="275">
        <v>0.5</v>
      </c>
      <c r="AD8" s="275">
        <f t="shared" si="4"/>
        <v>1</v>
      </c>
      <c r="AE8" s="275" t="s">
        <v>429</v>
      </c>
      <c r="AF8" s="275">
        <f t="shared" si="5"/>
        <v>0</v>
      </c>
      <c r="AG8" s="275">
        <v>0</v>
      </c>
      <c r="AH8" s="275" t="s">
        <v>429</v>
      </c>
      <c r="AI8" s="275">
        <f t="shared" si="6"/>
        <v>0</v>
      </c>
      <c r="AJ8" s="275">
        <f t="shared" si="7"/>
        <v>0</v>
      </c>
      <c r="AK8" s="275">
        <f t="shared" si="8"/>
        <v>1</v>
      </c>
      <c r="AL8" s="275" t="str">
        <f t="shared" si="9"/>
        <v>NA</v>
      </c>
      <c r="AM8" s="275">
        <f t="shared" si="10"/>
        <v>1</v>
      </c>
      <c r="AN8" s="276">
        <f t="shared" si="11"/>
        <v>1</v>
      </c>
      <c r="AO8" s="749"/>
      <c r="AQ8" s="403" t="s">
        <v>30</v>
      </c>
      <c r="AR8" s="316">
        <f t="shared" si="12"/>
        <v>117688137</v>
      </c>
      <c r="AS8" s="316">
        <f t="shared" si="13"/>
        <v>1.567148590239556E-3</v>
      </c>
      <c r="AT8" s="316">
        <f t="shared" si="14"/>
        <v>1</v>
      </c>
      <c r="AU8" s="316">
        <v>1</v>
      </c>
      <c r="AV8" s="316">
        <f t="shared" si="15"/>
        <v>184434.79798746973</v>
      </c>
      <c r="AW8" s="722"/>
      <c r="AX8" s="722"/>
      <c r="AY8" s="715"/>
    </row>
    <row r="9" spans="1:51" ht="20.25" thickTop="1" thickBot="1" x14ac:dyDescent="0.35">
      <c r="A9" s="2" t="s">
        <v>31</v>
      </c>
      <c r="B9" s="5" t="s">
        <v>22</v>
      </c>
      <c r="C9" s="54">
        <f>'Input sheet'!E11</f>
        <v>941</v>
      </c>
      <c r="K9" s="282" t="s">
        <v>28</v>
      </c>
      <c r="L9" s="110" t="s">
        <v>182</v>
      </c>
      <c r="M9" s="408">
        <f>C13*C14</f>
        <v>40208076</v>
      </c>
      <c r="N9" s="763"/>
      <c r="P9" s="281" t="s">
        <v>28</v>
      </c>
      <c r="Q9" s="45">
        <f>$C$29</f>
        <v>35</v>
      </c>
      <c r="R9" s="45">
        <f>$C$30</f>
        <v>20</v>
      </c>
      <c r="S9" s="45">
        <v>10</v>
      </c>
      <c r="T9" s="45">
        <f t="shared" si="0"/>
        <v>7.8464824249932006</v>
      </c>
      <c r="U9" s="45">
        <f t="shared" si="1"/>
        <v>2.903258937823807E-4</v>
      </c>
      <c r="V9" s="45">
        <f t="shared" si="2"/>
        <v>5.8056749844016082E-4</v>
      </c>
      <c r="W9" s="722"/>
      <c r="Y9" s="282" t="s">
        <v>28</v>
      </c>
      <c r="Z9" s="380" t="s">
        <v>418</v>
      </c>
      <c r="AA9" s="275" t="s">
        <v>433</v>
      </c>
      <c r="AB9" s="275">
        <f t="shared" si="3"/>
        <v>1</v>
      </c>
      <c r="AC9" s="275">
        <v>0.5</v>
      </c>
      <c r="AD9" s="275">
        <f t="shared" si="4"/>
        <v>1</v>
      </c>
      <c r="AE9" s="275" t="s">
        <v>429</v>
      </c>
      <c r="AF9" s="275">
        <f t="shared" si="5"/>
        <v>0</v>
      </c>
      <c r="AG9" s="275">
        <v>0</v>
      </c>
      <c r="AH9" s="275" t="s">
        <v>429</v>
      </c>
      <c r="AI9" s="275">
        <f t="shared" si="6"/>
        <v>0</v>
      </c>
      <c r="AJ9" s="275">
        <f t="shared" si="7"/>
        <v>0</v>
      </c>
      <c r="AK9" s="275">
        <f t="shared" si="8"/>
        <v>1</v>
      </c>
      <c r="AL9" s="275" t="str">
        <f t="shared" si="9"/>
        <v>NA</v>
      </c>
      <c r="AM9" s="275">
        <f t="shared" si="10"/>
        <v>1</v>
      </c>
      <c r="AN9" s="276">
        <f t="shared" si="11"/>
        <v>1</v>
      </c>
      <c r="AO9" s="749"/>
      <c r="AQ9" s="403" t="s">
        <v>28</v>
      </c>
      <c r="AR9" s="316">
        <f t="shared" si="12"/>
        <v>40208076</v>
      </c>
      <c r="AS9" s="316">
        <f t="shared" si="13"/>
        <v>5.8056749844016082E-4</v>
      </c>
      <c r="AT9" s="316">
        <f t="shared" si="14"/>
        <v>1</v>
      </c>
      <c r="AU9" s="316">
        <v>1</v>
      </c>
      <c r="AV9" s="316">
        <f t="shared" si="15"/>
        <v>23343.502100411868</v>
      </c>
      <c r="AW9" s="722"/>
      <c r="AX9" s="722"/>
      <c r="AY9" s="715"/>
    </row>
    <row r="10" spans="1:51" ht="20.25" thickTop="1" thickBot="1" x14ac:dyDescent="0.35">
      <c r="A10" s="3"/>
      <c r="B10" s="6" t="s">
        <v>23</v>
      </c>
      <c r="C10" s="52">
        <f>'Input sheet'!E12</f>
        <v>3665</v>
      </c>
      <c r="K10" s="282" t="s">
        <v>36</v>
      </c>
      <c r="L10" s="110" t="s">
        <v>183</v>
      </c>
      <c r="M10" s="408">
        <f>C15*(C16+C17)</f>
        <v>4392588</v>
      </c>
      <c r="N10" s="763"/>
      <c r="P10" s="281" t="s">
        <v>36</v>
      </c>
      <c r="Q10" s="45">
        <f>$C$32</f>
        <v>15</v>
      </c>
      <c r="R10" s="45">
        <f>$C$32</f>
        <v>15</v>
      </c>
      <c r="S10" s="45">
        <v>10</v>
      </c>
      <c r="T10" s="45">
        <f t="shared" si="0"/>
        <v>1.3073361412148754</v>
      </c>
      <c r="U10" s="45">
        <f t="shared" si="1"/>
        <v>3.259682051177461E-7</v>
      </c>
      <c r="V10" s="45">
        <f t="shared" si="2"/>
        <v>6.519363039802215E-7</v>
      </c>
      <c r="W10" s="722"/>
      <c r="Y10" s="282" t="s">
        <v>36</v>
      </c>
      <c r="Z10" s="380" t="s">
        <v>418</v>
      </c>
      <c r="AA10" s="275" t="s">
        <v>433</v>
      </c>
      <c r="AB10" s="275">
        <f t="shared" si="3"/>
        <v>1</v>
      </c>
      <c r="AC10" s="275">
        <v>0.5</v>
      </c>
      <c r="AD10" s="275">
        <f t="shared" si="4"/>
        <v>1</v>
      </c>
      <c r="AE10" s="275" t="s">
        <v>429</v>
      </c>
      <c r="AF10" s="275">
        <f t="shared" si="5"/>
        <v>0</v>
      </c>
      <c r="AG10" s="275">
        <v>0</v>
      </c>
      <c r="AH10" s="275" t="s">
        <v>429</v>
      </c>
      <c r="AI10" s="275">
        <f t="shared" si="6"/>
        <v>0</v>
      </c>
      <c r="AJ10" s="275">
        <f t="shared" si="7"/>
        <v>0</v>
      </c>
      <c r="AK10" s="275">
        <f t="shared" si="8"/>
        <v>1</v>
      </c>
      <c r="AL10" s="275" t="str">
        <f t="shared" si="9"/>
        <v>NA</v>
      </c>
      <c r="AM10" s="275">
        <f t="shared" si="10"/>
        <v>1</v>
      </c>
      <c r="AN10" s="276">
        <f t="shared" si="11"/>
        <v>1</v>
      </c>
      <c r="AO10" s="749"/>
      <c r="AQ10" s="403" t="s">
        <v>36</v>
      </c>
      <c r="AR10" s="316">
        <f t="shared" si="12"/>
        <v>4392588</v>
      </c>
      <c r="AS10" s="316">
        <f t="shared" si="13"/>
        <v>6.519363039802215E-7</v>
      </c>
      <c r="AT10" s="316">
        <f t="shared" si="14"/>
        <v>1</v>
      </c>
      <c r="AU10" s="316">
        <v>1</v>
      </c>
      <c r="AV10" s="316">
        <f t="shared" si="15"/>
        <v>2.8636875856278734</v>
      </c>
      <c r="AW10" s="722"/>
      <c r="AX10" s="722"/>
      <c r="AY10" s="715"/>
    </row>
    <row r="11" spans="1:51" ht="20.25" thickTop="1" thickBot="1" x14ac:dyDescent="0.35">
      <c r="A11" s="4"/>
      <c r="B11" s="7" t="s">
        <v>24</v>
      </c>
      <c r="C11" s="53">
        <f>'Input sheet'!E13</f>
        <v>1003</v>
      </c>
      <c r="K11" s="282" t="s">
        <v>29</v>
      </c>
      <c r="L11" s="110" t="s">
        <v>184</v>
      </c>
      <c r="M11" s="408">
        <f>C16*C17</f>
        <v>3675995</v>
      </c>
      <c r="N11" s="763"/>
      <c r="P11" s="281" t="s">
        <v>29</v>
      </c>
      <c r="Q11" s="45">
        <f>$C$32</f>
        <v>15</v>
      </c>
      <c r="R11" s="45">
        <f>$C$32</f>
        <v>15</v>
      </c>
      <c r="S11" s="45">
        <v>10</v>
      </c>
      <c r="T11" s="45">
        <f t="shared" si="0"/>
        <v>1.3073361412148754</v>
      </c>
      <c r="U11" s="45">
        <f t="shared" si="1"/>
        <v>3.259682051177461E-7</v>
      </c>
      <c r="V11" s="45">
        <f t="shared" si="2"/>
        <v>6.519363039802215E-7</v>
      </c>
      <c r="W11" s="722"/>
      <c r="Y11" s="282" t="s">
        <v>29</v>
      </c>
      <c r="Z11" s="380" t="s">
        <v>418</v>
      </c>
      <c r="AA11" s="275" t="s">
        <v>433</v>
      </c>
      <c r="AB11" s="275">
        <f t="shared" si="3"/>
        <v>1</v>
      </c>
      <c r="AC11" s="275">
        <v>0.5</v>
      </c>
      <c r="AD11" s="275">
        <f t="shared" si="4"/>
        <v>1</v>
      </c>
      <c r="AE11" s="275" t="s">
        <v>429</v>
      </c>
      <c r="AF11" s="275">
        <f t="shared" si="5"/>
        <v>0</v>
      </c>
      <c r="AG11" s="275">
        <v>0</v>
      </c>
      <c r="AH11" s="275" t="s">
        <v>429</v>
      </c>
      <c r="AI11" s="275">
        <f t="shared" si="6"/>
        <v>0</v>
      </c>
      <c r="AJ11" s="275">
        <f t="shared" si="7"/>
        <v>0</v>
      </c>
      <c r="AK11" s="275">
        <f t="shared" si="8"/>
        <v>1</v>
      </c>
      <c r="AL11" s="275" t="str">
        <f t="shared" si="9"/>
        <v>NA</v>
      </c>
      <c r="AM11" s="275">
        <f t="shared" si="10"/>
        <v>1</v>
      </c>
      <c r="AN11" s="276">
        <f t="shared" si="11"/>
        <v>1</v>
      </c>
      <c r="AO11" s="749"/>
      <c r="AQ11" s="403" t="s">
        <v>29</v>
      </c>
      <c r="AR11" s="316">
        <f t="shared" si="12"/>
        <v>3675995</v>
      </c>
      <c r="AS11" s="316">
        <f t="shared" si="13"/>
        <v>6.519363039802215E-7</v>
      </c>
      <c r="AT11" s="316">
        <f t="shared" si="14"/>
        <v>1</v>
      </c>
      <c r="AU11" s="316">
        <v>1</v>
      </c>
      <c r="AV11" s="316">
        <f t="shared" si="15"/>
        <v>2.3965145937497745</v>
      </c>
      <c r="AW11" s="722"/>
      <c r="AX11" s="722"/>
      <c r="AY11" s="715"/>
    </row>
    <row r="12" spans="1:51" ht="20.25" thickTop="1" thickBot="1" x14ac:dyDescent="0.35">
      <c r="A12" s="2" t="s">
        <v>32</v>
      </c>
      <c r="B12" s="5" t="s">
        <v>19</v>
      </c>
      <c r="C12" s="54">
        <f>'Input sheet'!E14</f>
        <v>2316</v>
      </c>
      <c r="K12" s="426" t="s">
        <v>37</v>
      </c>
      <c r="L12" s="397" t="s">
        <v>185</v>
      </c>
      <c r="M12" s="427">
        <f>C6*(C7+C8)</f>
        <v>24486848</v>
      </c>
      <c r="N12" s="763"/>
      <c r="P12" s="428" t="s">
        <v>37</v>
      </c>
      <c r="Q12" s="45">
        <f>$C$29</f>
        <v>35</v>
      </c>
      <c r="R12" s="45">
        <f>$C$31</f>
        <v>15</v>
      </c>
      <c r="S12" s="45">
        <v>10</v>
      </c>
      <c r="T12" s="45">
        <f t="shared" si="0"/>
        <v>10.197448937567444</v>
      </c>
      <c r="U12" s="45">
        <f t="shared" si="1"/>
        <v>7.8388153024650875E-4</v>
      </c>
      <c r="V12" s="45">
        <f t="shared" si="2"/>
        <v>1.567148590239556E-3</v>
      </c>
      <c r="W12" s="722"/>
      <c r="Y12" s="426" t="s">
        <v>37</v>
      </c>
      <c r="Z12" s="380" t="s">
        <v>418</v>
      </c>
      <c r="AA12" s="275" t="s">
        <v>433</v>
      </c>
      <c r="AB12" s="275">
        <f t="shared" si="3"/>
        <v>1</v>
      </c>
      <c r="AC12" s="275">
        <v>0.5</v>
      </c>
      <c r="AD12" s="275">
        <f t="shared" si="4"/>
        <v>1</v>
      </c>
      <c r="AE12" s="275" t="s">
        <v>429</v>
      </c>
      <c r="AF12" s="275">
        <f t="shared" si="5"/>
        <v>0</v>
      </c>
      <c r="AG12" s="275">
        <v>0</v>
      </c>
      <c r="AH12" s="275" t="s">
        <v>429</v>
      </c>
      <c r="AI12" s="275">
        <f t="shared" si="6"/>
        <v>0</v>
      </c>
      <c r="AJ12" s="275">
        <f t="shared" si="7"/>
        <v>0</v>
      </c>
      <c r="AK12" s="275">
        <f t="shared" si="8"/>
        <v>1</v>
      </c>
      <c r="AL12" s="275" t="str">
        <f t="shared" si="9"/>
        <v>NA</v>
      </c>
      <c r="AM12" s="275">
        <f t="shared" si="10"/>
        <v>1</v>
      </c>
      <c r="AN12" s="276">
        <f t="shared" si="11"/>
        <v>1</v>
      </c>
      <c r="AO12" s="749"/>
      <c r="AQ12" s="403" t="s">
        <v>37</v>
      </c>
      <c r="AR12" s="316">
        <f t="shared" si="12"/>
        <v>24486848</v>
      </c>
      <c r="AS12" s="316">
        <f t="shared" si="13"/>
        <v>1.567148590239556E-3</v>
      </c>
      <c r="AT12" s="316">
        <f t="shared" si="14"/>
        <v>1</v>
      </c>
      <c r="AU12" s="316">
        <v>1</v>
      </c>
      <c r="AV12" s="316">
        <f t="shared" si="15"/>
        <v>38374.529322610288</v>
      </c>
      <c r="AW12" s="722"/>
      <c r="AX12" s="722"/>
      <c r="AY12" s="715"/>
    </row>
    <row r="13" spans="1:51" ht="20.25" thickTop="1" thickBot="1" x14ac:dyDescent="0.35">
      <c r="A13" s="3"/>
      <c r="B13" s="6" t="s">
        <v>20</v>
      </c>
      <c r="C13" s="52">
        <f>'Input sheet'!E15</f>
        <v>17361</v>
      </c>
      <c r="K13" s="290" t="s">
        <v>39</v>
      </c>
      <c r="L13" s="106" t="s">
        <v>186</v>
      </c>
      <c r="M13" s="409">
        <f>C7*C8</f>
        <v>21610432</v>
      </c>
      <c r="N13" s="763"/>
      <c r="P13" s="289" t="s">
        <v>39</v>
      </c>
      <c r="Q13" s="46">
        <f>$C$29</f>
        <v>35</v>
      </c>
      <c r="R13" s="46">
        <f>$C$30</f>
        <v>20</v>
      </c>
      <c r="S13" s="46">
        <v>10</v>
      </c>
      <c r="T13" s="46">
        <f t="shared" si="0"/>
        <v>7.8464824249932006</v>
      </c>
      <c r="U13" s="46">
        <f t="shared" si="1"/>
        <v>2.903258937823807E-4</v>
      </c>
      <c r="V13" s="46">
        <f t="shared" si="2"/>
        <v>5.8056749844016082E-4</v>
      </c>
      <c r="W13" s="517"/>
      <c r="Y13" s="290" t="s">
        <v>39</v>
      </c>
      <c r="Z13" s="380" t="s">
        <v>418</v>
      </c>
      <c r="AA13" s="387" t="s">
        <v>433</v>
      </c>
      <c r="AB13" s="387">
        <f t="shared" si="3"/>
        <v>1</v>
      </c>
      <c r="AC13" s="387">
        <v>0.5</v>
      </c>
      <c r="AD13" s="387">
        <f t="shared" si="4"/>
        <v>1</v>
      </c>
      <c r="AE13" s="387" t="s">
        <v>429</v>
      </c>
      <c r="AF13" s="387">
        <f t="shared" si="5"/>
        <v>0</v>
      </c>
      <c r="AG13" s="387">
        <v>0</v>
      </c>
      <c r="AH13" s="387" t="s">
        <v>429</v>
      </c>
      <c r="AI13" s="387">
        <f t="shared" si="6"/>
        <v>0</v>
      </c>
      <c r="AJ13" s="387">
        <f t="shared" si="7"/>
        <v>0</v>
      </c>
      <c r="AK13" s="387">
        <f t="shared" si="8"/>
        <v>1</v>
      </c>
      <c r="AL13" s="387" t="str">
        <f t="shared" si="9"/>
        <v>NA</v>
      </c>
      <c r="AM13" s="387">
        <f t="shared" si="10"/>
        <v>1</v>
      </c>
      <c r="AN13" s="388">
        <f t="shared" si="11"/>
        <v>1</v>
      </c>
      <c r="AO13" s="750"/>
      <c r="AQ13" s="404" t="s">
        <v>39</v>
      </c>
      <c r="AR13" s="318">
        <f t="shared" si="12"/>
        <v>21610432</v>
      </c>
      <c r="AS13" s="318">
        <f t="shared" si="13"/>
        <v>5.8056749844016082E-4</v>
      </c>
      <c r="AT13" s="318">
        <f t="shared" si="14"/>
        <v>1</v>
      </c>
      <c r="AU13" s="318">
        <v>1</v>
      </c>
      <c r="AV13" s="318">
        <f t="shared" si="15"/>
        <v>12546.314446451201</v>
      </c>
      <c r="AW13" s="517"/>
      <c r="AX13" s="517"/>
      <c r="AY13" s="715"/>
    </row>
    <row r="14" spans="1:51" ht="20.25" thickTop="1" thickBot="1" x14ac:dyDescent="0.35">
      <c r="A14" s="4"/>
      <c r="B14" s="7" t="s">
        <v>21</v>
      </c>
      <c r="C14" s="53">
        <f>'Input sheet'!E16</f>
        <v>2316</v>
      </c>
      <c r="K14" s="298" t="s">
        <v>34</v>
      </c>
      <c r="L14" s="412" t="s">
        <v>187</v>
      </c>
      <c r="M14" s="425">
        <f>C7*C17</f>
        <v>12780226</v>
      </c>
      <c r="N14" s="763">
        <f>SUM(M14:M21)</f>
        <v>222435640</v>
      </c>
      <c r="P14" s="300" t="s">
        <v>34</v>
      </c>
      <c r="Q14" s="44">
        <f>$C$29</f>
        <v>35</v>
      </c>
      <c r="R14" s="44">
        <f>$C$32</f>
        <v>15</v>
      </c>
      <c r="S14" s="44">
        <v>45</v>
      </c>
      <c r="T14" s="44">
        <f t="shared" si="0"/>
        <v>13.299792101327421</v>
      </c>
      <c r="U14" s="44">
        <f t="shared" si="1"/>
        <v>2.1450602139066136E-3</v>
      </c>
      <c r="V14" s="44">
        <f t="shared" si="2"/>
        <v>4.2855191444919425E-3</v>
      </c>
      <c r="W14" s="516">
        <f>AVERAGE(V14:V21)</f>
        <v>2.8364555803274782E-3</v>
      </c>
      <c r="Y14" s="298" t="s">
        <v>34</v>
      </c>
      <c r="Z14" s="383" t="s">
        <v>419</v>
      </c>
      <c r="AA14" s="265" t="s">
        <v>382</v>
      </c>
      <c r="AB14" s="265">
        <f t="shared" si="3"/>
        <v>0.01</v>
      </c>
      <c r="AC14" s="265">
        <v>0.5</v>
      </c>
      <c r="AD14" s="265">
        <f t="shared" si="4"/>
        <v>0.505</v>
      </c>
      <c r="AE14" s="265" t="s">
        <v>20</v>
      </c>
      <c r="AF14" s="265">
        <f t="shared" si="5"/>
        <v>2</v>
      </c>
      <c r="AG14" s="265">
        <v>1</v>
      </c>
      <c r="AH14" s="265" t="s">
        <v>17</v>
      </c>
      <c r="AI14" s="265">
        <f t="shared" si="6"/>
        <v>2</v>
      </c>
      <c r="AJ14" s="265">
        <f t="shared" si="7"/>
        <v>1.75</v>
      </c>
      <c r="AK14" s="265">
        <f t="shared" si="8"/>
        <v>3.75</v>
      </c>
      <c r="AL14" s="265">
        <f t="shared" si="9"/>
        <v>35</v>
      </c>
      <c r="AM14" s="265">
        <f t="shared" si="10"/>
        <v>0.7222222222222221</v>
      </c>
      <c r="AN14" s="266">
        <f t="shared" si="11"/>
        <v>1.3677083333333331</v>
      </c>
      <c r="AO14" s="748">
        <f>AVERAGE(AN14:AN21)</f>
        <v>1.1283593749999998</v>
      </c>
      <c r="AQ14" s="405" t="s">
        <v>34</v>
      </c>
      <c r="AR14" s="313">
        <f t="shared" si="12"/>
        <v>12780226</v>
      </c>
      <c r="AS14" s="313">
        <f t="shared" si="13"/>
        <v>4.2855191444919425E-3</v>
      </c>
      <c r="AT14" s="313">
        <f t="shared" si="14"/>
        <v>1.3677083333333331</v>
      </c>
      <c r="AU14" s="313">
        <v>1</v>
      </c>
      <c r="AV14" s="313">
        <f t="shared" si="15"/>
        <v>74909.25301420303</v>
      </c>
      <c r="AW14" s="516">
        <f>SUM(AV14:AV21)</f>
        <v>645328.28023179341</v>
      </c>
      <c r="AX14" s="516">
        <f>100*EXP((-1/13700000)*AW14)</f>
        <v>95.398793531751352</v>
      </c>
      <c r="AY14" s="715"/>
    </row>
    <row r="15" spans="1:51" ht="20.25" thickTop="1" thickBot="1" x14ac:dyDescent="0.35">
      <c r="A15" s="2" t="s">
        <v>33</v>
      </c>
      <c r="B15" s="5" t="s">
        <v>25</v>
      </c>
      <c r="C15" s="54">
        <f>'Input sheet'!E17</f>
        <v>941</v>
      </c>
      <c r="K15" s="303" t="s">
        <v>35</v>
      </c>
      <c r="L15" s="110" t="s">
        <v>310</v>
      </c>
      <c r="M15" s="408">
        <f>(C7+C17)*(C9+C10)</f>
        <v>63309470</v>
      </c>
      <c r="N15" s="763"/>
      <c r="P15" s="302" t="s">
        <v>35</v>
      </c>
      <c r="Q15" s="45">
        <f>$C$29</f>
        <v>35</v>
      </c>
      <c r="R15" s="45">
        <f>$C$32</f>
        <v>15</v>
      </c>
      <c r="S15" s="45">
        <v>45</v>
      </c>
      <c r="T15" s="45">
        <f t="shared" si="0"/>
        <v>13.299792101327421</v>
      </c>
      <c r="U15" s="45">
        <f t="shared" si="1"/>
        <v>2.1450602139066136E-3</v>
      </c>
      <c r="V15" s="45">
        <f t="shared" si="2"/>
        <v>4.2855191444919425E-3</v>
      </c>
      <c r="W15" s="722"/>
      <c r="Y15" s="303" t="s">
        <v>35</v>
      </c>
      <c r="Z15" s="386" t="s">
        <v>419</v>
      </c>
      <c r="AA15" s="275" t="s">
        <v>382</v>
      </c>
      <c r="AB15" s="275">
        <f t="shared" si="3"/>
        <v>0.01</v>
      </c>
      <c r="AC15" s="275">
        <v>0.5</v>
      </c>
      <c r="AD15" s="275">
        <f t="shared" si="4"/>
        <v>0.505</v>
      </c>
      <c r="AE15" s="275">
        <v>0</v>
      </c>
      <c r="AF15" s="275">
        <f t="shared" si="5"/>
        <v>0</v>
      </c>
      <c r="AG15" s="275">
        <v>1</v>
      </c>
      <c r="AH15" s="275" t="s">
        <v>17</v>
      </c>
      <c r="AI15" s="275">
        <f t="shared" si="6"/>
        <v>2</v>
      </c>
      <c r="AJ15" s="275">
        <f t="shared" si="7"/>
        <v>1.75</v>
      </c>
      <c r="AK15" s="275">
        <f t="shared" si="8"/>
        <v>1.75</v>
      </c>
      <c r="AL15" s="275">
        <f t="shared" si="9"/>
        <v>35</v>
      </c>
      <c r="AM15" s="275">
        <f t="shared" si="10"/>
        <v>0.7222222222222221</v>
      </c>
      <c r="AN15" s="276">
        <f t="shared" si="11"/>
        <v>0.63826388888888885</v>
      </c>
      <c r="AO15" s="749"/>
      <c r="AQ15" s="406" t="s">
        <v>35</v>
      </c>
      <c r="AR15" s="316">
        <f t="shared" si="12"/>
        <v>63309470</v>
      </c>
      <c r="AS15" s="316">
        <f t="shared" si="13"/>
        <v>4.2855191444919425E-3</v>
      </c>
      <c r="AT15" s="316">
        <f t="shared" si="14"/>
        <v>0.63826388888888885</v>
      </c>
      <c r="AU15" s="316">
        <v>1</v>
      </c>
      <c r="AV15" s="316">
        <f t="shared" si="15"/>
        <v>173169.89410033741</v>
      </c>
      <c r="AW15" s="722"/>
      <c r="AX15" s="722"/>
      <c r="AY15" s="715"/>
    </row>
    <row r="16" spans="1:51" ht="20.25" thickTop="1" thickBot="1" x14ac:dyDescent="0.35">
      <c r="A16" s="3"/>
      <c r="B16" s="6" t="s">
        <v>26</v>
      </c>
      <c r="C16" s="52">
        <f>'Input sheet'!E18</f>
        <v>3665</v>
      </c>
      <c r="K16" s="303" t="s">
        <v>30</v>
      </c>
      <c r="L16" s="110" t="s">
        <v>284</v>
      </c>
      <c r="M16" s="408">
        <f>C10*(C12+C13+C14)</f>
        <v>80604345</v>
      </c>
      <c r="N16" s="763"/>
      <c r="P16" s="302" t="s">
        <v>30</v>
      </c>
      <c r="Q16" s="45">
        <f>$C$29</f>
        <v>35</v>
      </c>
      <c r="R16" s="45">
        <f>$C$32</f>
        <v>15</v>
      </c>
      <c r="S16" s="45">
        <v>45</v>
      </c>
      <c r="T16" s="45">
        <f t="shared" si="0"/>
        <v>13.299792101327421</v>
      </c>
      <c r="U16" s="45">
        <f t="shared" si="1"/>
        <v>2.1450602139066136E-3</v>
      </c>
      <c r="V16" s="45">
        <f t="shared" si="2"/>
        <v>4.2855191444919425E-3</v>
      </c>
      <c r="W16" s="722"/>
      <c r="Y16" s="303" t="s">
        <v>30</v>
      </c>
      <c r="Z16" s="386" t="s">
        <v>419</v>
      </c>
      <c r="AA16" s="275" t="s">
        <v>382</v>
      </c>
      <c r="AB16" s="275">
        <f t="shared" si="3"/>
        <v>0.01</v>
      </c>
      <c r="AC16" s="275">
        <v>0.5</v>
      </c>
      <c r="AD16" s="275">
        <f t="shared" si="4"/>
        <v>0.505</v>
      </c>
      <c r="AE16" s="275">
        <v>0</v>
      </c>
      <c r="AF16" s="275">
        <f t="shared" si="5"/>
        <v>0</v>
      </c>
      <c r="AG16" s="275">
        <v>1</v>
      </c>
      <c r="AH16" s="275" t="s">
        <v>20</v>
      </c>
      <c r="AI16" s="275">
        <f t="shared" si="6"/>
        <v>2</v>
      </c>
      <c r="AJ16" s="275">
        <f t="shared" si="7"/>
        <v>1.75</v>
      </c>
      <c r="AK16" s="275">
        <f t="shared" si="8"/>
        <v>1.75</v>
      </c>
      <c r="AL16" s="275">
        <f t="shared" si="9"/>
        <v>35</v>
      </c>
      <c r="AM16" s="275">
        <f t="shared" si="10"/>
        <v>0.7222222222222221</v>
      </c>
      <c r="AN16" s="276">
        <f t="shared" si="11"/>
        <v>0.63826388888888885</v>
      </c>
      <c r="AO16" s="749"/>
      <c r="AQ16" s="406" t="s">
        <v>30</v>
      </c>
      <c r="AR16" s="316">
        <f t="shared" si="12"/>
        <v>80604345</v>
      </c>
      <c r="AS16" s="316">
        <f t="shared" si="13"/>
        <v>4.2855191444919425E-3</v>
      </c>
      <c r="AT16" s="316">
        <f t="shared" si="14"/>
        <v>0.63826388888888885</v>
      </c>
      <c r="AU16" s="316">
        <v>1</v>
      </c>
      <c r="AV16" s="316">
        <f t="shared" si="15"/>
        <v>220476.42931897962</v>
      </c>
      <c r="AW16" s="722"/>
      <c r="AX16" s="722"/>
      <c r="AY16" s="715"/>
    </row>
    <row r="17" spans="1:51" ht="20.25" thickTop="1" thickBot="1" x14ac:dyDescent="0.35">
      <c r="A17" s="4"/>
      <c r="B17" s="7" t="s">
        <v>27</v>
      </c>
      <c r="C17" s="53">
        <f>'Input sheet'!E19</f>
        <v>1003</v>
      </c>
      <c r="K17" s="303" t="s">
        <v>28</v>
      </c>
      <c r="L17" s="110" t="s">
        <v>309</v>
      </c>
      <c r="M17" s="408">
        <f>C12*(C10+C8)</f>
        <v>12416076</v>
      </c>
      <c r="N17" s="763"/>
      <c r="P17" s="302" t="s">
        <v>28</v>
      </c>
      <c r="Q17" s="45">
        <f>$C$30</f>
        <v>20</v>
      </c>
      <c r="R17" s="45">
        <f>$C$31</f>
        <v>15</v>
      </c>
      <c r="S17" s="45">
        <v>45</v>
      </c>
      <c r="T17" s="45">
        <f t="shared" si="0"/>
        <v>7.0840654162717795</v>
      </c>
      <c r="U17" s="45">
        <f t="shared" si="1"/>
        <v>1.9707812023953651E-4</v>
      </c>
      <c r="V17" s="45">
        <f t="shared" si="2"/>
        <v>3.9411740069359585E-4</v>
      </c>
      <c r="W17" s="722"/>
      <c r="Y17" s="303" t="s">
        <v>28</v>
      </c>
      <c r="Z17" s="386" t="s">
        <v>419</v>
      </c>
      <c r="AA17" s="275" t="s">
        <v>382</v>
      </c>
      <c r="AB17" s="275">
        <f t="shared" si="3"/>
        <v>0.01</v>
      </c>
      <c r="AC17" s="275">
        <v>0.5</v>
      </c>
      <c r="AD17" s="275">
        <f t="shared" si="4"/>
        <v>0.505</v>
      </c>
      <c r="AE17" s="275" t="s">
        <v>49</v>
      </c>
      <c r="AF17" s="275">
        <f t="shared" si="5"/>
        <v>3</v>
      </c>
      <c r="AG17" s="275">
        <v>0</v>
      </c>
      <c r="AH17" s="275" t="s">
        <v>23</v>
      </c>
      <c r="AI17" s="275">
        <f t="shared" si="6"/>
        <v>1</v>
      </c>
      <c r="AJ17" s="275">
        <f t="shared" si="7"/>
        <v>0</v>
      </c>
      <c r="AK17" s="275">
        <f t="shared" si="8"/>
        <v>3</v>
      </c>
      <c r="AL17" s="275">
        <f t="shared" si="9"/>
        <v>35</v>
      </c>
      <c r="AM17" s="275">
        <f t="shared" si="10"/>
        <v>0.7222222222222221</v>
      </c>
      <c r="AN17" s="276">
        <f t="shared" si="11"/>
        <v>1.0941666666666665</v>
      </c>
      <c r="AO17" s="749"/>
      <c r="AQ17" s="406" t="s">
        <v>28</v>
      </c>
      <c r="AR17" s="316">
        <f t="shared" si="12"/>
        <v>12416076</v>
      </c>
      <c r="AS17" s="316">
        <f t="shared" si="13"/>
        <v>3.9411740069359585E-4</v>
      </c>
      <c r="AT17" s="316">
        <f t="shared" si="14"/>
        <v>1.0941666666666665</v>
      </c>
      <c r="AU17" s="316">
        <v>1</v>
      </c>
      <c r="AV17" s="316">
        <f t="shared" si="15"/>
        <v>5354.1859755946025</v>
      </c>
      <c r="AW17" s="722"/>
      <c r="AX17" s="722"/>
      <c r="AY17" s="715"/>
    </row>
    <row r="18" spans="1:51" ht="20.25" thickTop="1" thickBot="1" x14ac:dyDescent="0.35">
      <c r="A18" s="1"/>
      <c r="B18" s="8" t="s">
        <v>72</v>
      </c>
      <c r="C18" s="55">
        <f>'Input sheet'!E20</f>
        <v>49345</v>
      </c>
      <c r="K18" s="303" t="s">
        <v>36</v>
      </c>
      <c r="L18" s="110" t="s">
        <v>375</v>
      </c>
      <c r="M18" s="408">
        <f>C11*C13</f>
        <v>17413083</v>
      </c>
      <c r="N18" s="763"/>
      <c r="P18" s="302" t="s">
        <v>36</v>
      </c>
      <c r="Q18" s="45">
        <f>$C$29</f>
        <v>35</v>
      </c>
      <c r="R18" s="45">
        <f>$C$33</f>
        <v>25</v>
      </c>
      <c r="S18" s="45">
        <v>45</v>
      </c>
      <c r="T18" s="45">
        <f t="shared" si="0"/>
        <v>12.375006393165437</v>
      </c>
      <c r="U18" s="45">
        <f t="shared" si="1"/>
        <v>1.6323552670977528E-3</v>
      </c>
      <c r="V18" s="45">
        <f t="shared" si="2"/>
        <v>3.2620459504774839E-3</v>
      </c>
      <c r="W18" s="722"/>
      <c r="Y18" s="303" t="s">
        <v>36</v>
      </c>
      <c r="Z18" s="386" t="s">
        <v>419</v>
      </c>
      <c r="AA18" s="275" t="s">
        <v>382</v>
      </c>
      <c r="AB18" s="275">
        <f t="shared" si="3"/>
        <v>0.01</v>
      </c>
      <c r="AC18" s="275">
        <v>0.5</v>
      </c>
      <c r="AD18" s="275">
        <f t="shared" si="4"/>
        <v>0.505</v>
      </c>
      <c r="AE18" s="275" t="s">
        <v>47</v>
      </c>
      <c r="AF18" s="275">
        <f t="shared" si="5"/>
        <v>3</v>
      </c>
      <c r="AG18" s="275">
        <v>1</v>
      </c>
      <c r="AH18" s="275" t="s">
        <v>20</v>
      </c>
      <c r="AI18" s="275">
        <f t="shared" si="6"/>
        <v>2</v>
      </c>
      <c r="AJ18" s="275">
        <f t="shared" si="7"/>
        <v>1.75</v>
      </c>
      <c r="AK18" s="275">
        <f t="shared" si="8"/>
        <v>4.75</v>
      </c>
      <c r="AL18" s="275">
        <f t="shared" si="9"/>
        <v>35</v>
      </c>
      <c r="AM18" s="275">
        <f t="shared" si="10"/>
        <v>0.7222222222222221</v>
      </c>
      <c r="AN18" s="276">
        <f t="shared" si="11"/>
        <v>1.7324305555555555</v>
      </c>
      <c r="AO18" s="749"/>
      <c r="AQ18" s="406" t="s">
        <v>36</v>
      </c>
      <c r="AR18" s="316">
        <f t="shared" si="12"/>
        <v>17413083</v>
      </c>
      <c r="AS18" s="316">
        <f t="shared" si="13"/>
        <v>3.2620459504774839E-3</v>
      </c>
      <c r="AT18" s="316">
        <f t="shared" si="14"/>
        <v>1.7324305555555555</v>
      </c>
      <c r="AU18" s="316">
        <v>1</v>
      </c>
      <c r="AV18" s="316">
        <f t="shared" si="15"/>
        <v>98406.000101529688</v>
      </c>
      <c r="AW18" s="722"/>
      <c r="AX18" s="722"/>
      <c r="AY18" s="715"/>
    </row>
    <row r="19" spans="1:51" ht="20.25" thickTop="1" thickBot="1" x14ac:dyDescent="0.35">
      <c r="B19" s="29"/>
      <c r="C19" s="99"/>
      <c r="K19" s="303" t="s">
        <v>29</v>
      </c>
      <c r="L19" s="397" t="s">
        <v>276</v>
      </c>
      <c r="M19" s="427">
        <f>(C11+C13)*C15</f>
        <v>17280524</v>
      </c>
      <c r="N19" s="763"/>
      <c r="P19" s="302" t="s">
        <v>29</v>
      </c>
      <c r="Q19" s="45">
        <f>$C$29</f>
        <v>35</v>
      </c>
      <c r="R19" s="45">
        <f>$C$32</f>
        <v>15</v>
      </c>
      <c r="S19" s="45">
        <v>45</v>
      </c>
      <c r="T19" s="45">
        <f t="shared" si="0"/>
        <v>13.299792101327421</v>
      </c>
      <c r="U19" s="45">
        <f t="shared" si="1"/>
        <v>2.1450602139066136E-3</v>
      </c>
      <c r="V19" s="45">
        <f t="shared" si="2"/>
        <v>4.2855191444919425E-3</v>
      </c>
      <c r="W19" s="722"/>
      <c r="Y19" s="303" t="s">
        <v>29</v>
      </c>
      <c r="Z19" s="386" t="s">
        <v>419</v>
      </c>
      <c r="AA19" s="275" t="s">
        <v>382</v>
      </c>
      <c r="AB19" s="275">
        <f t="shared" si="3"/>
        <v>0.01</v>
      </c>
      <c r="AC19" s="275">
        <v>0.5</v>
      </c>
      <c r="AD19" s="275">
        <f t="shared" si="4"/>
        <v>0.505</v>
      </c>
      <c r="AE19" s="275">
        <v>0</v>
      </c>
      <c r="AF19" s="275">
        <f t="shared" si="5"/>
        <v>0</v>
      </c>
      <c r="AG19" s="275">
        <v>1</v>
      </c>
      <c r="AH19" s="275" t="s">
        <v>20</v>
      </c>
      <c r="AI19" s="275">
        <f t="shared" si="6"/>
        <v>2</v>
      </c>
      <c r="AJ19" s="275">
        <f t="shared" si="7"/>
        <v>1.75</v>
      </c>
      <c r="AK19" s="275">
        <f t="shared" si="8"/>
        <v>1.75</v>
      </c>
      <c r="AL19" s="275">
        <f t="shared" si="9"/>
        <v>35</v>
      </c>
      <c r="AM19" s="275">
        <f t="shared" si="10"/>
        <v>0.7222222222222221</v>
      </c>
      <c r="AN19" s="276">
        <f t="shared" si="11"/>
        <v>0.63826388888888885</v>
      </c>
      <c r="AO19" s="749"/>
      <c r="AQ19" s="406" t="s">
        <v>29</v>
      </c>
      <c r="AR19" s="316">
        <f t="shared" si="12"/>
        <v>17280524</v>
      </c>
      <c r="AS19" s="316">
        <f t="shared" si="13"/>
        <v>4.2855191444919425E-3</v>
      </c>
      <c r="AT19" s="316">
        <f t="shared" si="14"/>
        <v>0.63826388888888885</v>
      </c>
      <c r="AU19" s="316">
        <v>1</v>
      </c>
      <c r="AV19" s="316">
        <f t="shared" si="15"/>
        <v>47267.281041498827</v>
      </c>
      <c r="AW19" s="722"/>
      <c r="AX19" s="722"/>
      <c r="AY19" s="715"/>
    </row>
    <row r="20" spans="1:51" ht="20.25" thickTop="1" thickBot="1" x14ac:dyDescent="0.35">
      <c r="K20" s="303" t="s">
        <v>37</v>
      </c>
      <c r="L20" s="110" t="s">
        <v>193</v>
      </c>
      <c r="M20" s="408">
        <f>C16*C14</f>
        <v>8488140</v>
      </c>
      <c r="N20" s="763"/>
      <c r="P20" s="302" t="s">
        <v>37</v>
      </c>
      <c r="Q20" s="45">
        <f>$C$30</f>
        <v>20</v>
      </c>
      <c r="R20" s="45">
        <f>$C$33</f>
        <v>25</v>
      </c>
      <c r="S20" s="45">
        <v>45</v>
      </c>
      <c r="T20" s="45">
        <f t="shared" si="0"/>
        <v>8.9147801264732891</v>
      </c>
      <c r="U20" s="45">
        <f t="shared" si="1"/>
        <v>4.7096302149683109E-4</v>
      </c>
      <c r="V20" s="45">
        <f t="shared" si="2"/>
        <v>9.417042368260448E-4</v>
      </c>
      <c r="W20" s="722"/>
      <c r="Y20" s="303" t="s">
        <v>37</v>
      </c>
      <c r="Z20" s="386" t="s">
        <v>419</v>
      </c>
      <c r="AA20" s="275" t="s">
        <v>382</v>
      </c>
      <c r="AB20" s="275">
        <f t="shared" si="3"/>
        <v>0.01</v>
      </c>
      <c r="AC20" s="275">
        <v>0.5</v>
      </c>
      <c r="AD20" s="275">
        <f t="shared" si="4"/>
        <v>0.505</v>
      </c>
      <c r="AE20" s="275" t="s">
        <v>421</v>
      </c>
      <c r="AF20" s="275">
        <f t="shared" si="5"/>
        <v>4</v>
      </c>
      <c r="AG20" s="275">
        <v>0</v>
      </c>
      <c r="AH20" s="275" t="s">
        <v>26</v>
      </c>
      <c r="AI20" s="275">
        <f t="shared" si="6"/>
        <v>1</v>
      </c>
      <c r="AJ20" s="275">
        <f t="shared" si="7"/>
        <v>0</v>
      </c>
      <c r="AK20" s="275">
        <f t="shared" si="8"/>
        <v>4</v>
      </c>
      <c r="AL20" s="275">
        <f t="shared" si="9"/>
        <v>35</v>
      </c>
      <c r="AM20" s="275">
        <f t="shared" si="10"/>
        <v>0.7222222222222221</v>
      </c>
      <c r="AN20" s="276">
        <f t="shared" si="11"/>
        <v>1.4588888888888887</v>
      </c>
      <c r="AO20" s="749"/>
      <c r="AQ20" s="406" t="s">
        <v>37</v>
      </c>
      <c r="AR20" s="316">
        <f t="shared" si="12"/>
        <v>8488140</v>
      </c>
      <c r="AS20" s="316">
        <f t="shared" si="13"/>
        <v>9.417042368260448E-4</v>
      </c>
      <c r="AT20" s="316">
        <f t="shared" si="14"/>
        <v>1.4588888888888887</v>
      </c>
      <c r="AU20" s="316">
        <v>1</v>
      </c>
      <c r="AV20" s="316">
        <f t="shared" si="15"/>
        <v>11661.361941349393</v>
      </c>
      <c r="AW20" s="722"/>
      <c r="AX20" s="722"/>
      <c r="AY20" s="715"/>
    </row>
    <row r="21" spans="1:51" ht="20.25" thickTop="1" thickBot="1" x14ac:dyDescent="0.35">
      <c r="A21" s="731" t="s">
        <v>432</v>
      </c>
      <c r="B21" s="732"/>
      <c r="C21" s="733"/>
      <c r="K21" s="421" t="s">
        <v>38</v>
      </c>
      <c r="L21" s="397" t="s">
        <v>301</v>
      </c>
      <c r="M21" s="427">
        <f>(C16+C14)*C6</f>
        <v>10143776</v>
      </c>
      <c r="N21" s="763"/>
      <c r="P21" s="420" t="s">
        <v>38</v>
      </c>
      <c r="Q21" s="46">
        <f>$C$31</f>
        <v>15</v>
      </c>
      <c r="R21" s="46">
        <f>$C$33</f>
        <v>25</v>
      </c>
      <c r="S21" s="46">
        <v>45</v>
      </c>
      <c r="T21" s="46">
        <f t="shared" si="0"/>
        <v>8.9396576292116645</v>
      </c>
      <c r="U21" s="46">
        <f t="shared" si="1"/>
        <v>4.7596350895839364E-4</v>
      </c>
      <c r="V21" s="46">
        <f t="shared" si="2"/>
        <v>9.5170047665492732E-4</v>
      </c>
      <c r="W21" s="517"/>
      <c r="Y21" s="421" t="s">
        <v>38</v>
      </c>
      <c r="Z21" s="386" t="s">
        <v>419</v>
      </c>
      <c r="AA21" s="292" t="s">
        <v>382</v>
      </c>
      <c r="AB21" s="292">
        <f t="shared" si="3"/>
        <v>0.01</v>
      </c>
      <c r="AC21" s="292">
        <v>0.5</v>
      </c>
      <c r="AD21" s="292">
        <f t="shared" si="4"/>
        <v>0.505</v>
      </c>
      <c r="AE21" s="292" t="s">
        <v>421</v>
      </c>
      <c r="AF21" s="292">
        <f t="shared" si="5"/>
        <v>4</v>
      </c>
      <c r="AG21" s="292">
        <v>0</v>
      </c>
      <c r="AH21" s="292" t="s">
        <v>26</v>
      </c>
      <c r="AI21" s="292">
        <f t="shared" si="6"/>
        <v>1</v>
      </c>
      <c r="AJ21" s="292">
        <f t="shared" si="7"/>
        <v>0</v>
      </c>
      <c r="AK21" s="292">
        <f t="shared" si="8"/>
        <v>4</v>
      </c>
      <c r="AL21" s="292">
        <f t="shared" si="9"/>
        <v>35</v>
      </c>
      <c r="AM21" s="292">
        <f t="shared" si="10"/>
        <v>0.7222222222222221</v>
      </c>
      <c r="AN21" s="293">
        <f t="shared" si="11"/>
        <v>1.4588888888888887</v>
      </c>
      <c r="AO21" s="750"/>
      <c r="AQ21" s="407" t="s">
        <v>38</v>
      </c>
      <c r="AR21" s="318">
        <f t="shared" si="12"/>
        <v>10143776</v>
      </c>
      <c r="AS21" s="318">
        <f t="shared" si="13"/>
        <v>9.5170047665492732E-4</v>
      </c>
      <c r="AT21" s="318">
        <f t="shared" si="14"/>
        <v>1.4588888888888887</v>
      </c>
      <c r="AU21" s="318">
        <v>1</v>
      </c>
      <c r="AV21" s="318">
        <f t="shared" si="15"/>
        <v>14083.874738300783</v>
      </c>
      <c r="AW21" s="517"/>
      <c r="AX21" s="517"/>
      <c r="AY21" s="715"/>
    </row>
    <row r="22" spans="1:51" ht="20.25" thickTop="1" thickBot="1" x14ac:dyDescent="0.35">
      <c r="A22" s="516" t="s">
        <v>378</v>
      </c>
      <c r="B22" s="105" t="s">
        <v>17</v>
      </c>
      <c r="C22" s="94">
        <f>'Input sheet'!E38</f>
        <v>2</v>
      </c>
      <c r="K22" s="390" t="s">
        <v>34</v>
      </c>
      <c r="L22" s="105" t="s">
        <v>199</v>
      </c>
      <c r="M22" s="424">
        <f>C7*C14</f>
        <v>29510472</v>
      </c>
      <c r="N22" s="763">
        <f>SUM(M22:M33)</f>
        <v>217415439</v>
      </c>
      <c r="P22" s="389" t="s">
        <v>34</v>
      </c>
      <c r="Q22" s="44">
        <f>$C$29</f>
        <v>35</v>
      </c>
      <c r="R22" s="44">
        <f>$C$30</f>
        <v>20</v>
      </c>
      <c r="S22" s="44">
        <v>230</v>
      </c>
      <c r="T22" s="44">
        <f t="shared" si="0"/>
        <v>25.12420473149924</v>
      </c>
      <c r="U22" s="44">
        <f t="shared" si="1"/>
        <v>2.3901073345479126E-2</v>
      </c>
      <c r="V22" s="44">
        <f t="shared" si="2"/>
        <v>4.7230885383892279E-2</v>
      </c>
      <c r="W22" s="516">
        <f>AVERAGE(V22:V33)</f>
        <v>2.4045941614448531E-2</v>
      </c>
      <c r="Y22" s="390" t="s">
        <v>34</v>
      </c>
      <c r="Z22" s="383" t="s">
        <v>422</v>
      </c>
      <c r="AA22" s="384" t="s">
        <v>434</v>
      </c>
      <c r="AB22" s="384">
        <f t="shared" si="3"/>
        <v>0.01</v>
      </c>
      <c r="AC22" s="384">
        <v>0.5</v>
      </c>
      <c r="AD22" s="384">
        <f t="shared" si="4"/>
        <v>0.505</v>
      </c>
      <c r="AE22" s="384" t="s">
        <v>17</v>
      </c>
      <c r="AF22" s="384">
        <f t="shared" si="5"/>
        <v>2</v>
      </c>
      <c r="AG22" s="384">
        <v>1</v>
      </c>
      <c r="AH22" s="384" t="s">
        <v>26</v>
      </c>
      <c r="AI22" s="384">
        <f t="shared" si="6"/>
        <v>1</v>
      </c>
      <c r="AJ22" s="384">
        <f t="shared" si="7"/>
        <v>1</v>
      </c>
      <c r="AK22" s="384">
        <f t="shared" si="8"/>
        <v>3</v>
      </c>
      <c r="AL22" s="384">
        <f t="shared" si="9"/>
        <v>35</v>
      </c>
      <c r="AM22" s="384">
        <f t="shared" si="10"/>
        <v>0.7222222222222221</v>
      </c>
      <c r="AN22" s="385">
        <f t="shared" si="11"/>
        <v>1.0941666666666665</v>
      </c>
      <c r="AO22" s="748">
        <f>AVERAGE(AN22:AN33)</f>
        <v>1.2841261574074074</v>
      </c>
      <c r="AQ22" s="310" t="s">
        <v>34</v>
      </c>
      <c r="AR22" s="313">
        <f t="shared" si="12"/>
        <v>29510472</v>
      </c>
      <c r="AS22" s="313">
        <f t="shared" si="13"/>
        <v>4.7230885383892279E-2</v>
      </c>
      <c r="AT22" s="313">
        <f t="shared" si="14"/>
        <v>1.0941666666666665</v>
      </c>
      <c r="AU22" s="313">
        <v>1</v>
      </c>
      <c r="AV22" s="313">
        <f t="shared" si="15"/>
        <v>1525055.7593517217</v>
      </c>
      <c r="AW22" s="516">
        <f>SUM(AV22:AV33)</f>
        <v>8739220.3651163392</v>
      </c>
      <c r="AX22" s="516">
        <f>100*EXP((-1/13700000)*AW22)</f>
        <v>52.840127323953531</v>
      </c>
      <c r="AY22" s="715"/>
    </row>
    <row r="23" spans="1:51" ht="20.25" thickTop="1" thickBot="1" x14ac:dyDescent="0.35">
      <c r="A23" s="517"/>
      <c r="B23" s="106" t="s">
        <v>20</v>
      </c>
      <c r="C23" s="95">
        <f>'Input sheet'!E39</f>
        <v>2</v>
      </c>
      <c r="K23" s="392" t="s">
        <v>35</v>
      </c>
      <c r="L23" s="110" t="s">
        <v>271</v>
      </c>
      <c r="M23" s="408">
        <f>C7*C16</f>
        <v>46699430</v>
      </c>
      <c r="N23" s="763"/>
      <c r="P23" s="391" t="s">
        <v>35</v>
      </c>
      <c r="Q23" s="45">
        <f>$C$29</f>
        <v>35</v>
      </c>
      <c r="R23" s="45">
        <f>$C$33</f>
        <v>25</v>
      </c>
      <c r="S23" s="45">
        <v>270</v>
      </c>
      <c r="T23" s="45">
        <f t="shared" si="0"/>
        <v>21.505813167606568</v>
      </c>
      <c r="U23" s="45">
        <f t="shared" si="1"/>
        <v>1.3257274218598319E-2</v>
      </c>
      <c r="V23" s="45">
        <f t="shared" si="2"/>
        <v>2.6338793117489528E-2</v>
      </c>
      <c r="W23" s="722"/>
      <c r="Y23" s="392" t="s">
        <v>35</v>
      </c>
      <c r="Z23" s="386" t="s">
        <v>422</v>
      </c>
      <c r="AA23" s="275" t="s">
        <v>434</v>
      </c>
      <c r="AB23" s="275">
        <f t="shared" si="3"/>
        <v>0.01</v>
      </c>
      <c r="AC23" s="275">
        <v>0.5</v>
      </c>
      <c r="AD23" s="275">
        <f t="shared" si="4"/>
        <v>0.505</v>
      </c>
      <c r="AE23" s="275" t="s">
        <v>421</v>
      </c>
      <c r="AF23" s="275">
        <f t="shared" si="5"/>
        <v>4</v>
      </c>
      <c r="AG23" s="275">
        <v>0</v>
      </c>
      <c r="AH23" s="275" t="s">
        <v>26</v>
      </c>
      <c r="AI23" s="275">
        <f t="shared" si="6"/>
        <v>1</v>
      </c>
      <c r="AJ23" s="275">
        <f t="shared" si="7"/>
        <v>0</v>
      </c>
      <c r="AK23" s="275">
        <f t="shared" si="8"/>
        <v>4</v>
      </c>
      <c r="AL23" s="275">
        <f t="shared" si="9"/>
        <v>35</v>
      </c>
      <c r="AM23" s="275">
        <f t="shared" si="10"/>
        <v>0.7222222222222221</v>
      </c>
      <c r="AN23" s="276">
        <f t="shared" si="11"/>
        <v>1.4588888888888887</v>
      </c>
      <c r="AO23" s="749"/>
      <c r="AQ23" s="315" t="s">
        <v>35</v>
      </c>
      <c r="AR23" s="316">
        <f t="shared" si="12"/>
        <v>46699430</v>
      </c>
      <c r="AS23" s="316">
        <f t="shared" si="13"/>
        <v>2.6338793117489528E-2</v>
      </c>
      <c r="AT23" s="316">
        <f t="shared" si="14"/>
        <v>1.4588888888888887</v>
      </c>
      <c r="AU23" s="316">
        <v>1</v>
      </c>
      <c r="AV23" s="316">
        <f t="shared" si="15"/>
        <v>1794442.9991647331</v>
      </c>
      <c r="AW23" s="722"/>
      <c r="AX23" s="722"/>
      <c r="AY23" s="715"/>
    </row>
    <row r="24" spans="1:51" ht="20.25" thickTop="1" thickBot="1" x14ac:dyDescent="0.35">
      <c r="A24" s="516" t="s">
        <v>379</v>
      </c>
      <c r="B24" s="105" t="s">
        <v>23</v>
      </c>
      <c r="C24" s="94">
        <f>'Input sheet'!E40</f>
        <v>1</v>
      </c>
      <c r="K24" s="392" t="s">
        <v>30</v>
      </c>
      <c r="L24" s="110" t="s">
        <v>198</v>
      </c>
      <c r="M24" s="408">
        <f>C7*C11</f>
        <v>12780226</v>
      </c>
      <c r="N24" s="763"/>
      <c r="P24" s="391" t="s">
        <v>30</v>
      </c>
      <c r="Q24" s="45">
        <f>$C$29</f>
        <v>35</v>
      </c>
      <c r="R24" s="45">
        <f>$C$32</f>
        <v>15</v>
      </c>
      <c r="S24" s="45">
        <v>230</v>
      </c>
      <c r="T24" s="45">
        <f t="shared" si="0"/>
        <v>23.0484651884397</v>
      </c>
      <c r="U24" s="45">
        <f t="shared" si="1"/>
        <v>1.7237755582630576E-2</v>
      </c>
      <c r="V24" s="45">
        <f t="shared" si="2"/>
        <v>3.417837094773464E-2</v>
      </c>
      <c r="W24" s="722"/>
      <c r="Y24" s="392" t="s">
        <v>30</v>
      </c>
      <c r="Z24" s="386" t="s">
        <v>422</v>
      </c>
      <c r="AA24" s="275" t="s">
        <v>434</v>
      </c>
      <c r="AB24" s="275">
        <f t="shared" si="3"/>
        <v>0.01</v>
      </c>
      <c r="AC24" s="275">
        <v>0.5</v>
      </c>
      <c r="AD24" s="275">
        <f t="shared" si="4"/>
        <v>0.505</v>
      </c>
      <c r="AE24" s="275" t="s">
        <v>47</v>
      </c>
      <c r="AF24" s="275">
        <f t="shared" si="5"/>
        <v>3</v>
      </c>
      <c r="AG24" s="275">
        <v>1</v>
      </c>
      <c r="AH24" s="275" t="s">
        <v>20</v>
      </c>
      <c r="AI24" s="275">
        <f t="shared" si="6"/>
        <v>2</v>
      </c>
      <c r="AJ24" s="275">
        <f t="shared" si="7"/>
        <v>1.75</v>
      </c>
      <c r="AK24" s="275">
        <f t="shared" si="8"/>
        <v>4.75</v>
      </c>
      <c r="AL24" s="275">
        <f t="shared" si="9"/>
        <v>35</v>
      </c>
      <c r="AM24" s="275">
        <f t="shared" si="10"/>
        <v>0.7222222222222221</v>
      </c>
      <c r="AN24" s="276">
        <f t="shared" si="11"/>
        <v>1.7324305555555555</v>
      </c>
      <c r="AO24" s="749"/>
      <c r="AQ24" s="315" t="s">
        <v>30</v>
      </c>
      <c r="AR24" s="316">
        <f t="shared" si="12"/>
        <v>12780226</v>
      </c>
      <c r="AS24" s="316">
        <f t="shared" si="13"/>
        <v>3.417837094773464E-2</v>
      </c>
      <c r="AT24" s="316">
        <f t="shared" si="14"/>
        <v>1.7324305555555555</v>
      </c>
      <c r="AU24" s="316">
        <v>1</v>
      </c>
      <c r="AV24" s="316">
        <f t="shared" si="15"/>
        <v>756738.32211325038</v>
      </c>
      <c r="AW24" s="722"/>
      <c r="AX24" s="722"/>
      <c r="AY24" s="715"/>
    </row>
    <row r="25" spans="1:51" ht="20.25" thickTop="1" thickBot="1" x14ac:dyDescent="0.35">
      <c r="A25" s="517"/>
      <c r="B25" s="106" t="s">
        <v>26</v>
      </c>
      <c r="C25" s="95">
        <f>'Input sheet'!E41</f>
        <v>1</v>
      </c>
      <c r="K25" s="392" t="s">
        <v>28</v>
      </c>
      <c r="L25" s="110" t="s">
        <v>209</v>
      </c>
      <c r="M25" s="408">
        <f>C11*C14</f>
        <v>2322948</v>
      </c>
      <c r="N25" s="763"/>
      <c r="P25" s="391" t="s">
        <v>28</v>
      </c>
      <c r="Q25" s="45">
        <f>$C$32</f>
        <v>15</v>
      </c>
      <c r="R25" s="45">
        <f>$C$30</f>
        <v>20</v>
      </c>
      <c r="S25" s="45">
        <v>230</v>
      </c>
      <c r="T25" s="45">
        <f t="shared" si="0"/>
        <v>15.895538413434787</v>
      </c>
      <c r="U25" s="45">
        <f t="shared" si="1"/>
        <v>4.2160006424573982E-3</v>
      </c>
      <c r="V25" s="45">
        <f t="shared" si="2"/>
        <v>8.4142266234975959E-3</v>
      </c>
      <c r="W25" s="722"/>
      <c r="Y25" s="392" t="s">
        <v>28</v>
      </c>
      <c r="Z25" s="386" t="s">
        <v>422</v>
      </c>
      <c r="AA25" s="275" t="s">
        <v>434</v>
      </c>
      <c r="AB25" s="275">
        <f t="shared" si="3"/>
        <v>0.01</v>
      </c>
      <c r="AC25" s="275">
        <v>0.5</v>
      </c>
      <c r="AD25" s="275">
        <f t="shared" si="4"/>
        <v>0.505</v>
      </c>
      <c r="AE25" s="275" t="s">
        <v>47</v>
      </c>
      <c r="AF25" s="275">
        <f t="shared" si="5"/>
        <v>3</v>
      </c>
      <c r="AG25" s="275">
        <v>0</v>
      </c>
      <c r="AH25" s="275" t="s">
        <v>20</v>
      </c>
      <c r="AI25" s="275">
        <f t="shared" si="6"/>
        <v>2</v>
      </c>
      <c r="AJ25" s="275">
        <f t="shared" si="7"/>
        <v>0</v>
      </c>
      <c r="AK25" s="275">
        <f t="shared" si="8"/>
        <v>3</v>
      </c>
      <c r="AL25" s="275">
        <f t="shared" si="9"/>
        <v>35</v>
      </c>
      <c r="AM25" s="275">
        <f t="shared" si="10"/>
        <v>0.7222222222222221</v>
      </c>
      <c r="AN25" s="276">
        <f t="shared" si="11"/>
        <v>1.0941666666666665</v>
      </c>
      <c r="AO25" s="749"/>
      <c r="AQ25" s="315" t="s">
        <v>28</v>
      </c>
      <c r="AR25" s="316">
        <f t="shared" si="12"/>
        <v>2322948</v>
      </c>
      <c r="AS25" s="316">
        <f t="shared" si="13"/>
        <v>8.4142266234975959E-3</v>
      </c>
      <c r="AT25" s="316">
        <f t="shared" si="14"/>
        <v>1.0941666666666665</v>
      </c>
      <c r="AU25" s="316">
        <v>1</v>
      </c>
      <c r="AV25" s="316">
        <f t="shared" si="15"/>
        <v>21386.37476697204</v>
      </c>
      <c r="AW25" s="722"/>
      <c r="AX25" s="722"/>
      <c r="AY25" s="715"/>
    </row>
    <row r="26" spans="1:51" ht="20.25" thickTop="1" thickBot="1" x14ac:dyDescent="0.35">
      <c r="K26" s="392" t="s">
        <v>36</v>
      </c>
      <c r="L26" s="110" t="s">
        <v>205</v>
      </c>
      <c r="M26" s="408">
        <f>C16*C11</f>
        <v>3675995</v>
      </c>
      <c r="N26" s="763"/>
      <c r="P26" s="391" t="s">
        <v>36</v>
      </c>
      <c r="Q26" s="45">
        <f>$C$33</f>
        <v>25</v>
      </c>
      <c r="R26" s="45">
        <f>$C$32</f>
        <v>15</v>
      </c>
      <c r="S26" s="45">
        <v>230</v>
      </c>
      <c r="T26" s="45">
        <f t="shared" si="0"/>
        <v>18.248908921254063</v>
      </c>
      <c r="U26" s="45">
        <f t="shared" si="1"/>
        <v>7.1146798558078322E-3</v>
      </c>
      <c r="V26" s="45">
        <f t="shared" si="2"/>
        <v>1.4178741042165027E-2</v>
      </c>
      <c r="W26" s="722"/>
      <c r="Y26" s="392" t="s">
        <v>36</v>
      </c>
      <c r="Z26" s="386" t="s">
        <v>422</v>
      </c>
      <c r="AA26" s="275" t="s">
        <v>434</v>
      </c>
      <c r="AB26" s="275">
        <f t="shared" si="3"/>
        <v>0.01</v>
      </c>
      <c r="AC26" s="275">
        <v>0.5</v>
      </c>
      <c r="AD26" s="275">
        <f t="shared" si="4"/>
        <v>0.505</v>
      </c>
      <c r="AE26" s="275" t="s">
        <v>47</v>
      </c>
      <c r="AF26" s="275">
        <f t="shared" si="5"/>
        <v>3</v>
      </c>
      <c r="AG26" s="275">
        <v>1</v>
      </c>
      <c r="AH26" s="275" t="s">
        <v>20</v>
      </c>
      <c r="AI26" s="275">
        <f t="shared" si="6"/>
        <v>2</v>
      </c>
      <c r="AJ26" s="275">
        <f t="shared" si="7"/>
        <v>1.75</v>
      </c>
      <c r="AK26" s="275">
        <f t="shared" si="8"/>
        <v>4.75</v>
      </c>
      <c r="AL26" s="275">
        <f t="shared" si="9"/>
        <v>35</v>
      </c>
      <c r="AM26" s="275">
        <f t="shared" si="10"/>
        <v>0.7222222222222221</v>
      </c>
      <c r="AN26" s="276">
        <f t="shared" si="11"/>
        <v>1.7324305555555555</v>
      </c>
      <c r="AO26" s="749"/>
      <c r="AQ26" s="315" t="s">
        <v>36</v>
      </c>
      <c r="AR26" s="316">
        <f t="shared" si="12"/>
        <v>3675995</v>
      </c>
      <c r="AS26" s="316">
        <f t="shared" si="13"/>
        <v>1.4178741042165027E-2</v>
      </c>
      <c r="AT26" s="316">
        <f t="shared" si="14"/>
        <v>1.7324305555555555</v>
      </c>
      <c r="AU26" s="316">
        <v>1</v>
      </c>
      <c r="AV26" s="316">
        <f t="shared" si="15"/>
        <v>90295.980377079104</v>
      </c>
      <c r="AW26" s="722"/>
      <c r="AX26" s="722"/>
      <c r="AY26" s="715"/>
    </row>
    <row r="27" spans="1:51" ht="20.25" thickTop="1" thickBot="1" x14ac:dyDescent="0.35">
      <c r="K27" s="392" t="s">
        <v>29</v>
      </c>
      <c r="L27" s="110" t="s">
        <v>204</v>
      </c>
      <c r="M27" s="408">
        <f>C16*C8</f>
        <v>6215840</v>
      </c>
      <c r="N27" s="763"/>
      <c r="P27" s="391" t="s">
        <v>29</v>
      </c>
      <c r="Q27" s="45">
        <f>$C$30</f>
        <v>20</v>
      </c>
      <c r="R27" s="45">
        <f>$C$32</f>
        <v>15</v>
      </c>
      <c r="S27" s="45">
        <v>230</v>
      </c>
      <c r="T27" s="45">
        <f t="shared" si="0"/>
        <v>15.895538413434787</v>
      </c>
      <c r="U27" s="45">
        <f t="shared" si="1"/>
        <v>4.2160006424573982E-3</v>
      </c>
      <c r="V27" s="45">
        <f t="shared" si="2"/>
        <v>8.4142266234975959E-3</v>
      </c>
      <c r="W27" s="722"/>
      <c r="Y27" s="392" t="s">
        <v>29</v>
      </c>
      <c r="Z27" s="386" t="s">
        <v>422</v>
      </c>
      <c r="AA27" s="275" t="s">
        <v>434</v>
      </c>
      <c r="AB27" s="275">
        <f t="shared" si="3"/>
        <v>0.01</v>
      </c>
      <c r="AC27" s="275">
        <v>0.5</v>
      </c>
      <c r="AD27" s="275">
        <f t="shared" si="4"/>
        <v>0.505</v>
      </c>
      <c r="AE27" s="275" t="s">
        <v>421</v>
      </c>
      <c r="AF27" s="275">
        <f t="shared" si="5"/>
        <v>4</v>
      </c>
      <c r="AG27" s="275">
        <v>0</v>
      </c>
      <c r="AH27" s="275" t="s">
        <v>26</v>
      </c>
      <c r="AI27" s="275">
        <f t="shared" si="6"/>
        <v>1</v>
      </c>
      <c r="AJ27" s="275">
        <f t="shared" si="7"/>
        <v>0</v>
      </c>
      <c r="AK27" s="275">
        <f t="shared" si="8"/>
        <v>4</v>
      </c>
      <c r="AL27" s="275">
        <f t="shared" si="9"/>
        <v>35</v>
      </c>
      <c r="AM27" s="275">
        <f t="shared" si="10"/>
        <v>0.7222222222222221</v>
      </c>
      <c r="AN27" s="276">
        <f t="shared" si="11"/>
        <v>1.4588888888888887</v>
      </c>
      <c r="AO27" s="749"/>
      <c r="AQ27" s="315" t="s">
        <v>29</v>
      </c>
      <c r="AR27" s="316">
        <f t="shared" si="12"/>
        <v>6215840</v>
      </c>
      <c r="AS27" s="316">
        <f t="shared" si="13"/>
        <v>8.4142266234975959E-3</v>
      </c>
      <c r="AT27" s="316">
        <f t="shared" si="14"/>
        <v>1.4588888888888887</v>
      </c>
      <c r="AU27" s="316">
        <v>1</v>
      </c>
      <c r="AV27" s="316">
        <f t="shared" si="15"/>
        <v>76302.0574038021</v>
      </c>
      <c r="AW27" s="722"/>
      <c r="AX27" s="722"/>
      <c r="AY27" s="715"/>
    </row>
    <row r="28" spans="1:51" ht="20.25" thickTop="1" thickBot="1" x14ac:dyDescent="0.35">
      <c r="B28" s="726" t="s">
        <v>386</v>
      </c>
      <c r="C28" s="727"/>
      <c r="K28" s="392" t="s">
        <v>37</v>
      </c>
      <c r="L28" s="110" t="s">
        <v>208</v>
      </c>
      <c r="M28" s="408">
        <f>C8*C11</f>
        <v>1701088</v>
      </c>
      <c r="N28" s="763"/>
      <c r="P28" s="391" t="s">
        <v>37</v>
      </c>
      <c r="Q28" s="45">
        <f>$C$30</f>
        <v>20</v>
      </c>
      <c r="R28" s="45">
        <f>$C$33</f>
        <v>25</v>
      </c>
      <c r="S28" s="45">
        <v>230</v>
      </c>
      <c r="T28" s="45">
        <f t="shared" si="0"/>
        <v>20.419277715473552</v>
      </c>
      <c r="U28" s="45">
        <f t="shared" si="1"/>
        <v>1.089232327256362E-2</v>
      </c>
      <c r="V28" s="45">
        <f t="shared" si="2"/>
        <v>2.1666003838853209E-2</v>
      </c>
      <c r="W28" s="722"/>
      <c r="Y28" s="392" t="s">
        <v>37</v>
      </c>
      <c r="Z28" s="386" t="s">
        <v>422</v>
      </c>
      <c r="AA28" s="275" t="s">
        <v>434</v>
      </c>
      <c r="AB28" s="275">
        <f t="shared" si="3"/>
        <v>0.01</v>
      </c>
      <c r="AC28" s="275">
        <v>0.5</v>
      </c>
      <c r="AD28" s="275">
        <f t="shared" si="4"/>
        <v>0.505</v>
      </c>
      <c r="AE28" s="275" t="s">
        <v>47</v>
      </c>
      <c r="AF28" s="275">
        <f t="shared" si="5"/>
        <v>3</v>
      </c>
      <c r="AG28" s="275">
        <v>0</v>
      </c>
      <c r="AH28" s="275" t="s">
        <v>20</v>
      </c>
      <c r="AI28" s="275">
        <f t="shared" si="6"/>
        <v>2</v>
      </c>
      <c r="AJ28" s="275">
        <f t="shared" si="7"/>
        <v>0</v>
      </c>
      <c r="AK28" s="275">
        <f t="shared" si="8"/>
        <v>3</v>
      </c>
      <c r="AL28" s="275">
        <f t="shared" si="9"/>
        <v>35</v>
      </c>
      <c r="AM28" s="275">
        <f t="shared" si="10"/>
        <v>0.7222222222222221</v>
      </c>
      <c r="AN28" s="276">
        <f t="shared" si="11"/>
        <v>1.0941666666666665</v>
      </c>
      <c r="AO28" s="749"/>
      <c r="AQ28" s="315" t="s">
        <v>37</v>
      </c>
      <c r="AR28" s="316">
        <f t="shared" si="12"/>
        <v>1701088</v>
      </c>
      <c r="AS28" s="316">
        <f t="shared" si="13"/>
        <v>2.1666003838853209E-2</v>
      </c>
      <c r="AT28" s="316">
        <f t="shared" si="14"/>
        <v>1.0941666666666665</v>
      </c>
      <c r="AU28" s="316">
        <v>1</v>
      </c>
      <c r="AV28" s="316">
        <f t="shared" si="15"/>
        <v>40326.365007076842</v>
      </c>
      <c r="AW28" s="722"/>
      <c r="AX28" s="722"/>
      <c r="AY28" s="715"/>
    </row>
    <row r="29" spans="1:51" ht="20.25" thickTop="1" thickBot="1" x14ac:dyDescent="0.35">
      <c r="B29" s="107" t="s">
        <v>387</v>
      </c>
      <c r="C29" s="60">
        <f>'Input sheet'!D27</f>
        <v>35</v>
      </c>
      <c r="K29" s="392" t="s">
        <v>39</v>
      </c>
      <c r="L29" s="110" t="s">
        <v>308</v>
      </c>
      <c r="M29" s="408">
        <f>C14*C17</f>
        <v>2322948</v>
      </c>
      <c r="N29" s="763"/>
      <c r="P29" s="391" t="s">
        <v>39</v>
      </c>
      <c r="Q29" s="45">
        <f>$C$30</f>
        <v>20</v>
      </c>
      <c r="R29" s="45">
        <f>$C$33</f>
        <v>25</v>
      </c>
      <c r="S29" s="45">
        <v>230</v>
      </c>
      <c r="T29" s="45">
        <f t="shared" si="0"/>
        <v>20.419277715473552</v>
      </c>
      <c r="U29" s="45">
        <f t="shared" si="1"/>
        <v>1.089232327256362E-2</v>
      </c>
      <c r="V29" s="45">
        <f t="shared" si="2"/>
        <v>2.1666003838853209E-2</v>
      </c>
      <c r="W29" s="722"/>
      <c r="Y29" s="392" t="s">
        <v>39</v>
      </c>
      <c r="Z29" s="386" t="s">
        <v>422</v>
      </c>
      <c r="AA29" s="275" t="s">
        <v>434</v>
      </c>
      <c r="AB29" s="275">
        <f t="shared" si="3"/>
        <v>0.01</v>
      </c>
      <c r="AC29" s="275">
        <v>0.5</v>
      </c>
      <c r="AD29" s="275">
        <f t="shared" si="4"/>
        <v>0.505</v>
      </c>
      <c r="AE29" s="275" t="s">
        <v>20</v>
      </c>
      <c r="AF29" s="275">
        <f t="shared" si="5"/>
        <v>2</v>
      </c>
      <c r="AG29" s="275">
        <v>0</v>
      </c>
      <c r="AH29" s="275" t="s">
        <v>17</v>
      </c>
      <c r="AI29" s="275">
        <f t="shared" si="6"/>
        <v>2</v>
      </c>
      <c r="AJ29" s="275">
        <f t="shared" si="7"/>
        <v>0</v>
      </c>
      <c r="AK29" s="275">
        <f t="shared" si="8"/>
        <v>2</v>
      </c>
      <c r="AL29" s="275">
        <f t="shared" si="9"/>
        <v>35</v>
      </c>
      <c r="AM29" s="275">
        <f t="shared" si="10"/>
        <v>0.7222222222222221</v>
      </c>
      <c r="AN29" s="276">
        <f t="shared" si="11"/>
        <v>0.72944444444444434</v>
      </c>
      <c r="AO29" s="749"/>
      <c r="AQ29" s="315" t="s">
        <v>39</v>
      </c>
      <c r="AR29" s="316">
        <f t="shared" si="12"/>
        <v>2322948</v>
      </c>
      <c r="AS29" s="316">
        <f t="shared" si="13"/>
        <v>2.1666003838853209E-2</v>
      </c>
      <c r="AT29" s="316">
        <f t="shared" si="14"/>
        <v>0.72944444444444434</v>
      </c>
      <c r="AU29" s="316">
        <v>1</v>
      </c>
      <c r="AV29" s="316">
        <f t="shared" si="15"/>
        <v>36712.209652669015</v>
      </c>
      <c r="AW29" s="722"/>
      <c r="AX29" s="722"/>
      <c r="AY29" s="715"/>
    </row>
    <row r="30" spans="1:51" ht="20.25" thickTop="1" thickBot="1" x14ac:dyDescent="0.35">
      <c r="B30" s="108" t="s">
        <v>388</v>
      </c>
      <c r="C30" s="61">
        <f>'Input sheet'!D28</f>
        <v>20</v>
      </c>
      <c r="E30" s="739" t="s">
        <v>135</v>
      </c>
      <c r="F30" s="740"/>
      <c r="G30" s="740"/>
      <c r="H30" s="740"/>
      <c r="I30" s="741"/>
      <c r="K30" s="392" t="s">
        <v>40</v>
      </c>
      <c r="L30" s="110" t="s">
        <v>207</v>
      </c>
      <c r="M30" s="408">
        <f>C17*C8</f>
        <v>1701088</v>
      </c>
      <c r="N30" s="763"/>
      <c r="P30" s="391" t="s">
        <v>40</v>
      </c>
      <c r="Q30" s="45">
        <f>$C$30</f>
        <v>20</v>
      </c>
      <c r="R30" s="45">
        <f>$C$32</f>
        <v>15</v>
      </c>
      <c r="S30" s="45">
        <v>230</v>
      </c>
      <c r="T30" s="45">
        <f t="shared" si="0"/>
        <v>15.895538413434787</v>
      </c>
      <c r="U30" s="45">
        <f t="shared" si="1"/>
        <v>4.2160006424573982E-3</v>
      </c>
      <c r="V30" s="45">
        <f t="shared" si="2"/>
        <v>8.4142266234975959E-3</v>
      </c>
      <c r="W30" s="722"/>
      <c r="Y30" s="392" t="s">
        <v>40</v>
      </c>
      <c r="Z30" s="386" t="s">
        <v>422</v>
      </c>
      <c r="AA30" s="275" t="s">
        <v>434</v>
      </c>
      <c r="AB30" s="275">
        <f t="shared" si="3"/>
        <v>0.01</v>
      </c>
      <c r="AC30" s="275">
        <v>0.5</v>
      </c>
      <c r="AD30" s="275">
        <f t="shared" si="4"/>
        <v>0.505</v>
      </c>
      <c r="AE30" s="275" t="s">
        <v>20</v>
      </c>
      <c r="AF30" s="275">
        <f t="shared" si="5"/>
        <v>2</v>
      </c>
      <c r="AG30" s="275">
        <v>0</v>
      </c>
      <c r="AH30" s="275" t="s">
        <v>17</v>
      </c>
      <c r="AI30" s="275">
        <f t="shared" si="6"/>
        <v>2</v>
      </c>
      <c r="AJ30" s="275">
        <f t="shared" si="7"/>
        <v>0</v>
      </c>
      <c r="AK30" s="275">
        <f t="shared" si="8"/>
        <v>2</v>
      </c>
      <c r="AL30" s="275">
        <f t="shared" si="9"/>
        <v>35</v>
      </c>
      <c r="AM30" s="275">
        <f t="shared" si="10"/>
        <v>0.7222222222222221</v>
      </c>
      <c r="AN30" s="276">
        <f t="shared" si="11"/>
        <v>0.72944444444444434</v>
      </c>
      <c r="AO30" s="749"/>
      <c r="AQ30" s="315" t="s">
        <v>40</v>
      </c>
      <c r="AR30" s="316">
        <f t="shared" si="12"/>
        <v>1701088</v>
      </c>
      <c r="AS30" s="316">
        <f t="shared" si="13"/>
        <v>8.4142266234975959E-3</v>
      </c>
      <c r="AT30" s="316">
        <f t="shared" si="14"/>
        <v>0.72944444444444434</v>
      </c>
      <c r="AU30" s="316">
        <v>1</v>
      </c>
      <c r="AV30" s="316">
        <f t="shared" si="15"/>
        <v>10440.786299592566</v>
      </c>
      <c r="AW30" s="722"/>
      <c r="AX30" s="722"/>
      <c r="AY30" s="715"/>
    </row>
    <row r="31" spans="1:51" ht="20.25" thickTop="1" thickBot="1" x14ac:dyDescent="0.35">
      <c r="B31" s="108" t="s">
        <v>389</v>
      </c>
      <c r="C31" s="61">
        <f>'Input sheet'!D29</f>
        <v>15</v>
      </c>
      <c r="E31" s="742"/>
      <c r="F31" s="743"/>
      <c r="G31" s="743"/>
      <c r="H31" s="743"/>
      <c r="I31" s="744"/>
      <c r="K31" s="392" t="s">
        <v>41</v>
      </c>
      <c r="L31" s="110" t="s">
        <v>203</v>
      </c>
      <c r="M31" s="408">
        <f>C13*C8</f>
        <v>29444256</v>
      </c>
      <c r="N31" s="763"/>
      <c r="P31" s="391" t="s">
        <v>41</v>
      </c>
      <c r="Q31" s="45">
        <f>$C$29</f>
        <v>35</v>
      </c>
      <c r="R31" s="45">
        <f>$C$30</f>
        <v>20</v>
      </c>
      <c r="S31" s="45">
        <v>230</v>
      </c>
      <c r="T31" s="45">
        <f t="shared" si="0"/>
        <v>25.12420473149924</v>
      </c>
      <c r="U31" s="45">
        <f t="shared" si="1"/>
        <v>2.3901073345479126E-2</v>
      </c>
      <c r="V31" s="45">
        <f t="shared" si="2"/>
        <v>4.7230885383892279E-2</v>
      </c>
      <c r="W31" s="722"/>
      <c r="Y31" s="392" t="s">
        <v>41</v>
      </c>
      <c r="Z31" s="386" t="s">
        <v>422</v>
      </c>
      <c r="AA31" s="275" t="s">
        <v>434</v>
      </c>
      <c r="AB31" s="275">
        <f t="shared" si="3"/>
        <v>0.01</v>
      </c>
      <c r="AC31" s="275">
        <v>0.5</v>
      </c>
      <c r="AD31" s="275">
        <f t="shared" si="4"/>
        <v>0.505</v>
      </c>
      <c r="AE31" s="275" t="s">
        <v>49</v>
      </c>
      <c r="AF31" s="275">
        <f t="shared" si="5"/>
        <v>3</v>
      </c>
      <c r="AG31" s="275">
        <v>1</v>
      </c>
      <c r="AH31" s="275" t="s">
        <v>23</v>
      </c>
      <c r="AI31" s="275">
        <f t="shared" si="6"/>
        <v>1</v>
      </c>
      <c r="AJ31" s="275">
        <f t="shared" si="7"/>
        <v>1</v>
      </c>
      <c r="AK31" s="275">
        <f t="shared" si="8"/>
        <v>4</v>
      </c>
      <c r="AL31" s="275">
        <f t="shared" si="9"/>
        <v>35</v>
      </c>
      <c r="AM31" s="275">
        <f t="shared" si="10"/>
        <v>0.7222222222222221</v>
      </c>
      <c r="AN31" s="276">
        <f t="shared" si="11"/>
        <v>1.4588888888888887</v>
      </c>
      <c r="AO31" s="749"/>
      <c r="AQ31" s="315" t="s">
        <v>41</v>
      </c>
      <c r="AR31" s="316">
        <f t="shared" si="12"/>
        <v>29444256</v>
      </c>
      <c r="AS31" s="316">
        <f t="shared" si="13"/>
        <v>4.7230885383892279E-2</v>
      </c>
      <c r="AT31" s="316">
        <f t="shared" si="14"/>
        <v>1.4588888888888887</v>
      </c>
      <c r="AU31" s="316">
        <v>1</v>
      </c>
      <c r="AV31" s="316">
        <f t="shared" si="15"/>
        <v>2028845.0912216962</v>
      </c>
      <c r="AW31" s="722"/>
      <c r="AX31" s="722"/>
      <c r="AY31" s="715"/>
    </row>
    <row r="32" spans="1:51" ht="19.5" customHeight="1" thickTop="1" thickBot="1" x14ac:dyDescent="0.35">
      <c r="B32" s="110" t="s">
        <v>390</v>
      </c>
      <c r="C32" s="109">
        <f>'Input sheet'!D30</f>
        <v>15</v>
      </c>
      <c r="E32" s="742"/>
      <c r="F32" s="743"/>
      <c r="G32" s="743"/>
      <c r="H32" s="743"/>
      <c r="I32" s="744"/>
      <c r="K32" s="392" t="s">
        <v>42</v>
      </c>
      <c r="L32" s="110" t="s">
        <v>202</v>
      </c>
      <c r="M32" s="408">
        <f>C13*C17</f>
        <v>17413083</v>
      </c>
      <c r="N32" s="763"/>
      <c r="P32" s="391" t="s">
        <v>42</v>
      </c>
      <c r="Q32" s="45">
        <f>$C$29</f>
        <v>35</v>
      </c>
      <c r="R32" s="45">
        <f>$C$32</f>
        <v>15</v>
      </c>
      <c r="S32" s="45">
        <v>230</v>
      </c>
      <c r="T32" s="45">
        <f t="shared" si="0"/>
        <v>23.0484651884397</v>
      </c>
      <c r="U32" s="45">
        <f t="shared" si="1"/>
        <v>1.7237755582630576E-2</v>
      </c>
      <c r="V32" s="45">
        <f t="shared" si="2"/>
        <v>3.417837094773464E-2</v>
      </c>
      <c r="W32" s="722"/>
      <c r="Y32" s="392" t="s">
        <v>42</v>
      </c>
      <c r="Z32" s="386" t="s">
        <v>422</v>
      </c>
      <c r="AA32" s="275" t="s">
        <v>434</v>
      </c>
      <c r="AB32" s="275">
        <f t="shared" si="3"/>
        <v>0.01</v>
      </c>
      <c r="AC32" s="275">
        <v>0.5</v>
      </c>
      <c r="AD32" s="275">
        <f t="shared" si="4"/>
        <v>0.505</v>
      </c>
      <c r="AE32" s="275" t="s">
        <v>20</v>
      </c>
      <c r="AF32" s="275">
        <f t="shared" si="5"/>
        <v>2</v>
      </c>
      <c r="AG32" s="275">
        <v>1</v>
      </c>
      <c r="AH32" s="275" t="s">
        <v>17</v>
      </c>
      <c r="AI32" s="275">
        <f t="shared" si="6"/>
        <v>2</v>
      </c>
      <c r="AJ32" s="275">
        <f t="shared" si="7"/>
        <v>1.75</v>
      </c>
      <c r="AK32" s="275">
        <f t="shared" si="8"/>
        <v>3.75</v>
      </c>
      <c r="AL32" s="275">
        <f t="shared" si="9"/>
        <v>35</v>
      </c>
      <c r="AM32" s="275">
        <f t="shared" si="10"/>
        <v>0.7222222222222221</v>
      </c>
      <c r="AN32" s="276">
        <f t="shared" si="11"/>
        <v>1.3677083333333331</v>
      </c>
      <c r="AO32" s="749"/>
      <c r="AQ32" s="315" t="s">
        <v>42</v>
      </c>
      <c r="AR32" s="316">
        <f t="shared" si="12"/>
        <v>17413083</v>
      </c>
      <c r="AS32" s="316">
        <f t="shared" si="13"/>
        <v>3.417837094773464E-2</v>
      </c>
      <c r="AT32" s="316">
        <f t="shared" si="14"/>
        <v>1.3677083333333331</v>
      </c>
      <c r="AU32" s="316">
        <v>1</v>
      </c>
      <c r="AV32" s="316">
        <f t="shared" si="15"/>
        <v>813992.72258805146</v>
      </c>
      <c r="AW32" s="722"/>
      <c r="AX32" s="722"/>
      <c r="AY32" s="715"/>
    </row>
    <row r="33" spans="1:51" ht="20.25" thickTop="1" thickBot="1" x14ac:dyDescent="0.35">
      <c r="B33" s="106" t="s">
        <v>391</v>
      </c>
      <c r="C33" s="95">
        <f>'Input sheet'!D31</f>
        <v>25</v>
      </c>
      <c r="E33" s="745"/>
      <c r="F33" s="746"/>
      <c r="G33" s="746"/>
      <c r="H33" s="746"/>
      <c r="I33" s="747"/>
      <c r="K33" s="394" t="s">
        <v>43</v>
      </c>
      <c r="L33" s="106" t="s">
        <v>270</v>
      </c>
      <c r="M33" s="409">
        <f>C16*C13</f>
        <v>63628065</v>
      </c>
      <c r="N33" s="763"/>
      <c r="P33" s="393" t="s">
        <v>43</v>
      </c>
      <c r="Q33" s="46">
        <f>$C$29</f>
        <v>35</v>
      </c>
      <c r="R33" s="46">
        <f>$C$32</f>
        <v>15</v>
      </c>
      <c r="S33" s="46">
        <v>270</v>
      </c>
      <c r="T33" s="46">
        <f t="shared" si="0"/>
        <v>19.039432764659772</v>
      </c>
      <c r="U33" s="46">
        <f t="shared" si="1"/>
        <v>8.3551870766805716E-3</v>
      </c>
      <c r="V33" s="46">
        <f t="shared" si="2"/>
        <v>1.6640565002274812E-2</v>
      </c>
      <c r="W33" s="517"/>
      <c r="Y33" s="394" t="s">
        <v>43</v>
      </c>
      <c r="Z33" s="395" t="s">
        <v>422</v>
      </c>
      <c r="AA33" s="292" t="s">
        <v>434</v>
      </c>
      <c r="AB33" s="292">
        <f t="shared" si="3"/>
        <v>0.01</v>
      </c>
      <c r="AC33" s="292">
        <v>0.5</v>
      </c>
      <c r="AD33" s="292">
        <f t="shared" si="4"/>
        <v>0.505</v>
      </c>
      <c r="AE33" s="292" t="s">
        <v>421</v>
      </c>
      <c r="AF33" s="292">
        <f t="shared" si="5"/>
        <v>4</v>
      </c>
      <c r="AG33" s="292">
        <v>0</v>
      </c>
      <c r="AH33" s="292" t="s">
        <v>26</v>
      </c>
      <c r="AI33" s="292">
        <f t="shared" si="6"/>
        <v>1</v>
      </c>
      <c r="AJ33" s="292">
        <f t="shared" si="7"/>
        <v>0</v>
      </c>
      <c r="AK33" s="292">
        <f t="shared" si="8"/>
        <v>4</v>
      </c>
      <c r="AL33" s="292">
        <f t="shared" si="9"/>
        <v>35</v>
      </c>
      <c r="AM33" s="292">
        <f t="shared" si="10"/>
        <v>0.7222222222222221</v>
      </c>
      <c r="AN33" s="293">
        <f t="shared" si="11"/>
        <v>1.4588888888888887</v>
      </c>
      <c r="AO33" s="750"/>
      <c r="AQ33" s="317" t="s">
        <v>43</v>
      </c>
      <c r="AR33" s="318">
        <f t="shared" si="12"/>
        <v>63628065</v>
      </c>
      <c r="AS33" s="318">
        <f t="shared" si="13"/>
        <v>1.6640565002274812E-2</v>
      </c>
      <c r="AT33" s="318">
        <f t="shared" si="14"/>
        <v>1.4588888888888887</v>
      </c>
      <c r="AU33" s="318">
        <v>1</v>
      </c>
      <c r="AV33" s="318">
        <f t="shared" si="15"/>
        <v>1544681.6971696953</v>
      </c>
      <c r="AW33" s="517"/>
      <c r="AX33" s="517"/>
      <c r="AY33" s="716"/>
    </row>
    <row r="34" spans="1:51" ht="15.75" customHeight="1" thickTop="1" x14ac:dyDescent="0.25"/>
    <row r="35" spans="1:51" ht="15.75" customHeight="1" x14ac:dyDescent="0.25"/>
    <row r="38" spans="1:51" ht="19.5" thickBot="1" x14ac:dyDescent="0.35">
      <c r="D38" s="99"/>
      <c r="E38" s="99"/>
      <c r="N38" s="304"/>
    </row>
    <row r="39" spans="1:51" ht="18.75" x14ac:dyDescent="0.3">
      <c r="A39" s="34" t="s">
        <v>65</v>
      </c>
      <c r="B39" s="34"/>
      <c r="C39" s="34"/>
      <c r="D39" s="34"/>
      <c r="E39" s="34"/>
      <c r="F39" s="34"/>
      <c r="G39" s="34"/>
      <c r="H39" s="34"/>
      <c r="I39" s="35"/>
      <c r="J39" s="35"/>
      <c r="K39" s="36"/>
      <c r="L39" s="37"/>
      <c r="M39" s="37"/>
      <c r="N39" s="35"/>
      <c r="O39" s="35"/>
      <c r="P39" s="38"/>
      <c r="Q39" s="39"/>
      <c r="T39" s="33"/>
    </row>
    <row r="40" spans="1:51" ht="15.75" thickBot="1" x14ac:dyDescent="0.3">
      <c r="B40" s="17" t="s">
        <v>109</v>
      </c>
      <c r="K40" s="16"/>
      <c r="P40" s="40"/>
      <c r="Q40" s="39"/>
    </row>
    <row r="41" spans="1:51" ht="16.5" thickTop="1" thickBot="1" x14ac:dyDescent="0.3">
      <c r="A41" s="377" t="s">
        <v>3</v>
      </c>
      <c r="B41" s="19" t="s">
        <v>13</v>
      </c>
      <c r="C41" s="20" t="s">
        <v>48</v>
      </c>
      <c r="D41" s="21" t="s">
        <v>66</v>
      </c>
      <c r="E41" s="22" t="s">
        <v>58</v>
      </c>
      <c r="F41" s="18" t="s">
        <v>2</v>
      </c>
      <c r="K41" s="16"/>
      <c r="P41" s="40"/>
      <c r="Q41" s="39"/>
    </row>
    <row r="42" spans="1:51" ht="16.5" thickTop="1" thickBot="1" x14ac:dyDescent="0.3">
      <c r="A42" s="374">
        <f>A48</f>
        <v>9</v>
      </c>
      <c r="B42" s="24" t="str">
        <f>B48</f>
        <v>Seven Phase</v>
      </c>
      <c r="C42" s="25">
        <v>8</v>
      </c>
      <c r="D42" s="26">
        <v>8</v>
      </c>
      <c r="E42" s="27">
        <v>12</v>
      </c>
      <c r="F42" s="28">
        <f>SUM(C42:E42)</f>
        <v>28</v>
      </c>
      <c r="K42" s="16"/>
      <c r="P42" s="40"/>
      <c r="Q42" s="39"/>
    </row>
    <row r="43" spans="1:51" ht="15.75" thickTop="1" x14ac:dyDescent="0.25">
      <c r="A43" s="375"/>
      <c r="B43" s="355"/>
      <c r="C43" s="373"/>
      <c r="D43" s="373"/>
      <c r="E43" s="373"/>
      <c r="F43" s="373"/>
      <c r="K43" s="16"/>
      <c r="P43" s="40"/>
      <c r="Q43" s="39"/>
    </row>
    <row r="44" spans="1:51" x14ac:dyDescent="0.25">
      <c r="K44" s="16"/>
      <c r="P44" s="40"/>
      <c r="Q44" s="39"/>
    </row>
    <row r="45" spans="1:51" ht="15.75" thickBot="1" x14ac:dyDescent="0.3">
      <c r="B45" s="353" t="s">
        <v>504</v>
      </c>
      <c r="C45" s="353"/>
      <c r="D45" s="353"/>
      <c r="E45" s="353"/>
      <c r="F45" s="353"/>
      <c r="G45" s="353"/>
      <c r="P45" s="40"/>
      <c r="Q45" s="39"/>
    </row>
    <row r="46" spans="1:51" ht="16.5" thickTop="1" thickBot="1" x14ac:dyDescent="0.3">
      <c r="A46" s="719" t="s">
        <v>448</v>
      </c>
      <c r="B46" s="528" t="s">
        <v>364</v>
      </c>
      <c r="C46" s="527" t="s">
        <v>485</v>
      </c>
      <c r="D46" s="526" t="s">
        <v>486</v>
      </c>
      <c r="E46" s="526"/>
      <c r="F46" s="526"/>
      <c r="G46" s="526"/>
      <c r="P46" s="40"/>
      <c r="Q46" s="39"/>
    </row>
    <row r="47" spans="1:51" ht="16.5" thickTop="1" thickBot="1" x14ac:dyDescent="0.3">
      <c r="A47" s="720"/>
      <c r="B47" s="529"/>
      <c r="C47" s="530"/>
      <c r="D47" s="320" t="s">
        <v>501</v>
      </c>
      <c r="E47" s="320" t="s">
        <v>56</v>
      </c>
      <c r="F47" s="320" t="s">
        <v>66</v>
      </c>
      <c r="G47" s="320" t="s">
        <v>1</v>
      </c>
      <c r="P47" s="40"/>
      <c r="Q47" s="39"/>
    </row>
    <row r="48" spans="1:51" ht="16.5" thickTop="1" thickBot="1" x14ac:dyDescent="0.3">
      <c r="A48" s="376">
        <f t="shared" ref="A48:G48" si="16">AI92</f>
        <v>9</v>
      </c>
      <c r="B48" s="31" t="str">
        <f t="shared" si="16"/>
        <v>Seven Phase</v>
      </c>
      <c r="C48" s="356">
        <f t="shared" si="16"/>
        <v>79.02630555676231</v>
      </c>
      <c r="D48" s="356" t="str">
        <f t="shared" si="16"/>
        <v xml:space="preserve">na </v>
      </c>
      <c r="E48" s="356">
        <f t="shared" si="16"/>
        <v>97.905772898417823</v>
      </c>
      <c r="F48" s="356">
        <f t="shared" si="16"/>
        <v>95.398793531751352</v>
      </c>
      <c r="G48" s="356">
        <f t="shared" si="16"/>
        <v>52.840127323953531</v>
      </c>
      <c r="P48" s="40"/>
    </row>
    <row r="49" spans="1:16" ht="15.75" thickTop="1" x14ac:dyDescent="0.25">
      <c r="P49" s="40"/>
    </row>
    <row r="50" spans="1:16" x14ac:dyDescent="0.25">
      <c r="P50" s="40"/>
    </row>
    <row r="51" spans="1:16" ht="15.75" thickBot="1" x14ac:dyDescent="0.3">
      <c r="B51" s="353" t="s">
        <v>505</v>
      </c>
      <c r="C51" s="353"/>
      <c r="D51" s="353"/>
      <c r="E51" s="353"/>
      <c r="F51" s="353"/>
      <c r="G51" s="353"/>
      <c r="H51" s="353"/>
      <c r="I51" s="353"/>
      <c r="J51" s="353"/>
      <c r="K51" s="353"/>
      <c r="L51" s="353"/>
      <c r="M51" s="353"/>
      <c r="N51" s="353"/>
      <c r="P51" s="40"/>
    </row>
    <row r="52" spans="1:16" ht="16.5" thickTop="1" thickBot="1" x14ac:dyDescent="0.3">
      <c r="A52" s="719" t="s">
        <v>448</v>
      </c>
      <c r="B52" s="528" t="s">
        <v>364</v>
      </c>
      <c r="C52" s="531" t="s">
        <v>502</v>
      </c>
      <c r="D52" s="531"/>
      <c r="E52" s="531"/>
      <c r="F52" s="531"/>
      <c r="G52" s="526" t="s">
        <v>503</v>
      </c>
      <c r="H52" s="526"/>
      <c r="I52" s="526"/>
      <c r="J52" s="526"/>
      <c r="K52" s="527" t="s">
        <v>489</v>
      </c>
      <c r="L52" s="527"/>
      <c r="M52" s="527"/>
      <c r="N52" s="527"/>
      <c r="P52" s="40"/>
    </row>
    <row r="53" spans="1:16" ht="16.5" thickTop="1" thickBot="1" x14ac:dyDescent="0.3">
      <c r="A53" s="720"/>
      <c r="B53" s="529"/>
      <c r="C53" s="352" t="s">
        <v>491</v>
      </c>
      <c r="D53" s="352" t="s">
        <v>363</v>
      </c>
      <c r="E53" s="352" t="s">
        <v>362</v>
      </c>
      <c r="F53" s="352" t="s">
        <v>492</v>
      </c>
      <c r="G53" s="352" t="s">
        <v>491</v>
      </c>
      <c r="H53" s="352" t="s">
        <v>363</v>
      </c>
      <c r="I53" s="352" t="s">
        <v>362</v>
      </c>
      <c r="J53" s="352" t="s">
        <v>492</v>
      </c>
      <c r="K53" s="352" t="s">
        <v>491</v>
      </c>
      <c r="L53" s="352" t="s">
        <v>363</v>
      </c>
      <c r="M53" s="352" t="s">
        <v>362</v>
      </c>
      <c r="N53" s="352" t="s">
        <v>492</v>
      </c>
      <c r="P53" s="40"/>
    </row>
    <row r="54" spans="1:16" ht="16.5" thickTop="1" thickBot="1" x14ac:dyDescent="0.3">
      <c r="A54" s="376">
        <f t="shared" ref="A54:N54" si="17">AQ92</f>
        <v>9</v>
      </c>
      <c r="B54" s="31" t="str">
        <f t="shared" si="17"/>
        <v>Seven Phase</v>
      </c>
      <c r="C54" s="350" t="str">
        <f t="shared" si="17"/>
        <v>na</v>
      </c>
      <c r="D54" s="372">
        <f t="shared" si="17"/>
        <v>1.8275653268295</v>
      </c>
      <c r="E54" s="372">
        <f t="shared" si="17"/>
        <v>2.2773804205946635</v>
      </c>
      <c r="F54" s="372">
        <f t="shared" si="17"/>
        <v>0.60928723376851324</v>
      </c>
      <c r="G54" s="350" t="str">
        <f t="shared" si="17"/>
        <v>na</v>
      </c>
      <c r="H54" s="372">
        <f t="shared" si="17"/>
        <v>6.0974443558894182E-4</v>
      </c>
      <c r="I54" s="372">
        <f t="shared" si="17"/>
        <v>2.8364555803274782E-3</v>
      </c>
      <c r="J54" s="372">
        <f t="shared" si="17"/>
        <v>2.4045941614448531E-2</v>
      </c>
      <c r="K54" s="350" t="str">
        <f t="shared" si="17"/>
        <v>na</v>
      </c>
      <c r="L54" s="372">
        <f t="shared" si="17"/>
        <v>1</v>
      </c>
      <c r="M54" s="372">
        <f t="shared" si="17"/>
        <v>1.1283593749999998</v>
      </c>
      <c r="N54" s="372">
        <f t="shared" si="17"/>
        <v>1.2841261574074074</v>
      </c>
      <c r="P54" s="40"/>
    </row>
    <row r="55" spans="1:16" ht="15.75" thickTop="1" x14ac:dyDescent="0.25">
      <c r="P55" s="40"/>
    </row>
    <row r="56" spans="1:16" ht="15.75" thickBot="1" x14ac:dyDescent="0.3">
      <c r="A56" s="42"/>
      <c r="B56" s="42"/>
      <c r="C56" s="42"/>
      <c r="D56" s="42"/>
      <c r="E56" s="42"/>
      <c r="F56" s="42"/>
      <c r="G56" s="42"/>
      <c r="H56" s="42"/>
      <c r="I56" s="42"/>
      <c r="J56" s="42"/>
      <c r="K56" s="42"/>
      <c r="L56" s="42"/>
      <c r="M56" s="42"/>
      <c r="N56" s="42"/>
      <c r="O56" s="42"/>
      <c r="P56" s="43"/>
    </row>
    <row r="66" spans="11:11" ht="45.75" customHeight="1" x14ac:dyDescent="0.25"/>
    <row r="69" spans="11:11" x14ac:dyDescent="0.25">
      <c r="K69" s="16"/>
    </row>
    <row r="70" spans="11:11" x14ac:dyDescent="0.25">
      <c r="K70" s="16"/>
    </row>
    <row r="71" spans="11:11" x14ac:dyDescent="0.25">
      <c r="K71" s="16"/>
    </row>
    <row r="72" spans="11:11" x14ac:dyDescent="0.25">
      <c r="K72" s="16"/>
    </row>
    <row r="73" spans="11:11" x14ac:dyDescent="0.25">
      <c r="K73" s="16"/>
    </row>
    <row r="74" spans="11:11" x14ac:dyDescent="0.25">
      <c r="K74" s="16"/>
    </row>
    <row r="75" spans="11:11" x14ac:dyDescent="0.25">
      <c r="K75" s="16"/>
    </row>
    <row r="76" spans="11:11" x14ac:dyDescent="0.25">
      <c r="K76" s="16"/>
    </row>
    <row r="77" spans="11:11" x14ac:dyDescent="0.25">
      <c r="K77" s="16"/>
    </row>
    <row r="78" spans="11:11" x14ac:dyDescent="0.25">
      <c r="K78" s="16"/>
    </row>
    <row r="79" spans="11:11" x14ac:dyDescent="0.25">
      <c r="K79" s="16"/>
    </row>
    <row r="80" spans="11:11" x14ac:dyDescent="0.25">
      <c r="K80" s="16"/>
    </row>
    <row r="81" spans="1:56" x14ac:dyDescent="0.25">
      <c r="K81" s="16"/>
    </row>
    <row r="82" spans="1:56" x14ac:dyDescent="0.25">
      <c r="K82" s="16"/>
    </row>
    <row r="83" spans="1:56" x14ac:dyDescent="0.25">
      <c r="A83" s="29"/>
      <c r="B83" s="30"/>
      <c r="C83" s="29"/>
      <c r="D83" s="29"/>
      <c r="E83" s="29"/>
      <c r="F83" s="29"/>
      <c r="G83" s="29"/>
      <c r="H83" s="29"/>
      <c r="I83" s="29"/>
      <c r="J83" s="29"/>
      <c r="K83" s="29"/>
      <c r="L83" s="29"/>
      <c r="M83" s="29"/>
      <c r="N83" s="29"/>
      <c r="O83" s="29"/>
      <c r="P83" s="29"/>
      <c r="Q83" s="29"/>
      <c r="R83" s="29"/>
    </row>
    <row r="84" spans="1:56" x14ac:dyDescent="0.25">
      <c r="K84" s="16"/>
    </row>
    <row r="85" spans="1:56" x14ac:dyDescent="0.25">
      <c r="K85" s="16"/>
    </row>
    <row r="86" spans="1:56" x14ac:dyDescent="0.25">
      <c r="K86" s="16"/>
    </row>
    <row r="87" spans="1:56" ht="18.75" x14ac:dyDescent="0.3">
      <c r="A87" s="29"/>
      <c r="B87" s="32"/>
      <c r="C87" s="32"/>
      <c r="I87" s="16"/>
      <c r="J87" s="23"/>
      <c r="K87" s="23"/>
      <c r="R87" s="33"/>
    </row>
    <row r="88" spans="1:56" ht="18.75" x14ac:dyDescent="0.3">
      <c r="A88" s="29"/>
      <c r="B88" s="32"/>
      <c r="C88" s="32"/>
      <c r="I88" s="16"/>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customHeight="1" thickTop="1" thickBot="1" x14ac:dyDescent="0.3">
      <c r="K90" s="16"/>
      <c r="AI90" s="737" t="s">
        <v>484</v>
      </c>
      <c r="AJ90" s="737" t="s">
        <v>364</v>
      </c>
      <c r="AK90" s="738" t="s">
        <v>485</v>
      </c>
      <c r="AL90" s="737" t="s">
        <v>486</v>
      </c>
      <c r="AM90" s="737"/>
      <c r="AN90" s="737"/>
      <c r="AO90" s="737"/>
      <c r="AP90" s="179"/>
      <c r="AQ90" s="737" t="s">
        <v>484</v>
      </c>
      <c r="AR90" s="735" t="s">
        <v>364</v>
      </c>
      <c r="AS90" s="736" t="s">
        <v>487</v>
      </c>
      <c r="AT90" s="736"/>
      <c r="AU90" s="736"/>
      <c r="AV90" s="736"/>
      <c r="AW90" s="737" t="s">
        <v>488</v>
      </c>
      <c r="AX90" s="737"/>
      <c r="AY90" s="737"/>
      <c r="AZ90" s="737"/>
      <c r="BA90" s="738" t="s">
        <v>489</v>
      </c>
      <c r="BB90" s="738"/>
      <c r="BC90" s="738"/>
      <c r="BD90" s="738"/>
    </row>
    <row r="91" spans="1:56" ht="16.5" thickTop="1" thickBot="1" x14ac:dyDescent="0.3">
      <c r="K91" s="16"/>
      <c r="AI91" s="737"/>
      <c r="AJ91" s="737"/>
      <c r="AK91" s="738"/>
      <c r="AL91" s="180" t="s">
        <v>490</v>
      </c>
      <c r="AM91" s="180" t="s">
        <v>56</v>
      </c>
      <c r="AN91" s="180" t="s">
        <v>66</v>
      </c>
      <c r="AO91" s="180" t="s">
        <v>1</v>
      </c>
      <c r="AP91" s="179"/>
      <c r="AQ91" s="737"/>
      <c r="AR91" s="735"/>
      <c r="AS91" s="180" t="s">
        <v>491</v>
      </c>
      <c r="AT91" s="180" t="s">
        <v>363</v>
      </c>
      <c r="AU91" s="180" t="s">
        <v>362</v>
      </c>
      <c r="AV91" s="180" t="s">
        <v>492</v>
      </c>
      <c r="AW91" s="180" t="s">
        <v>491</v>
      </c>
      <c r="AX91" s="180" t="s">
        <v>363</v>
      </c>
      <c r="AY91" s="180" t="s">
        <v>362</v>
      </c>
      <c r="AZ91" s="180" t="s">
        <v>492</v>
      </c>
      <c r="BA91" s="180" t="s">
        <v>491</v>
      </c>
      <c r="BB91" s="180" t="s">
        <v>363</v>
      </c>
      <c r="BC91" s="180" t="s">
        <v>362</v>
      </c>
      <c r="BD91" s="180" t="s">
        <v>492</v>
      </c>
    </row>
    <row r="92" spans="1:56" ht="15.75" thickTop="1" x14ac:dyDescent="0.25">
      <c r="K92" s="16"/>
      <c r="AI92" s="181">
        <v>9</v>
      </c>
      <c r="AJ92" s="182" t="s">
        <v>11</v>
      </c>
      <c r="AK92" s="183">
        <f>$AY$6</f>
        <v>79.02630555676231</v>
      </c>
      <c r="AL92" s="184" t="s">
        <v>493</v>
      </c>
      <c r="AM92" s="185">
        <f>$AX$6</f>
        <v>97.905772898417823</v>
      </c>
      <c r="AN92" s="185">
        <f>$AX$14</f>
        <v>95.398793531751352</v>
      </c>
      <c r="AO92" s="185">
        <f>$AX$22</f>
        <v>52.840127323953531</v>
      </c>
      <c r="AP92" s="186"/>
      <c r="AQ92" s="181">
        <f t="shared" ref="AQ92:AR92" si="18">AI92</f>
        <v>9</v>
      </c>
      <c r="AR92" s="182" t="str">
        <f t="shared" si="18"/>
        <v>Seven Phase</v>
      </c>
      <c r="AS92" s="187" t="s">
        <v>494</v>
      </c>
      <c r="AT92" s="188">
        <f>$N$6/'1.Conventional'!$N$6</f>
        <v>1.8275653268295</v>
      </c>
      <c r="AU92" s="188">
        <f>$N$14/'1.Conventional'!$N$14</f>
        <v>2.2773804205946635</v>
      </c>
      <c r="AV92" s="188">
        <f>$N$22/'1.Conventional'!$N$22</f>
        <v>0.60928723376851324</v>
      </c>
      <c r="AW92" s="187" t="s">
        <v>494</v>
      </c>
      <c r="AX92" s="188">
        <f>$W$6</f>
        <v>6.0974443558894182E-4</v>
      </c>
      <c r="AY92" s="188">
        <f>$W$14</f>
        <v>2.8364555803274782E-3</v>
      </c>
      <c r="AZ92" s="188">
        <f>$W$22</f>
        <v>2.4045941614448531E-2</v>
      </c>
      <c r="BA92" s="189" t="s">
        <v>494</v>
      </c>
      <c r="BB92" s="190">
        <f>$AO$6</f>
        <v>1</v>
      </c>
      <c r="BC92" s="190">
        <f>$AO$14</f>
        <v>1.1283593749999998</v>
      </c>
      <c r="BD92" s="190">
        <f>$AO$22</f>
        <v>1.2841261574074074</v>
      </c>
    </row>
    <row r="93" spans="1:56" x14ac:dyDescent="0.25">
      <c r="H93" s="16"/>
    </row>
    <row r="94" spans="1:56" x14ac:dyDescent="0.25">
      <c r="K94" s="16"/>
    </row>
    <row r="95" spans="1:56" x14ac:dyDescent="0.25">
      <c r="K95" s="16"/>
    </row>
    <row r="96" spans="1:56" x14ac:dyDescent="0.25">
      <c r="K96" s="16"/>
    </row>
    <row r="97" spans="11:11" x14ac:dyDescent="0.25">
      <c r="K97" s="16"/>
    </row>
    <row r="98" spans="11:11" x14ac:dyDescent="0.25">
      <c r="K98" s="16"/>
    </row>
    <row r="99" spans="11:11" x14ac:dyDescent="0.25">
      <c r="K99" s="16"/>
    </row>
    <row r="100" spans="11:11" x14ac:dyDescent="0.25">
      <c r="K100" s="16"/>
    </row>
    <row r="101" spans="11:11" x14ac:dyDescent="0.25">
      <c r="K101" s="16"/>
    </row>
  </sheetData>
  <mergeCells count="61">
    <mergeCell ref="A52:A53"/>
    <mergeCell ref="AR90:AR91"/>
    <mergeCell ref="AS90:AV90"/>
    <mergeCell ref="AW90:AZ90"/>
    <mergeCell ref="BA90:BD90"/>
    <mergeCell ref="AJ90:AJ91"/>
    <mergeCell ref="AK90:AK91"/>
    <mergeCell ref="AL90:AO90"/>
    <mergeCell ref="AQ90:AQ91"/>
    <mergeCell ref="E30:I33"/>
    <mergeCell ref="C46:C47"/>
    <mergeCell ref="D46:G46"/>
    <mergeCell ref="AI90:AI91"/>
    <mergeCell ref="B52:B53"/>
    <mergeCell ref="C52:F52"/>
    <mergeCell ref="G52:J52"/>
    <mergeCell ref="K52:N52"/>
    <mergeCell ref="AY6:AY33"/>
    <mergeCell ref="N14:N21"/>
    <mergeCell ref="W14:W21"/>
    <mergeCell ref="AO14:AO21"/>
    <mergeCell ref="AW14:AW21"/>
    <mergeCell ref="AX14:AX21"/>
    <mergeCell ref="N22:N33"/>
    <mergeCell ref="W22:W33"/>
    <mergeCell ref="AO22:AO33"/>
    <mergeCell ref="AW22:AW33"/>
    <mergeCell ref="AX22:AX33"/>
    <mergeCell ref="N6:N13"/>
    <mergeCell ref="W6:W13"/>
    <mergeCell ref="AO6:AO13"/>
    <mergeCell ref="AW6:AW13"/>
    <mergeCell ref="AX6:AX13"/>
    <mergeCell ref="AE4:AF4"/>
    <mergeCell ref="AG4:AJ4"/>
    <mergeCell ref="AK4:AK5"/>
    <mergeCell ref="AL4:AL5"/>
    <mergeCell ref="AM4:AM5"/>
    <mergeCell ref="A4:C4"/>
    <mergeCell ref="A46:A47"/>
    <mergeCell ref="B46:B47"/>
    <mergeCell ref="A21:C21"/>
    <mergeCell ref="A22:A23"/>
    <mergeCell ref="A24:A25"/>
    <mergeCell ref="B28:C28"/>
    <mergeCell ref="E5:F5"/>
    <mergeCell ref="K2:N4"/>
    <mergeCell ref="P2:W4"/>
    <mergeCell ref="Y2:AO2"/>
    <mergeCell ref="AQ2:AY4"/>
    <mergeCell ref="Y3:Y5"/>
    <mergeCell ref="Z3:Z5"/>
    <mergeCell ref="AA3:AD3"/>
    <mergeCell ref="AE3:AK3"/>
    <mergeCell ref="AL3:AM3"/>
    <mergeCell ref="AN3:AN5"/>
    <mergeCell ref="AO3:AO5"/>
    <mergeCell ref="AA4:AA5"/>
    <mergeCell ref="AB4:AB5"/>
    <mergeCell ref="AC4:AC5"/>
    <mergeCell ref="AD4:AD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BD101"/>
  <sheetViews>
    <sheetView zoomScale="70" zoomScaleNormal="70" workbookViewId="0">
      <selection activeCell="M17" sqref="M17"/>
    </sheetView>
  </sheetViews>
  <sheetFormatPr defaultColWidth="9.140625" defaultRowHeight="15" x14ac:dyDescent="0.25"/>
  <cols>
    <col min="1" max="1" width="13.85546875" style="9" customWidth="1"/>
    <col min="2" max="2" width="23.85546875" style="9" customWidth="1"/>
    <col min="3" max="3" width="25.5703125" style="9" customWidth="1"/>
    <col min="4" max="4" width="11" style="9" customWidth="1"/>
    <col min="5" max="5" width="13.7109375" style="9" bestFit="1" customWidth="1"/>
    <col min="6" max="6" width="24" style="9" bestFit="1" customWidth="1"/>
    <col min="7" max="7" width="13.7109375" style="9" bestFit="1" customWidth="1"/>
    <col min="8" max="8" width="12.140625" style="9" bestFit="1" customWidth="1"/>
    <col min="9" max="9" width="14.7109375" style="9" bestFit="1" customWidth="1"/>
    <col min="10" max="10" width="9.42578125" style="9" bestFit="1" customWidth="1"/>
    <col min="11" max="11" width="19.140625" style="9" bestFit="1" customWidth="1"/>
    <col min="12" max="12" width="27.42578125" style="9" bestFit="1" customWidth="1"/>
    <col min="13" max="13" width="20.42578125" style="9" bestFit="1" customWidth="1"/>
    <col min="14" max="14" width="18.5703125" style="9" bestFit="1" customWidth="1"/>
    <col min="15" max="15" width="16" style="9" bestFit="1" customWidth="1"/>
    <col min="16" max="16" width="17.7109375" style="9" customWidth="1"/>
    <col min="17" max="17" width="9.7109375" style="9" bestFit="1" customWidth="1"/>
    <col min="18" max="18" width="9" style="9" bestFit="1" customWidth="1"/>
    <col min="19" max="19" width="10.5703125" style="9" bestFit="1" customWidth="1"/>
    <col min="20" max="22" width="16" style="9" bestFit="1" customWidth="1"/>
    <col min="23" max="23" width="20.42578125" style="9" bestFit="1" customWidth="1"/>
    <col min="24" max="24" width="9" style="9" bestFit="1" customWidth="1"/>
    <col min="25" max="25" width="12.7109375" style="9" customWidth="1"/>
    <col min="26" max="26" width="17.28515625" style="9" customWidth="1"/>
    <col min="27" max="27" width="24.28515625" style="9" bestFit="1" customWidth="1"/>
    <col min="28" max="28" width="11" style="9" bestFit="1" customWidth="1"/>
    <col min="29" max="29" width="16.28515625" style="9" bestFit="1" customWidth="1"/>
    <col min="30" max="30" width="14.7109375" style="9" bestFit="1" customWidth="1"/>
    <col min="31" max="31" width="12.85546875" style="9" bestFit="1" customWidth="1"/>
    <col min="32" max="32" width="9.28515625" style="9" bestFit="1" customWidth="1"/>
    <col min="33" max="33" width="15.140625" style="9" bestFit="1" customWidth="1"/>
    <col min="34" max="34" width="12.140625" style="9" bestFit="1" customWidth="1"/>
    <col min="35" max="35" width="24.28515625" style="9" bestFit="1" customWidth="1"/>
    <col min="36" max="36" width="16.5703125" style="9" bestFit="1" customWidth="1"/>
    <col min="37" max="37" width="11.7109375" style="9" bestFit="1" customWidth="1"/>
    <col min="38" max="38" width="14" style="9" bestFit="1" customWidth="1"/>
    <col min="39" max="39" width="12.5703125" style="9" bestFit="1" customWidth="1"/>
    <col min="40" max="40" width="15.42578125" style="9" bestFit="1" customWidth="1"/>
    <col min="41" max="41" width="11.85546875" style="9" bestFit="1" customWidth="1"/>
    <col min="42" max="42" width="25.28515625" style="9" customWidth="1"/>
    <col min="43" max="43" width="20.42578125" style="9" bestFit="1" customWidth="1"/>
    <col min="44" max="44" width="16.5703125" style="9" bestFit="1" customWidth="1"/>
    <col min="45" max="46" width="16" style="9" bestFit="1" customWidth="1"/>
    <col min="47" max="47" width="15.42578125" style="9" bestFit="1" customWidth="1"/>
    <col min="48" max="48" width="39.140625" style="9" bestFit="1" customWidth="1"/>
    <col min="49" max="51" width="16" style="9" bestFit="1" customWidth="1"/>
    <col min="52" max="52" width="9.140625" style="9"/>
    <col min="53" max="53" width="16" style="9" bestFit="1" customWidth="1"/>
    <col min="54" max="54" width="9.140625" style="9"/>
    <col min="55" max="55" width="15" style="9" bestFit="1" customWidth="1"/>
    <col min="56" max="16384" width="9.140625" style="9"/>
  </cols>
  <sheetData>
    <row r="1" spans="1:51" x14ac:dyDescent="0.25">
      <c r="C1" s="17" t="s">
        <v>102</v>
      </c>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51" ht="15.75" thickBot="1" x14ac:dyDescent="0.3">
      <c r="C2" s="17"/>
      <c r="K2" s="753" t="s">
        <v>344</v>
      </c>
      <c r="L2" s="753"/>
      <c r="M2" s="753"/>
      <c r="N2" s="753"/>
      <c r="P2" s="755" t="s">
        <v>400</v>
      </c>
      <c r="Q2" s="755"/>
      <c r="R2" s="755"/>
      <c r="S2" s="755"/>
      <c r="T2" s="755"/>
      <c r="U2" s="755"/>
      <c r="V2" s="755"/>
      <c r="W2" s="755"/>
      <c r="Y2" s="757" t="s">
        <v>435</v>
      </c>
      <c r="Z2" s="757"/>
      <c r="AA2" s="757"/>
      <c r="AB2" s="757"/>
      <c r="AC2" s="757"/>
      <c r="AD2" s="757"/>
      <c r="AE2" s="757"/>
      <c r="AF2" s="757"/>
      <c r="AG2" s="757"/>
      <c r="AH2" s="757"/>
      <c r="AI2" s="757"/>
      <c r="AJ2" s="757"/>
      <c r="AK2" s="757"/>
      <c r="AL2" s="757"/>
      <c r="AM2" s="757"/>
      <c r="AN2" s="757"/>
      <c r="AO2" s="757"/>
      <c r="AQ2" s="751" t="s">
        <v>431</v>
      </c>
      <c r="AR2" s="751"/>
      <c r="AS2" s="751"/>
      <c r="AT2" s="751"/>
      <c r="AU2" s="751"/>
      <c r="AV2" s="751"/>
      <c r="AW2" s="751"/>
      <c r="AX2" s="751"/>
      <c r="AY2" s="751"/>
    </row>
    <row r="3" spans="1:51" ht="16.5" customHeight="1" thickTop="1" thickBot="1" x14ac:dyDescent="0.3">
      <c r="C3" s="17"/>
      <c r="K3" s="753"/>
      <c r="L3" s="753"/>
      <c r="M3" s="753"/>
      <c r="N3" s="753"/>
      <c r="P3" s="755"/>
      <c r="Q3" s="755"/>
      <c r="R3" s="755"/>
      <c r="S3" s="755"/>
      <c r="T3" s="755"/>
      <c r="U3" s="755"/>
      <c r="V3" s="755"/>
      <c r="W3" s="755"/>
      <c r="Y3" s="599" t="s">
        <v>368</v>
      </c>
      <c r="Z3" s="599" t="s">
        <v>401</v>
      </c>
      <c r="AA3" s="734" t="s">
        <v>402</v>
      </c>
      <c r="AB3" s="734"/>
      <c r="AC3" s="734"/>
      <c r="AD3" s="734"/>
      <c r="AE3" s="583" t="s">
        <v>403</v>
      </c>
      <c r="AF3" s="584"/>
      <c r="AG3" s="584"/>
      <c r="AH3" s="584"/>
      <c r="AI3" s="584"/>
      <c r="AJ3" s="584"/>
      <c r="AK3" s="758"/>
      <c r="AL3" s="583" t="s">
        <v>404</v>
      </c>
      <c r="AM3" s="758"/>
      <c r="AN3" s="759" t="s">
        <v>426</v>
      </c>
      <c r="AO3" s="759" t="s">
        <v>406</v>
      </c>
      <c r="AQ3" s="751"/>
      <c r="AR3" s="751"/>
      <c r="AS3" s="751"/>
      <c r="AT3" s="751"/>
      <c r="AU3" s="751"/>
      <c r="AV3" s="751"/>
      <c r="AW3" s="751"/>
      <c r="AX3" s="751"/>
      <c r="AY3" s="751"/>
    </row>
    <row r="4" spans="1:51" ht="16.5" customHeight="1" thickTop="1" thickBot="1" x14ac:dyDescent="0.3">
      <c r="A4" s="728" t="s">
        <v>110</v>
      </c>
      <c r="B4" s="729"/>
      <c r="C4" s="730"/>
      <c r="K4" s="754"/>
      <c r="L4" s="754"/>
      <c r="M4" s="754"/>
      <c r="N4" s="754"/>
      <c r="P4" s="756"/>
      <c r="Q4" s="756"/>
      <c r="R4" s="756"/>
      <c r="S4" s="756"/>
      <c r="T4" s="756"/>
      <c r="U4" s="756"/>
      <c r="V4" s="756"/>
      <c r="W4" s="756"/>
      <c r="Y4" s="599"/>
      <c r="Z4" s="599"/>
      <c r="AA4" s="759" t="s">
        <v>441</v>
      </c>
      <c r="AB4" s="759" t="s">
        <v>408</v>
      </c>
      <c r="AC4" s="599" t="s">
        <v>409</v>
      </c>
      <c r="AD4" s="599" t="s">
        <v>410</v>
      </c>
      <c r="AE4" s="734" t="s">
        <v>411</v>
      </c>
      <c r="AF4" s="734"/>
      <c r="AG4" s="734" t="s">
        <v>412</v>
      </c>
      <c r="AH4" s="734"/>
      <c r="AI4" s="734"/>
      <c r="AJ4" s="734"/>
      <c r="AK4" s="599" t="s">
        <v>413</v>
      </c>
      <c r="AL4" s="734" t="s">
        <v>414</v>
      </c>
      <c r="AM4" s="734" t="s">
        <v>415</v>
      </c>
      <c r="AN4" s="760"/>
      <c r="AO4" s="760"/>
      <c r="AQ4" s="752"/>
      <c r="AR4" s="752"/>
      <c r="AS4" s="752"/>
      <c r="AT4" s="752"/>
      <c r="AU4" s="752"/>
      <c r="AV4" s="752"/>
      <c r="AW4" s="752"/>
      <c r="AX4" s="752"/>
      <c r="AY4" s="752"/>
    </row>
    <row r="5" spans="1:51" ht="31.5" thickTop="1" thickBot="1" x14ac:dyDescent="0.3">
      <c r="A5" s="72" t="s">
        <v>14</v>
      </c>
      <c r="B5" s="72" t="s">
        <v>63</v>
      </c>
      <c r="C5" s="112" t="s">
        <v>64</v>
      </c>
      <c r="E5" s="788" t="s">
        <v>71</v>
      </c>
      <c r="F5" s="789"/>
      <c r="K5" s="253" t="s">
        <v>68</v>
      </c>
      <c r="L5" s="253" t="s">
        <v>67</v>
      </c>
      <c r="M5" s="256" t="s">
        <v>344</v>
      </c>
      <c r="N5" s="257" t="s">
        <v>442</v>
      </c>
      <c r="O5" s="29"/>
      <c r="P5" s="253" t="s">
        <v>368</v>
      </c>
      <c r="Q5" s="253" t="s">
        <v>393</v>
      </c>
      <c r="R5" s="253" t="s">
        <v>394</v>
      </c>
      <c r="S5" s="253" t="s">
        <v>395</v>
      </c>
      <c r="T5" s="253" t="s">
        <v>396</v>
      </c>
      <c r="U5" s="257" t="s">
        <v>444</v>
      </c>
      <c r="V5" s="257" t="s">
        <v>443</v>
      </c>
      <c r="W5" s="253" t="s">
        <v>399</v>
      </c>
      <c r="Y5" s="599"/>
      <c r="Z5" s="599"/>
      <c r="AA5" s="762"/>
      <c r="AB5" s="762"/>
      <c r="AC5" s="734"/>
      <c r="AD5" s="734"/>
      <c r="AE5" s="257" t="s">
        <v>436</v>
      </c>
      <c r="AF5" s="257" t="s">
        <v>439</v>
      </c>
      <c r="AG5" s="253" t="s">
        <v>416</v>
      </c>
      <c r="AH5" s="257" t="s">
        <v>437</v>
      </c>
      <c r="AI5" s="257" t="s">
        <v>438</v>
      </c>
      <c r="AJ5" s="257" t="s">
        <v>440</v>
      </c>
      <c r="AK5" s="599"/>
      <c r="AL5" s="734"/>
      <c r="AM5" s="734"/>
      <c r="AN5" s="761"/>
      <c r="AO5" s="761"/>
      <c r="AQ5" s="253" t="s">
        <v>368</v>
      </c>
      <c r="AR5" s="258" t="s">
        <v>424</v>
      </c>
      <c r="AS5" s="257" t="s">
        <v>425</v>
      </c>
      <c r="AT5" s="257" t="s">
        <v>426</v>
      </c>
      <c r="AU5" s="257" t="s">
        <v>427</v>
      </c>
      <c r="AV5" s="257" t="s">
        <v>445</v>
      </c>
      <c r="AW5" s="253" t="s">
        <v>131</v>
      </c>
      <c r="AX5" s="257" t="s">
        <v>446</v>
      </c>
      <c r="AY5" s="474" t="s">
        <v>430</v>
      </c>
    </row>
    <row r="6" spans="1:51" ht="18.600000000000001" customHeight="1" thickTop="1" thickBot="1" x14ac:dyDescent="0.35">
      <c r="A6" s="2" t="s">
        <v>15</v>
      </c>
      <c r="B6" s="5" t="s">
        <v>16</v>
      </c>
      <c r="C6" s="51">
        <f>'Input sheet'!E8</f>
        <v>1696</v>
      </c>
      <c r="E6" s="259" t="s">
        <v>69</v>
      </c>
      <c r="F6" s="260" t="s">
        <v>496</v>
      </c>
      <c r="K6" s="263" t="s">
        <v>34</v>
      </c>
      <c r="L6" s="105" t="s">
        <v>307</v>
      </c>
      <c r="M6" s="424">
        <f>(C9+C10)*C11</f>
        <v>4619818</v>
      </c>
      <c r="N6" s="763">
        <f>SUM(M6:M13)</f>
        <v>390725414</v>
      </c>
      <c r="P6" s="262" t="s">
        <v>34</v>
      </c>
      <c r="Q6" s="44">
        <f>$C$32</f>
        <v>15</v>
      </c>
      <c r="R6" s="44">
        <f>$C$32</f>
        <v>15</v>
      </c>
      <c r="S6" s="44">
        <v>10</v>
      </c>
      <c r="T6" s="44">
        <f t="shared" ref="T6:T29" si="0">SQRT(Q6^2 + R6^2 - 2 * Q6 * R6 * COS(RADIANS(S6))) / 2</f>
        <v>1.3073361412148754</v>
      </c>
      <c r="U6" s="44">
        <f t="shared" ref="U6:U29" si="1">(T6/67.29)^3.79</f>
        <v>3.259682051177461E-7</v>
      </c>
      <c r="V6" s="44">
        <f t="shared" ref="V6:V29" si="2">(U6+U6)-(U6*U6)</f>
        <v>6.519363039802215E-7</v>
      </c>
      <c r="W6" s="516">
        <f>AVERAGE(V6:V13)</f>
        <v>6.8223388085596453E-4</v>
      </c>
      <c r="Y6" s="263" t="s">
        <v>34</v>
      </c>
      <c r="Z6" s="379" t="s">
        <v>418</v>
      </c>
      <c r="AA6" s="265" t="s">
        <v>433</v>
      </c>
      <c r="AB6" s="265">
        <f t="shared" ref="AB6:AB29" si="3">IF(TRIM(AA6)="Permitted or yield control",1, IF(TRIM(AA6)="Protected",0.01, 1))</f>
        <v>1</v>
      </c>
      <c r="AC6" s="265">
        <v>0.5</v>
      </c>
      <c r="AD6" s="265">
        <f t="shared" ref="AD6:AD29" si="4">AB6+((1-AC6)*(1-AB6))</f>
        <v>1</v>
      </c>
      <c r="AE6" s="265" t="s">
        <v>429</v>
      </c>
      <c r="AF6" s="265">
        <f t="shared" ref="AF6:AF29" si="5">IF(ISNUMBER(SEARCH("EBT", AE6)),$C$22, 0) + IF(ISNUMBER(SEARCH("WBT", AE6)),$C$23, 0)+IF(ISNUMBER(SEARCH("NBT", AE6)),$C$24, 0) + IF(ISNUMBER(SEARCH("SBT", AE6)),$C$25, 0)</f>
        <v>0</v>
      </c>
      <c r="AG6" s="265">
        <v>0</v>
      </c>
      <c r="AH6" s="265" t="s">
        <v>429</v>
      </c>
      <c r="AI6" s="265">
        <f t="shared" ref="AI6:AI29" si="6">IF(ISNUMBER(SEARCH("EBT", AH6)),$C$22, 0) + IF(ISNUMBER(SEARCH("WBT", AH6)),$C$23, 0)+IF(ISNUMBER(SEARCH("NBT", AH6)),$C$24, 0) + IF(ISNUMBER(SEARCH("SBT", AH6)),$C$25, 0)</f>
        <v>0</v>
      </c>
      <c r="AJ6" s="265">
        <f t="shared" ref="AJ6:AJ29" si="7">IF(AG6=0, 0, IF(AI6=1, 1, IF(AI6=2, 1*(1+0.75), 1*(1+0.75+0.5*(AI6-2)))))</f>
        <v>0</v>
      </c>
      <c r="AK6" s="265">
        <f t="shared" ref="AK6:AK29" si="8">IF(Z6="D",1,AF6+AJ6)</f>
        <v>1</v>
      </c>
      <c r="AL6" s="265" t="str">
        <f t="shared" ref="AL6:AL29" si="9">IF(Z6="D","NA",$C$29)</f>
        <v>NA</v>
      </c>
      <c r="AM6" s="265">
        <f t="shared" ref="AM6:AM29" si="10">IF(Z6="D", 1, 1-(((60-AL6)/60)*(0.1/0.15)))</f>
        <v>1</v>
      </c>
      <c r="AN6" s="266">
        <f t="shared" ref="AN6:AN29" si="11">IF(Z6="D",1,AD6*AK6*AM6)</f>
        <v>1</v>
      </c>
      <c r="AO6" s="748">
        <f>AVERAGE(AN6:AN13)</f>
        <v>1</v>
      </c>
      <c r="AQ6" s="401" t="s">
        <v>34</v>
      </c>
      <c r="AR6" s="313">
        <f t="shared" ref="AR6:AR29" si="12">M6</f>
        <v>4619818</v>
      </c>
      <c r="AS6" s="313">
        <f t="shared" ref="AS6:AS29" si="13">V6</f>
        <v>6.519363039802215E-7</v>
      </c>
      <c r="AT6" s="313">
        <f t="shared" ref="AT6:AT29" si="14">AN6</f>
        <v>1</v>
      </c>
      <c r="AU6" s="313">
        <v>1</v>
      </c>
      <c r="AV6" s="313">
        <f>AR6*AS6*AT6*AU6</f>
        <v>3.011827071981299</v>
      </c>
      <c r="AW6" s="516">
        <f>SUM(AV6:AV13)</f>
        <v>413956.62425542489</v>
      </c>
      <c r="AX6" s="516">
        <f>100*EXP((-1/13700000)*AW6)</f>
        <v>97.023612236479792</v>
      </c>
      <c r="AY6" s="714">
        <f>100*EXP((-1/13700000)*((AW6+AW14+AW22)/3))</f>
        <v>86.618584198746618</v>
      </c>
    </row>
    <row r="7" spans="1:51" ht="20.25" thickTop="1" thickBot="1" x14ac:dyDescent="0.35">
      <c r="A7" s="3"/>
      <c r="B7" s="6" t="s">
        <v>17</v>
      </c>
      <c r="C7" s="52">
        <f>'Input sheet'!E9</f>
        <v>12742</v>
      </c>
      <c r="E7" s="111" t="s">
        <v>69</v>
      </c>
      <c r="F7" s="269" t="s">
        <v>497</v>
      </c>
      <c r="K7" s="273" t="s">
        <v>35</v>
      </c>
      <c r="L7" s="110" t="s">
        <v>278</v>
      </c>
      <c r="M7" s="408">
        <f>(C9+C7+C17)*(C10)</f>
        <v>53824190</v>
      </c>
      <c r="N7" s="763"/>
      <c r="P7" s="272" t="s">
        <v>35</v>
      </c>
      <c r="Q7" s="45">
        <f>$C$29</f>
        <v>35</v>
      </c>
      <c r="R7" s="45">
        <f>$C$30</f>
        <v>20</v>
      </c>
      <c r="S7" s="45">
        <v>10</v>
      </c>
      <c r="T7" s="45">
        <f t="shared" si="0"/>
        <v>7.8464824249932006</v>
      </c>
      <c r="U7" s="45">
        <f t="shared" si="1"/>
        <v>2.903258937823807E-4</v>
      </c>
      <c r="V7" s="45">
        <f t="shared" si="2"/>
        <v>5.8056749844016082E-4</v>
      </c>
      <c r="W7" s="722"/>
      <c r="Y7" s="273" t="s">
        <v>35</v>
      </c>
      <c r="Z7" s="380" t="s">
        <v>418</v>
      </c>
      <c r="AA7" s="275" t="s">
        <v>433</v>
      </c>
      <c r="AB7" s="275">
        <f t="shared" si="3"/>
        <v>1</v>
      </c>
      <c r="AC7" s="275">
        <v>0.5</v>
      </c>
      <c r="AD7" s="275">
        <f t="shared" si="4"/>
        <v>1</v>
      </c>
      <c r="AE7" s="275" t="s">
        <v>429</v>
      </c>
      <c r="AF7" s="275">
        <f t="shared" si="5"/>
        <v>0</v>
      </c>
      <c r="AG7" s="275">
        <v>0</v>
      </c>
      <c r="AH7" s="275" t="s">
        <v>429</v>
      </c>
      <c r="AI7" s="275">
        <f t="shared" si="6"/>
        <v>0</v>
      </c>
      <c r="AJ7" s="275">
        <f t="shared" si="7"/>
        <v>0</v>
      </c>
      <c r="AK7" s="275">
        <f t="shared" si="8"/>
        <v>1</v>
      </c>
      <c r="AL7" s="275" t="str">
        <f t="shared" si="9"/>
        <v>NA</v>
      </c>
      <c r="AM7" s="275">
        <f t="shared" si="10"/>
        <v>1</v>
      </c>
      <c r="AN7" s="276">
        <f t="shared" si="11"/>
        <v>1</v>
      </c>
      <c r="AO7" s="749"/>
      <c r="AQ7" s="402" t="s">
        <v>35</v>
      </c>
      <c r="AR7" s="316">
        <f t="shared" si="12"/>
        <v>53824190</v>
      </c>
      <c r="AS7" s="316">
        <f t="shared" si="13"/>
        <v>5.8056749844016082E-4</v>
      </c>
      <c r="AT7" s="316">
        <f t="shared" si="14"/>
        <v>1</v>
      </c>
      <c r="AU7" s="316">
        <v>1</v>
      </c>
      <c r="AV7" s="316">
        <f t="shared" ref="AV7:AV29" si="15">AR7*AS7*AT7*AU7</f>
        <v>31248.57534386792</v>
      </c>
      <c r="AW7" s="722"/>
      <c r="AX7" s="722"/>
      <c r="AY7" s="715"/>
    </row>
    <row r="8" spans="1:51" ht="20.25" thickTop="1" thickBot="1" x14ac:dyDescent="0.35">
      <c r="A8" s="4"/>
      <c r="B8" s="7" t="s">
        <v>18</v>
      </c>
      <c r="C8" s="53">
        <f>'Input sheet'!E10</f>
        <v>1696</v>
      </c>
      <c r="E8" s="278" t="s">
        <v>70</v>
      </c>
      <c r="F8" s="279" t="s">
        <v>498</v>
      </c>
      <c r="K8" s="282" t="s">
        <v>30</v>
      </c>
      <c r="L8" s="110" t="s">
        <v>311</v>
      </c>
      <c r="M8" s="408">
        <f>(C10+C12)*(C13+C14)</f>
        <v>117688137</v>
      </c>
      <c r="N8" s="763"/>
      <c r="P8" s="281" t="s">
        <v>30</v>
      </c>
      <c r="Q8" s="45">
        <f>$C$29</f>
        <v>35</v>
      </c>
      <c r="R8" s="45">
        <f>$C$31</f>
        <v>15</v>
      </c>
      <c r="S8" s="45">
        <v>10</v>
      </c>
      <c r="T8" s="45">
        <f t="shared" si="0"/>
        <v>10.197448937567444</v>
      </c>
      <c r="U8" s="45">
        <f t="shared" si="1"/>
        <v>7.8388153024650875E-4</v>
      </c>
      <c r="V8" s="45">
        <f t="shared" si="2"/>
        <v>1.567148590239556E-3</v>
      </c>
      <c r="W8" s="722"/>
      <c r="Y8" s="282" t="s">
        <v>30</v>
      </c>
      <c r="Z8" s="380" t="s">
        <v>418</v>
      </c>
      <c r="AA8" s="275" t="s">
        <v>433</v>
      </c>
      <c r="AB8" s="275">
        <f t="shared" si="3"/>
        <v>1</v>
      </c>
      <c r="AC8" s="275">
        <v>0.5</v>
      </c>
      <c r="AD8" s="275">
        <f t="shared" si="4"/>
        <v>1</v>
      </c>
      <c r="AE8" s="275" t="s">
        <v>429</v>
      </c>
      <c r="AF8" s="275">
        <f t="shared" si="5"/>
        <v>0</v>
      </c>
      <c r="AG8" s="275">
        <v>0</v>
      </c>
      <c r="AH8" s="275" t="s">
        <v>429</v>
      </c>
      <c r="AI8" s="275">
        <f t="shared" si="6"/>
        <v>0</v>
      </c>
      <c r="AJ8" s="275">
        <f t="shared" si="7"/>
        <v>0</v>
      </c>
      <c r="AK8" s="275">
        <f t="shared" si="8"/>
        <v>1</v>
      </c>
      <c r="AL8" s="275" t="str">
        <f t="shared" si="9"/>
        <v>NA</v>
      </c>
      <c r="AM8" s="275">
        <f t="shared" si="10"/>
        <v>1</v>
      </c>
      <c r="AN8" s="276">
        <f t="shared" si="11"/>
        <v>1</v>
      </c>
      <c r="AO8" s="749"/>
      <c r="AQ8" s="403" t="s">
        <v>30</v>
      </c>
      <c r="AR8" s="316">
        <f t="shared" si="12"/>
        <v>117688137</v>
      </c>
      <c r="AS8" s="316">
        <f t="shared" si="13"/>
        <v>1.567148590239556E-3</v>
      </c>
      <c r="AT8" s="316">
        <f t="shared" si="14"/>
        <v>1</v>
      </c>
      <c r="AU8" s="316">
        <v>1</v>
      </c>
      <c r="AV8" s="316">
        <f t="shared" si="15"/>
        <v>184434.79798746973</v>
      </c>
      <c r="AW8" s="722"/>
      <c r="AX8" s="722"/>
      <c r="AY8" s="715"/>
    </row>
    <row r="9" spans="1:51" ht="20.25" thickTop="1" thickBot="1" x14ac:dyDescent="0.35">
      <c r="A9" s="2" t="s">
        <v>31</v>
      </c>
      <c r="B9" s="5" t="s">
        <v>22</v>
      </c>
      <c r="C9" s="54">
        <f>'Input sheet'!E11</f>
        <v>941</v>
      </c>
      <c r="K9" s="282" t="s">
        <v>28</v>
      </c>
      <c r="L9" s="110" t="s">
        <v>182</v>
      </c>
      <c r="M9" s="408">
        <f>C13*C14</f>
        <v>40208076</v>
      </c>
      <c r="N9" s="763"/>
      <c r="P9" s="281" t="s">
        <v>28</v>
      </c>
      <c r="Q9" s="45">
        <f>$C$29</f>
        <v>35</v>
      </c>
      <c r="R9" s="45">
        <f>$C$30</f>
        <v>20</v>
      </c>
      <c r="S9" s="45">
        <v>10</v>
      </c>
      <c r="T9" s="45">
        <f t="shared" si="0"/>
        <v>7.8464824249932006</v>
      </c>
      <c r="U9" s="45">
        <f t="shared" si="1"/>
        <v>2.903258937823807E-4</v>
      </c>
      <c r="V9" s="45">
        <f t="shared" si="2"/>
        <v>5.8056749844016082E-4</v>
      </c>
      <c r="W9" s="722"/>
      <c r="Y9" s="282" t="s">
        <v>28</v>
      </c>
      <c r="Z9" s="380" t="s">
        <v>418</v>
      </c>
      <c r="AA9" s="275" t="s">
        <v>433</v>
      </c>
      <c r="AB9" s="275">
        <f t="shared" si="3"/>
        <v>1</v>
      </c>
      <c r="AC9" s="275">
        <v>0.5</v>
      </c>
      <c r="AD9" s="275">
        <f t="shared" si="4"/>
        <v>1</v>
      </c>
      <c r="AE9" s="275" t="s">
        <v>429</v>
      </c>
      <c r="AF9" s="275">
        <f t="shared" si="5"/>
        <v>0</v>
      </c>
      <c r="AG9" s="275">
        <v>0</v>
      </c>
      <c r="AH9" s="275" t="s">
        <v>429</v>
      </c>
      <c r="AI9" s="275">
        <f t="shared" si="6"/>
        <v>0</v>
      </c>
      <c r="AJ9" s="275">
        <f t="shared" si="7"/>
        <v>0</v>
      </c>
      <c r="AK9" s="275">
        <f t="shared" si="8"/>
        <v>1</v>
      </c>
      <c r="AL9" s="275" t="str">
        <f t="shared" si="9"/>
        <v>NA</v>
      </c>
      <c r="AM9" s="275">
        <f t="shared" si="10"/>
        <v>1</v>
      </c>
      <c r="AN9" s="276">
        <f t="shared" si="11"/>
        <v>1</v>
      </c>
      <c r="AO9" s="749"/>
      <c r="AQ9" s="403" t="s">
        <v>28</v>
      </c>
      <c r="AR9" s="316">
        <f t="shared" si="12"/>
        <v>40208076</v>
      </c>
      <c r="AS9" s="316">
        <f t="shared" si="13"/>
        <v>5.8056749844016082E-4</v>
      </c>
      <c r="AT9" s="316">
        <f t="shared" si="14"/>
        <v>1</v>
      </c>
      <c r="AU9" s="316">
        <v>1</v>
      </c>
      <c r="AV9" s="316">
        <f t="shared" si="15"/>
        <v>23343.502100411868</v>
      </c>
      <c r="AW9" s="722"/>
      <c r="AX9" s="722"/>
      <c r="AY9" s="715"/>
    </row>
    <row r="10" spans="1:51" ht="20.25" thickTop="1" thickBot="1" x14ac:dyDescent="0.35">
      <c r="A10" s="3"/>
      <c r="B10" s="6" t="s">
        <v>23</v>
      </c>
      <c r="C10" s="52">
        <f>'Input sheet'!E12</f>
        <v>3665</v>
      </c>
      <c r="K10" s="282" t="s">
        <v>36</v>
      </c>
      <c r="L10" s="110" t="s">
        <v>263</v>
      </c>
      <c r="M10" s="408">
        <f>(C15+C16)*C17</f>
        <v>4619818</v>
      </c>
      <c r="N10" s="763"/>
      <c r="P10" s="281" t="s">
        <v>36</v>
      </c>
      <c r="Q10" s="45">
        <f>$C$32</f>
        <v>15</v>
      </c>
      <c r="R10" s="45">
        <f>$C$32</f>
        <v>15</v>
      </c>
      <c r="S10" s="45">
        <v>10</v>
      </c>
      <c r="T10" s="45">
        <f t="shared" si="0"/>
        <v>1.3073361412148754</v>
      </c>
      <c r="U10" s="45">
        <f t="shared" si="1"/>
        <v>3.259682051177461E-7</v>
      </c>
      <c r="V10" s="45">
        <f t="shared" si="2"/>
        <v>6.519363039802215E-7</v>
      </c>
      <c r="W10" s="722"/>
      <c r="Y10" s="282" t="s">
        <v>36</v>
      </c>
      <c r="Z10" s="380" t="s">
        <v>418</v>
      </c>
      <c r="AA10" s="275" t="s">
        <v>433</v>
      </c>
      <c r="AB10" s="275">
        <f t="shared" si="3"/>
        <v>1</v>
      </c>
      <c r="AC10" s="275">
        <v>0.5</v>
      </c>
      <c r="AD10" s="275">
        <f t="shared" si="4"/>
        <v>1</v>
      </c>
      <c r="AE10" s="275" t="s">
        <v>429</v>
      </c>
      <c r="AF10" s="275">
        <f t="shared" si="5"/>
        <v>0</v>
      </c>
      <c r="AG10" s="275">
        <v>0</v>
      </c>
      <c r="AH10" s="275" t="s">
        <v>429</v>
      </c>
      <c r="AI10" s="275">
        <f t="shared" si="6"/>
        <v>0</v>
      </c>
      <c r="AJ10" s="275">
        <f t="shared" si="7"/>
        <v>0</v>
      </c>
      <c r="AK10" s="275">
        <f t="shared" si="8"/>
        <v>1</v>
      </c>
      <c r="AL10" s="275" t="str">
        <f t="shared" si="9"/>
        <v>NA</v>
      </c>
      <c r="AM10" s="275">
        <f t="shared" si="10"/>
        <v>1</v>
      </c>
      <c r="AN10" s="276">
        <f t="shared" si="11"/>
        <v>1</v>
      </c>
      <c r="AO10" s="749"/>
      <c r="AQ10" s="403" t="s">
        <v>36</v>
      </c>
      <c r="AR10" s="316">
        <f t="shared" si="12"/>
        <v>4619818</v>
      </c>
      <c r="AS10" s="316">
        <f t="shared" si="13"/>
        <v>6.519363039802215E-7</v>
      </c>
      <c r="AT10" s="316">
        <f t="shared" si="14"/>
        <v>1</v>
      </c>
      <c r="AU10" s="316">
        <v>1</v>
      </c>
      <c r="AV10" s="316">
        <f t="shared" si="15"/>
        <v>3.011827071981299</v>
      </c>
      <c r="AW10" s="722"/>
      <c r="AX10" s="722"/>
      <c r="AY10" s="715"/>
    </row>
    <row r="11" spans="1:51" ht="20.25" thickTop="1" thickBot="1" x14ac:dyDescent="0.35">
      <c r="A11" s="4"/>
      <c r="B11" s="7" t="s">
        <v>24</v>
      </c>
      <c r="C11" s="53">
        <f>'Input sheet'!E13</f>
        <v>1003</v>
      </c>
      <c r="K11" s="282" t="s">
        <v>29</v>
      </c>
      <c r="L11" s="110" t="s">
        <v>314</v>
      </c>
      <c r="M11" s="408">
        <f>(C15+C13+C11)*C16</f>
        <v>70752825</v>
      </c>
      <c r="N11" s="763"/>
      <c r="P11" s="281" t="s">
        <v>29</v>
      </c>
      <c r="Q11" s="45">
        <f t="shared" ref="Q11:Q16" si="16">$C$29</f>
        <v>35</v>
      </c>
      <c r="R11" s="45">
        <f>$C$30</f>
        <v>20</v>
      </c>
      <c r="S11" s="45">
        <v>10</v>
      </c>
      <c r="T11" s="45">
        <f t="shared" si="0"/>
        <v>7.8464824249932006</v>
      </c>
      <c r="U11" s="45">
        <f t="shared" si="1"/>
        <v>2.903258937823807E-4</v>
      </c>
      <c r="V11" s="45">
        <f t="shared" si="2"/>
        <v>5.8056749844016082E-4</v>
      </c>
      <c r="W11" s="722"/>
      <c r="Y11" s="282" t="s">
        <v>29</v>
      </c>
      <c r="Z11" s="380" t="s">
        <v>418</v>
      </c>
      <c r="AA11" s="275" t="s">
        <v>433</v>
      </c>
      <c r="AB11" s="275">
        <f t="shared" si="3"/>
        <v>1</v>
      </c>
      <c r="AC11" s="275">
        <v>0.5</v>
      </c>
      <c r="AD11" s="275">
        <f t="shared" si="4"/>
        <v>1</v>
      </c>
      <c r="AE11" s="275" t="s">
        <v>429</v>
      </c>
      <c r="AF11" s="275">
        <f t="shared" si="5"/>
        <v>0</v>
      </c>
      <c r="AG11" s="275">
        <v>0</v>
      </c>
      <c r="AH11" s="275" t="s">
        <v>429</v>
      </c>
      <c r="AI11" s="275">
        <f t="shared" si="6"/>
        <v>0</v>
      </c>
      <c r="AJ11" s="275">
        <f t="shared" si="7"/>
        <v>0</v>
      </c>
      <c r="AK11" s="275">
        <f t="shared" si="8"/>
        <v>1</v>
      </c>
      <c r="AL11" s="275" t="str">
        <f t="shared" si="9"/>
        <v>NA</v>
      </c>
      <c r="AM11" s="275">
        <f t="shared" si="10"/>
        <v>1</v>
      </c>
      <c r="AN11" s="276">
        <f t="shared" si="11"/>
        <v>1</v>
      </c>
      <c r="AO11" s="749"/>
      <c r="AQ11" s="403" t="s">
        <v>29</v>
      </c>
      <c r="AR11" s="316">
        <f t="shared" si="12"/>
        <v>70752825</v>
      </c>
      <c r="AS11" s="316">
        <f t="shared" si="13"/>
        <v>5.8056749844016082E-4</v>
      </c>
      <c r="AT11" s="316">
        <f t="shared" si="14"/>
        <v>1</v>
      </c>
      <c r="AU11" s="316">
        <v>1</v>
      </c>
      <c r="AV11" s="316">
        <f t="shared" si="15"/>
        <v>41076.790617824474</v>
      </c>
      <c r="AW11" s="722"/>
      <c r="AX11" s="722"/>
      <c r="AY11" s="715"/>
    </row>
    <row r="12" spans="1:51" ht="20.25" thickTop="1" thickBot="1" x14ac:dyDescent="0.35">
      <c r="A12" s="2" t="s">
        <v>32</v>
      </c>
      <c r="B12" s="5" t="s">
        <v>19</v>
      </c>
      <c r="C12" s="54">
        <f>'Input sheet'!E14</f>
        <v>2316</v>
      </c>
      <c r="K12" s="426" t="s">
        <v>37</v>
      </c>
      <c r="L12" s="397" t="s">
        <v>315</v>
      </c>
      <c r="M12" s="427">
        <f>(C16+C6)*(C7+C8)</f>
        <v>77402118</v>
      </c>
      <c r="N12" s="763"/>
      <c r="P12" s="428" t="s">
        <v>37</v>
      </c>
      <c r="Q12" s="45">
        <f t="shared" si="16"/>
        <v>35</v>
      </c>
      <c r="R12" s="45">
        <f>$C$31</f>
        <v>15</v>
      </c>
      <c r="S12" s="45">
        <v>10</v>
      </c>
      <c r="T12" s="45">
        <f t="shared" si="0"/>
        <v>10.197448937567444</v>
      </c>
      <c r="U12" s="45">
        <f t="shared" si="1"/>
        <v>7.8388153024650875E-4</v>
      </c>
      <c r="V12" s="45">
        <f t="shared" si="2"/>
        <v>1.567148590239556E-3</v>
      </c>
      <c r="W12" s="722"/>
      <c r="Y12" s="426" t="s">
        <v>37</v>
      </c>
      <c r="Z12" s="380" t="s">
        <v>418</v>
      </c>
      <c r="AA12" s="275" t="s">
        <v>433</v>
      </c>
      <c r="AB12" s="275">
        <f t="shared" si="3"/>
        <v>1</v>
      </c>
      <c r="AC12" s="275">
        <v>0.5</v>
      </c>
      <c r="AD12" s="275">
        <f t="shared" si="4"/>
        <v>1</v>
      </c>
      <c r="AE12" s="275" t="s">
        <v>429</v>
      </c>
      <c r="AF12" s="275">
        <f t="shared" si="5"/>
        <v>0</v>
      </c>
      <c r="AG12" s="275">
        <v>0</v>
      </c>
      <c r="AH12" s="275" t="s">
        <v>429</v>
      </c>
      <c r="AI12" s="275">
        <f t="shared" si="6"/>
        <v>0</v>
      </c>
      <c r="AJ12" s="275">
        <f t="shared" si="7"/>
        <v>0</v>
      </c>
      <c r="AK12" s="275">
        <f t="shared" si="8"/>
        <v>1</v>
      </c>
      <c r="AL12" s="275" t="str">
        <f t="shared" si="9"/>
        <v>NA</v>
      </c>
      <c r="AM12" s="275">
        <f t="shared" si="10"/>
        <v>1</v>
      </c>
      <c r="AN12" s="276">
        <f t="shared" si="11"/>
        <v>1</v>
      </c>
      <c r="AO12" s="749"/>
      <c r="AQ12" s="403" t="s">
        <v>37</v>
      </c>
      <c r="AR12" s="316">
        <f t="shared" si="12"/>
        <v>77402118</v>
      </c>
      <c r="AS12" s="316">
        <f t="shared" si="13"/>
        <v>1.567148590239556E-3</v>
      </c>
      <c r="AT12" s="316">
        <f t="shared" si="14"/>
        <v>1</v>
      </c>
      <c r="AU12" s="316">
        <v>1</v>
      </c>
      <c r="AV12" s="316">
        <f t="shared" si="15"/>
        <v>121300.62010525576</v>
      </c>
      <c r="AW12" s="722"/>
      <c r="AX12" s="722"/>
      <c r="AY12" s="715"/>
    </row>
    <row r="13" spans="1:51" ht="20.25" thickTop="1" thickBot="1" x14ac:dyDescent="0.35">
      <c r="A13" s="3"/>
      <c r="B13" s="6" t="s">
        <v>20</v>
      </c>
      <c r="C13" s="52">
        <f>'Input sheet'!E15</f>
        <v>17361</v>
      </c>
      <c r="K13" s="290" t="s">
        <v>39</v>
      </c>
      <c r="L13" s="106" t="s">
        <v>186</v>
      </c>
      <c r="M13" s="409">
        <f>C7*C8</f>
        <v>21610432</v>
      </c>
      <c r="N13" s="763"/>
      <c r="P13" s="289" t="s">
        <v>39</v>
      </c>
      <c r="Q13" s="46">
        <f t="shared" si="16"/>
        <v>35</v>
      </c>
      <c r="R13" s="46">
        <f>$C$30</f>
        <v>20</v>
      </c>
      <c r="S13" s="46">
        <v>10</v>
      </c>
      <c r="T13" s="46">
        <f t="shared" si="0"/>
        <v>7.8464824249932006</v>
      </c>
      <c r="U13" s="46">
        <f t="shared" si="1"/>
        <v>2.903258937823807E-4</v>
      </c>
      <c r="V13" s="46">
        <f t="shared" si="2"/>
        <v>5.8056749844016082E-4</v>
      </c>
      <c r="W13" s="517"/>
      <c r="Y13" s="290" t="s">
        <v>39</v>
      </c>
      <c r="Z13" s="380" t="s">
        <v>418</v>
      </c>
      <c r="AA13" s="292" t="s">
        <v>433</v>
      </c>
      <c r="AB13" s="292">
        <f t="shared" si="3"/>
        <v>1</v>
      </c>
      <c r="AC13" s="292">
        <v>0.5</v>
      </c>
      <c r="AD13" s="292">
        <f t="shared" si="4"/>
        <v>1</v>
      </c>
      <c r="AE13" s="292" t="s">
        <v>429</v>
      </c>
      <c r="AF13" s="292">
        <f t="shared" si="5"/>
        <v>0</v>
      </c>
      <c r="AG13" s="292">
        <v>0</v>
      </c>
      <c r="AH13" s="292" t="s">
        <v>429</v>
      </c>
      <c r="AI13" s="292">
        <f t="shared" si="6"/>
        <v>0</v>
      </c>
      <c r="AJ13" s="292">
        <f t="shared" si="7"/>
        <v>0</v>
      </c>
      <c r="AK13" s="292">
        <f t="shared" si="8"/>
        <v>1</v>
      </c>
      <c r="AL13" s="292" t="str">
        <f t="shared" si="9"/>
        <v>NA</v>
      </c>
      <c r="AM13" s="292">
        <f t="shared" si="10"/>
        <v>1</v>
      </c>
      <c r="AN13" s="293">
        <f t="shared" si="11"/>
        <v>1</v>
      </c>
      <c r="AO13" s="750"/>
      <c r="AQ13" s="404" t="s">
        <v>39</v>
      </c>
      <c r="AR13" s="318">
        <f t="shared" si="12"/>
        <v>21610432</v>
      </c>
      <c r="AS13" s="318">
        <f t="shared" si="13"/>
        <v>5.8056749844016082E-4</v>
      </c>
      <c r="AT13" s="318">
        <f t="shared" si="14"/>
        <v>1</v>
      </c>
      <c r="AU13" s="318">
        <v>1</v>
      </c>
      <c r="AV13" s="318">
        <f t="shared" si="15"/>
        <v>12546.314446451201</v>
      </c>
      <c r="AW13" s="517"/>
      <c r="AX13" s="517"/>
      <c r="AY13" s="715"/>
    </row>
    <row r="14" spans="1:51" ht="20.25" thickTop="1" thickBot="1" x14ac:dyDescent="0.35">
      <c r="A14" s="4"/>
      <c r="B14" s="7" t="s">
        <v>21</v>
      </c>
      <c r="C14" s="53">
        <f>'Input sheet'!E16</f>
        <v>2316</v>
      </c>
      <c r="K14" s="298" t="s">
        <v>34</v>
      </c>
      <c r="L14" s="412" t="s">
        <v>316</v>
      </c>
      <c r="M14" s="425">
        <f>(C9+C10)*C7</f>
        <v>58689652</v>
      </c>
      <c r="N14" s="763">
        <f>SUM(M14:M21)</f>
        <v>340382670</v>
      </c>
      <c r="P14" s="300" t="s">
        <v>34</v>
      </c>
      <c r="Q14" s="44">
        <f t="shared" si="16"/>
        <v>35</v>
      </c>
      <c r="R14" s="44">
        <f>$C$32</f>
        <v>15</v>
      </c>
      <c r="S14" s="44">
        <v>45</v>
      </c>
      <c r="T14" s="44">
        <f t="shared" si="0"/>
        <v>13.299792101327421</v>
      </c>
      <c r="U14" s="44">
        <f t="shared" si="1"/>
        <v>2.1450602139066136E-3</v>
      </c>
      <c r="V14" s="44">
        <f t="shared" si="2"/>
        <v>4.2855191444919425E-3</v>
      </c>
      <c r="W14" s="516">
        <f>AVERAGE(V14:V21)</f>
        <v>3.056800410038741E-3</v>
      </c>
      <c r="Y14" s="298" t="s">
        <v>34</v>
      </c>
      <c r="Z14" s="383" t="s">
        <v>419</v>
      </c>
      <c r="AA14" s="384" t="s">
        <v>382</v>
      </c>
      <c r="AB14" s="384">
        <f t="shared" si="3"/>
        <v>0.01</v>
      </c>
      <c r="AC14" s="384">
        <v>0.5</v>
      </c>
      <c r="AD14" s="384">
        <f t="shared" si="4"/>
        <v>0.505</v>
      </c>
      <c r="AE14" s="384">
        <v>0</v>
      </c>
      <c r="AF14" s="384">
        <f t="shared" si="5"/>
        <v>0</v>
      </c>
      <c r="AG14" s="384">
        <v>1</v>
      </c>
      <c r="AH14" s="384" t="s">
        <v>17</v>
      </c>
      <c r="AI14" s="384">
        <f t="shared" si="6"/>
        <v>2</v>
      </c>
      <c r="AJ14" s="384">
        <f t="shared" si="7"/>
        <v>1.75</v>
      </c>
      <c r="AK14" s="384">
        <f t="shared" si="8"/>
        <v>1.75</v>
      </c>
      <c r="AL14" s="384">
        <f t="shared" si="9"/>
        <v>35</v>
      </c>
      <c r="AM14" s="384">
        <f t="shared" si="10"/>
        <v>0.7222222222222221</v>
      </c>
      <c r="AN14" s="385">
        <f t="shared" si="11"/>
        <v>0.63826388888888885</v>
      </c>
      <c r="AO14" s="748">
        <f>AVERAGE(AN14:AN21)</f>
        <v>0.84342013888888867</v>
      </c>
      <c r="AQ14" s="405" t="s">
        <v>34</v>
      </c>
      <c r="AR14" s="313">
        <f t="shared" si="12"/>
        <v>58689652</v>
      </c>
      <c r="AS14" s="313">
        <f t="shared" si="13"/>
        <v>4.2855191444919425E-3</v>
      </c>
      <c r="AT14" s="313">
        <f t="shared" si="14"/>
        <v>0.63826388888888885</v>
      </c>
      <c r="AU14" s="313">
        <v>1</v>
      </c>
      <c r="AV14" s="313">
        <f t="shared" si="15"/>
        <v>160533.34235187335</v>
      </c>
      <c r="AW14" s="516">
        <f>SUM(AV14:AV21)</f>
        <v>943894.44879877358</v>
      </c>
      <c r="AX14" s="516">
        <f>100*EXP((-1/13700000)*AW14)</f>
        <v>93.342243962073042</v>
      </c>
      <c r="AY14" s="715"/>
    </row>
    <row r="15" spans="1:51" ht="20.25" thickTop="1" thickBot="1" x14ac:dyDescent="0.35">
      <c r="A15" s="2" t="s">
        <v>33</v>
      </c>
      <c r="B15" s="5" t="s">
        <v>25</v>
      </c>
      <c r="C15" s="54">
        <f>'Input sheet'!E17</f>
        <v>941</v>
      </c>
      <c r="K15" s="303" t="s">
        <v>35</v>
      </c>
      <c r="L15" s="110" t="s">
        <v>317</v>
      </c>
      <c r="M15" s="408">
        <f>(C9+C10+C7)*C17</f>
        <v>17400044</v>
      </c>
      <c r="N15" s="763"/>
      <c r="P15" s="302" t="s">
        <v>35</v>
      </c>
      <c r="Q15" s="45">
        <f t="shared" si="16"/>
        <v>35</v>
      </c>
      <c r="R15" s="45">
        <f>$C$33</f>
        <v>25</v>
      </c>
      <c r="S15" s="45">
        <v>45</v>
      </c>
      <c r="T15" s="45">
        <f t="shared" si="0"/>
        <v>12.375006393165437</v>
      </c>
      <c r="U15" s="45">
        <f t="shared" si="1"/>
        <v>1.6323552670977528E-3</v>
      </c>
      <c r="V15" s="45">
        <f t="shared" si="2"/>
        <v>3.2620459504774839E-3</v>
      </c>
      <c r="W15" s="722"/>
      <c r="Y15" s="303" t="s">
        <v>35</v>
      </c>
      <c r="Z15" s="386" t="s">
        <v>419</v>
      </c>
      <c r="AA15" s="275" t="s">
        <v>382</v>
      </c>
      <c r="AB15" s="275">
        <f t="shared" si="3"/>
        <v>0.01</v>
      </c>
      <c r="AC15" s="275">
        <v>0.5</v>
      </c>
      <c r="AD15" s="275">
        <f t="shared" si="4"/>
        <v>0.505</v>
      </c>
      <c r="AE15" s="275" t="s">
        <v>20</v>
      </c>
      <c r="AF15" s="275">
        <f t="shared" si="5"/>
        <v>2</v>
      </c>
      <c r="AG15" s="275">
        <v>1</v>
      </c>
      <c r="AH15" s="275" t="s">
        <v>17</v>
      </c>
      <c r="AI15" s="275">
        <f t="shared" si="6"/>
        <v>2</v>
      </c>
      <c r="AJ15" s="275">
        <f t="shared" si="7"/>
        <v>1.75</v>
      </c>
      <c r="AK15" s="275">
        <f t="shared" si="8"/>
        <v>3.75</v>
      </c>
      <c r="AL15" s="275">
        <f t="shared" si="9"/>
        <v>35</v>
      </c>
      <c r="AM15" s="275">
        <f t="shared" si="10"/>
        <v>0.7222222222222221</v>
      </c>
      <c r="AN15" s="276">
        <f t="shared" si="11"/>
        <v>1.3677083333333331</v>
      </c>
      <c r="AO15" s="749"/>
      <c r="AQ15" s="406" t="s">
        <v>35</v>
      </c>
      <c r="AR15" s="316">
        <f t="shared" si="12"/>
        <v>17400044</v>
      </c>
      <c r="AS15" s="316">
        <f t="shared" si="13"/>
        <v>3.2620459504774839E-3</v>
      </c>
      <c r="AT15" s="316">
        <f t="shared" si="14"/>
        <v>1.3677083333333331</v>
      </c>
      <c r="AU15" s="316">
        <v>1</v>
      </c>
      <c r="AV15" s="316">
        <f t="shared" si="15"/>
        <v>77630.773592413883</v>
      </c>
      <c r="AW15" s="722"/>
      <c r="AX15" s="722"/>
      <c r="AY15" s="715"/>
    </row>
    <row r="16" spans="1:51" ht="20.25" thickTop="1" thickBot="1" x14ac:dyDescent="0.35">
      <c r="A16" s="3"/>
      <c r="B16" s="6" t="s">
        <v>26</v>
      </c>
      <c r="C16" s="52">
        <f>'Input sheet'!E18</f>
        <v>3665</v>
      </c>
      <c r="K16" s="303" t="s">
        <v>30</v>
      </c>
      <c r="L16" s="110" t="s">
        <v>284</v>
      </c>
      <c r="M16" s="408">
        <f>C10*(C12+C13+C14)</f>
        <v>80604345</v>
      </c>
      <c r="N16" s="763"/>
      <c r="P16" s="302" t="s">
        <v>30</v>
      </c>
      <c r="Q16" s="45">
        <f t="shared" si="16"/>
        <v>35</v>
      </c>
      <c r="R16" s="45">
        <f>$C$32</f>
        <v>15</v>
      </c>
      <c r="S16" s="45">
        <v>45</v>
      </c>
      <c r="T16" s="45">
        <f t="shared" si="0"/>
        <v>13.299792101327421</v>
      </c>
      <c r="U16" s="45">
        <f t="shared" si="1"/>
        <v>2.1450602139066136E-3</v>
      </c>
      <c r="V16" s="45">
        <f t="shared" si="2"/>
        <v>4.2855191444919425E-3</v>
      </c>
      <c r="W16" s="722"/>
      <c r="Y16" s="303" t="s">
        <v>30</v>
      </c>
      <c r="Z16" s="386" t="s">
        <v>419</v>
      </c>
      <c r="AA16" s="275" t="s">
        <v>382</v>
      </c>
      <c r="AB16" s="275">
        <f t="shared" si="3"/>
        <v>0.01</v>
      </c>
      <c r="AC16" s="275">
        <v>0.5</v>
      </c>
      <c r="AD16" s="275">
        <f t="shared" si="4"/>
        <v>0.505</v>
      </c>
      <c r="AE16" s="275">
        <v>0</v>
      </c>
      <c r="AF16" s="275">
        <f t="shared" si="5"/>
        <v>0</v>
      </c>
      <c r="AG16" s="275">
        <v>1</v>
      </c>
      <c r="AH16" s="275" t="s">
        <v>20</v>
      </c>
      <c r="AI16" s="275">
        <f t="shared" si="6"/>
        <v>2</v>
      </c>
      <c r="AJ16" s="275">
        <f t="shared" si="7"/>
        <v>1.75</v>
      </c>
      <c r="AK16" s="275">
        <f t="shared" si="8"/>
        <v>1.75</v>
      </c>
      <c r="AL16" s="275">
        <f t="shared" si="9"/>
        <v>35</v>
      </c>
      <c r="AM16" s="275">
        <f t="shared" si="10"/>
        <v>0.7222222222222221</v>
      </c>
      <c r="AN16" s="276">
        <f t="shared" si="11"/>
        <v>0.63826388888888885</v>
      </c>
      <c r="AO16" s="749"/>
      <c r="AQ16" s="406" t="s">
        <v>30</v>
      </c>
      <c r="AR16" s="316">
        <f t="shared" si="12"/>
        <v>80604345</v>
      </c>
      <c r="AS16" s="316">
        <f t="shared" si="13"/>
        <v>4.2855191444919425E-3</v>
      </c>
      <c r="AT16" s="316">
        <f t="shared" si="14"/>
        <v>0.63826388888888885</v>
      </c>
      <c r="AU16" s="316">
        <v>1</v>
      </c>
      <c r="AV16" s="316">
        <f t="shared" si="15"/>
        <v>220476.42931897962</v>
      </c>
      <c r="AW16" s="722"/>
      <c r="AX16" s="722"/>
      <c r="AY16" s="715"/>
    </row>
    <row r="17" spans="1:51" ht="20.25" thickTop="1" thickBot="1" x14ac:dyDescent="0.35">
      <c r="A17" s="4"/>
      <c r="B17" s="7" t="s">
        <v>27</v>
      </c>
      <c r="C17" s="53">
        <f>'Input sheet'!E19</f>
        <v>1003</v>
      </c>
      <c r="K17" s="303" t="s">
        <v>28</v>
      </c>
      <c r="L17" s="110" t="s">
        <v>253</v>
      </c>
      <c r="M17" s="408">
        <f>(C10+C12)*C8</f>
        <v>10143776</v>
      </c>
      <c r="N17" s="763"/>
      <c r="P17" s="302" t="s">
        <v>28</v>
      </c>
      <c r="Q17" s="45">
        <f>$C$30</f>
        <v>20</v>
      </c>
      <c r="R17" s="45">
        <f>$C$31</f>
        <v>15</v>
      </c>
      <c r="S17" s="45">
        <v>45</v>
      </c>
      <c r="T17" s="45">
        <f t="shared" si="0"/>
        <v>7.0840654162717795</v>
      </c>
      <c r="U17" s="45">
        <f t="shared" si="1"/>
        <v>1.9707812023953651E-4</v>
      </c>
      <c r="V17" s="45">
        <f t="shared" si="2"/>
        <v>3.9411740069359585E-4</v>
      </c>
      <c r="W17" s="722"/>
      <c r="Y17" s="303" t="s">
        <v>28</v>
      </c>
      <c r="Z17" s="386" t="s">
        <v>419</v>
      </c>
      <c r="AA17" s="275" t="s">
        <v>382</v>
      </c>
      <c r="AB17" s="275">
        <f t="shared" si="3"/>
        <v>0.01</v>
      </c>
      <c r="AC17" s="275">
        <v>0.5</v>
      </c>
      <c r="AD17" s="275">
        <f t="shared" si="4"/>
        <v>0.505</v>
      </c>
      <c r="AE17" s="275" t="s">
        <v>20</v>
      </c>
      <c r="AF17" s="275">
        <f t="shared" si="5"/>
        <v>2</v>
      </c>
      <c r="AG17" s="275">
        <v>0</v>
      </c>
      <c r="AH17" s="275" t="s">
        <v>23</v>
      </c>
      <c r="AI17" s="275">
        <f t="shared" si="6"/>
        <v>1</v>
      </c>
      <c r="AJ17" s="275">
        <f t="shared" si="7"/>
        <v>0</v>
      </c>
      <c r="AK17" s="275">
        <f t="shared" si="8"/>
        <v>2</v>
      </c>
      <c r="AL17" s="275">
        <f t="shared" si="9"/>
        <v>35</v>
      </c>
      <c r="AM17" s="275">
        <f t="shared" si="10"/>
        <v>0.7222222222222221</v>
      </c>
      <c r="AN17" s="276">
        <f t="shared" si="11"/>
        <v>0.72944444444444434</v>
      </c>
      <c r="AO17" s="749"/>
      <c r="AQ17" s="406" t="s">
        <v>28</v>
      </c>
      <c r="AR17" s="316">
        <f t="shared" si="12"/>
        <v>10143776</v>
      </c>
      <c r="AS17" s="316">
        <f t="shared" si="13"/>
        <v>3.9411740069359585E-4</v>
      </c>
      <c r="AT17" s="316">
        <f t="shared" si="14"/>
        <v>0.72944444444444434</v>
      </c>
      <c r="AU17" s="316">
        <v>1</v>
      </c>
      <c r="AV17" s="316">
        <f t="shared" si="15"/>
        <v>2916.2011786854996</v>
      </c>
      <c r="AW17" s="722"/>
      <c r="AX17" s="722"/>
      <c r="AY17" s="715"/>
    </row>
    <row r="18" spans="1:51" ht="20.25" thickTop="1" thickBot="1" x14ac:dyDescent="0.35">
      <c r="A18" s="1"/>
      <c r="B18" s="8" t="s">
        <v>72</v>
      </c>
      <c r="C18" s="55">
        <f>'Input sheet'!E20</f>
        <v>49345</v>
      </c>
      <c r="K18" s="303" t="s">
        <v>36</v>
      </c>
      <c r="L18" s="110" t="s">
        <v>286</v>
      </c>
      <c r="M18" s="408">
        <f>C13*(C15+C16)</f>
        <v>79964766</v>
      </c>
      <c r="N18" s="763"/>
      <c r="P18" s="302" t="s">
        <v>36</v>
      </c>
      <c r="Q18" s="45">
        <f>$C$29</f>
        <v>35</v>
      </c>
      <c r="R18" s="45">
        <f>$C$32</f>
        <v>15</v>
      </c>
      <c r="S18" s="45">
        <v>45</v>
      </c>
      <c r="T18" s="45">
        <f t="shared" si="0"/>
        <v>13.299792101327421</v>
      </c>
      <c r="U18" s="45">
        <f t="shared" si="1"/>
        <v>2.1450602139066136E-3</v>
      </c>
      <c r="V18" s="45">
        <f t="shared" si="2"/>
        <v>4.2855191444919425E-3</v>
      </c>
      <c r="W18" s="722"/>
      <c r="Y18" s="303" t="s">
        <v>36</v>
      </c>
      <c r="Z18" s="386" t="s">
        <v>419</v>
      </c>
      <c r="AA18" s="275" t="s">
        <v>382</v>
      </c>
      <c r="AB18" s="275">
        <f t="shared" si="3"/>
        <v>0.01</v>
      </c>
      <c r="AC18" s="275">
        <v>0.5</v>
      </c>
      <c r="AD18" s="275">
        <f t="shared" si="4"/>
        <v>0.505</v>
      </c>
      <c r="AE18" s="275">
        <v>0</v>
      </c>
      <c r="AF18" s="275">
        <f t="shared" si="5"/>
        <v>0</v>
      </c>
      <c r="AG18" s="275">
        <v>1</v>
      </c>
      <c r="AH18" s="275" t="s">
        <v>20</v>
      </c>
      <c r="AI18" s="275">
        <f t="shared" si="6"/>
        <v>2</v>
      </c>
      <c r="AJ18" s="275">
        <f t="shared" si="7"/>
        <v>1.75</v>
      </c>
      <c r="AK18" s="275">
        <f t="shared" si="8"/>
        <v>1.75</v>
      </c>
      <c r="AL18" s="275">
        <f t="shared" si="9"/>
        <v>35</v>
      </c>
      <c r="AM18" s="275">
        <f t="shared" si="10"/>
        <v>0.7222222222222221</v>
      </c>
      <c r="AN18" s="276">
        <f t="shared" si="11"/>
        <v>0.63826388888888885</v>
      </c>
      <c r="AO18" s="749"/>
      <c r="AQ18" s="406" t="s">
        <v>36</v>
      </c>
      <c r="AR18" s="316">
        <f t="shared" si="12"/>
        <v>79964766</v>
      </c>
      <c r="AS18" s="316">
        <f t="shared" si="13"/>
        <v>4.2855191444919425E-3</v>
      </c>
      <c r="AT18" s="316">
        <f t="shared" si="14"/>
        <v>0.63826388888888885</v>
      </c>
      <c r="AU18" s="316">
        <v>1</v>
      </c>
      <c r="AV18" s="316">
        <f t="shared" si="15"/>
        <v>218726.99392331447</v>
      </c>
      <c r="AW18" s="722"/>
      <c r="AX18" s="722"/>
      <c r="AY18" s="715"/>
    </row>
    <row r="19" spans="1:51" ht="20.25" thickTop="1" thickBot="1" x14ac:dyDescent="0.35">
      <c r="B19" s="29"/>
      <c r="C19" s="99"/>
      <c r="K19" s="303" t="s">
        <v>29</v>
      </c>
      <c r="L19" s="397" t="s">
        <v>318</v>
      </c>
      <c r="M19" s="427">
        <f>(C13+C15+C16)*C11</f>
        <v>22032901</v>
      </c>
      <c r="N19" s="763"/>
      <c r="P19" s="302" t="s">
        <v>29</v>
      </c>
      <c r="Q19" s="45">
        <f>$C$29</f>
        <v>35</v>
      </c>
      <c r="R19" s="45">
        <f>$C$33</f>
        <v>25</v>
      </c>
      <c r="S19" s="45">
        <v>45</v>
      </c>
      <c r="T19" s="45">
        <f t="shared" si="0"/>
        <v>12.375006393165437</v>
      </c>
      <c r="U19" s="45">
        <f t="shared" si="1"/>
        <v>1.6323552670977528E-3</v>
      </c>
      <c r="V19" s="45">
        <f t="shared" si="2"/>
        <v>3.2620459504774839E-3</v>
      </c>
      <c r="W19" s="722"/>
      <c r="Y19" s="303" t="s">
        <v>29</v>
      </c>
      <c r="Z19" s="386" t="s">
        <v>419</v>
      </c>
      <c r="AA19" s="275" t="s">
        <v>382</v>
      </c>
      <c r="AB19" s="275">
        <f t="shared" si="3"/>
        <v>0.01</v>
      </c>
      <c r="AC19" s="275">
        <v>0.5</v>
      </c>
      <c r="AD19" s="275">
        <f t="shared" si="4"/>
        <v>0.505</v>
      </c>
      <c r="AE19" s="275" t="s">
        <v>17</v>
      </c>
      <c r="AF19" s="275">
        <f t="shared" si="5"/>
        <v>2</v>
      </c>
      <c r="AG19" s="275">
        <v>1</v>
      </c>
      <c r="AH19" s="275" t="s">
        <v>20</v>
      </c>
      <c r="AI19" s="275">
        <f t="shared" si="6"/>
        <v>2</v>
      </c>
      <c r="AJ19" s="275">
        <f t="shared" si="7"/>
        <v>1.75</v>
      </c>
      <c r="AK19" s="275">
        <f t="shared" si="8"/>
        <v>3.75</v>
      </c>
      <c r="AL19" s="275">
        <f t="shared" si="9"/>
        <v>35</v>
      </c>
      <c r="AM19" s="275">
        <f t="shared" si="10"/>
        <v>0.7222222222222221</v>
      </c>
      <c r="AN19" s="276">
        <f t="shared" si="11"/>
        <v>1.3677083333333331</v>
      </c>
      <c r="AO19" s="749"/>
      <c r="AQ19" s="406" t="s">
        <v>29</v>
      </c>
      <c r="AR19" s="316">
        <f t="shared" si="12"/>
        <v>22032901</v>
      </c>
      <c r="AS19" s="316">
        <f t="shared" si="13"/>
        <v>3.2620459504774839E-3</v>
      </c>
      <c r="AT19" s="316">
        <f t="shared" si="14"/>
        <v>1.3677083333333331</v>
      </c>
      <c r="AU19" s="316">
        <v>1</v>
      </c>
      <c r="AV19" s="316">
        <f t="shared" si="15"/>
        <v>98300.392178035268</v>
      </c>
      <c r="AW19" s="722"/>
      <c r="AX19" s="722"/>
      <c r="AY19" s="715"/>
    </row>
    <row r="20" spans="1:51" ht="20.25" thickTop="1" thickBot="1" x14ac:dyDescent="0.35">
      <c r="K20" s="303" t="s">
        <v>37</v>
      </c>
      <c r="L20" s="110" t="s">
        <v>288</v>
      </c>
      <c r="M20" s="408">
        <f>C16*(C6+C7+C8)</f>
        <v>59131110</v>
      </c>
      <c r="N20" s="763"/>
      <c r="P20" s="302" t="s">
        <v>37</v>
      </c>
      <c r="Q20" s="45">
        <f>$C$29</f>
        <v>35</v>
      </c>
      <c r="R20" s="45">
        <f>$C$32</f>
        <v>15</v>
      </c>
      <c r="S20" s="45">
        <v>45</v>
      </c>
      <c r="T20" s="45">
        <f t="shared" si="0"/>
        <v>13.299792101327421</v>
      </c>
      <c r="U20" s="45">
        <f t="shared" si="1"/>
        <v>2.1450602139066136E-3</v>
      </c>
      <c r="V20" s="45">
        <f t="shared" si="2"/>
        <v>4.2855191444919425E-3</v>
      </c>
      <c r="W20" s="722"/>
      <c r="Y20" s="303" t="s">
        <v>37</v>
      </c>
      <c r="Z20" s="386" t="s">
        <v>419</v>
      </c>
      <c r="AA20" s="275" t="s">
        <v>382</v>
      </c>
      <c r="AB20" s="275">
        <f t="shared" si="3"/>
        <v>0.01</v>
      </c>
      <c r="AC20" s="275">
        <v>0.5</v>
      </c>
      <c r="AD20" s="275">
        <f t="shared" si="4"/>
        <v>0.505</v>
      </c>
      <c r="AE20" s="275">
        <v>0</v>
      </c>
      <c r="AF20" s="275">
        <f t="shared" si="5"/>
        <v>0</v>
      </c>
      <c r="AG20" s="275">
        <v>1</v>
      </c>
      <c r="AH20" s="275" t="s">
        <v>20</v>
      </c>
      <c r="AI20" s="275">
        <f t="shared" si="6"/>
        <v>2</v>
      </c>
      <c r="AJ20" s="275">
        <f t="shared" si="7"/>
        <v>1.75</v>
      </c>
      <c r="AK20" s="275">
        <f t="shared" si="8"/>
        <v>1.75</v>
      </c>
      <c r="AL20" s="275">
        <f t="shared" si="9"/>
        <v>35</v>
      </c>
      <c r="AM20" s="275">
        <f t="shared" si="10"/>
        <v>0.7222222222222221</v>
      </c>
      <c r="AN20" s="276">
        <f t="shared" si="11"/>
        <v>0.63826388888888885</v>
      </c>
      <c r="AO20" s="749"/>
      <c r="AQ20" s="406" t="s">
        <v>37</v>
      </c>
      <c r="AR20" s="316">
        <f t="shared" si="12"/>
        <v>59131110</v>
      </c>
      <c r="AS20" s="316">
        <f t="shared" si="13"/>
        <v>4.2855191444919425E-3</v>
      </c>
      <c r="AT20" s="316">
        <f t="shared" si="14"/>
        <v>0.63826388888888885</v>
      </c>
      <c r="AU20" s="316">
        <v>1</v>
      </c>
      <c r="AV20" s="316">
        <f t="shared" si="15"/>
        <v>161740.85893840846</v>
      </c>
      <c r="AW20" s="722"/>
      <c r="AX20" s="722"/>
      <c r="AY20" s="715"/>
    </row>
    <row r="21" spans="1:51" ht="20.25" thickTop="1" thickBot="1" x14ac:dyDescent="0.35">
      <c r="A21" s="731" t="s">
        <v>432</v>
      </c>
      <c r="B21" s="732"/>
      <c r="C21" s="733"/>
      <c r="K21" s="421" t="s">
        <v>38</v>
      </c>
      <c r="L21" s="397" t="s">
        <v>313</v>
      </c>
      <c r="M21" s="427">
        <f>(C16+C6)*C14</f>
        <v>12416076</v>
      </c>
      <c r="N21" s="763"/>
      <c r="P21" s="420" t="s">
        <v>38</v>
      </c>
      <c r="Q21" s="46">
        <f>$C$30</f>
        <v>20</v>
      </c>
      <c r="R21" s="46">
        <f>$C$31</f>
        <v>15</v>
      </c>
      <c r="S21" s="46">
        <v>45</v>
      </c>
      <c r="T21" s="46">
        <f t="shared" si="0"/>
        <v>7.0840654162717795</v>
      </c>
      <c r="U21" s="46">
        <f t="shared" si="1"/>
        <v>1.9707812023953651E-4</v>
      </c>
      <c r="V21" s="46">
        <f t="shared" si="2"/>
        <v>3.9411740069359585E-4</v>
      </c>
      <c r="W21" s="517"/>
      <c r="Y21" s="421" t="s">
        <v>38</v>
      </c>
      <c r="Z21" s="386" t="s">
        <v>419</v>
      </c>
      <c r="AA21" s="387" t="s">
        <v>382</v>
      </c>
      <c r="AB21" s="387">
        <f t="shared" si="3"/>
        <v>0.01</v>
      </c>
      <c r="AC21" s="387">
        <v>0.5</v>
      </c>
      <c r="AD21" s="387">
        <f t="shared" si="4"/>
        <v>0.505</v>
      </c>
      <c r="AE21" s="387" t="s">
        <v>17</v>
      </c>
      <c r="AF21" s="387">
        <f t="shared" si="5"/>
        <v>2</v>
      </c>
      <c r="AG21" s="387">
        <v>0</v>
      </c>
      <c r="AH21" s="387" t="s">
        <v>26</v>
      </c>
      <c r="AI21" s="387">
        <f t="shared" si="6"/>
        <v>1</v>
      </c>
      <c r="AJ21" s="387">
        <f t="shared" si="7"/>
        <v>0</v>
      </c>
      <c r="AK21" s="387">
        <f t="shared" si="8"/>
        <v>2</v>
      </c>
      <c r="AL21" s="387">
        <f t="shared" si="9"/>
        <v>35</v>
      </c>
      <c r="AM21" s="387">
        <f t="shared" si="10"/>
        <v>0.7222222222222221</v>
      </c>
      <c r="AN21" s="388">
        <f t="shared" si="11"/>
        <v>0.72944444444444434</v>
      </c>
      <c r="AO21" s="750"/>
      <c r="AQ21" s="407" t="s">
        <v>38</v>
      </c>
      <c r="AR21" s="318">
        <f t="shared" si="12"/>
        <v>12416076</v>
      </c>
      <c r="AS21" s="318">
        <f t="shared" si="13"/>
        <v>3.9411740069359585E-4</v>
      </c>
      <c r="AT21" s="318">
        <f t="shared" si="14"/>
        <v>0.72944444444444434</v>
      </c>
      <c r="AU21" s="318">
        <v>1</v>
      </c>
      <c r="AV21" s="318">
        <f t="shared" si="15"/>
        <v>3569.4573170630688</v>
      </c>
      <c r="AW21" s="517"/>
      <c r="AX21" s="517"/>
      <c r="AY21" s="715"/>
    </row>
    <row r="22" spans="1:51" ht="20.25" thickTop="1" thickBot="1" x14ac:dyDescent="0.35">
      <c r="A22" s="516" t="s">
        <v>378</v>
      </c>
      <c r="B22" s="105" t="s">
        <v>17</v>
      </c>
      <c r="C22" s="94">
        <f>'Input sheet'!E38</f>
        <v>2</v>
      </c>
      <c r="K22" s="390" t="s">
        <v>34</v>
      </c>
      <c r="L22" s="105" t="s">
        <v>272</v>
      </c>
      <c r="M22" s="424">
        <f>C11*C7</f>
        <v>12780226</v>
      </c>
      <c r="N22" s="763">
        <f>SUM(M22:M29)</f>
        <v>97196109</v>
      </c>
      <c r="P22" s="389" t="s">
        <v>34</v>
      </c>
      <c r="Q22" s="44">
        <f>$C$29</f>
        <v>35</v>
      </c>
      <c r="R22" s="44">
        <f>$C$32</f>
        <v>15</v>
      </c>
      <c r="S22" s="44">
        <v>230</v>
      </c>
      <c r="T22" s="44">
        <f t="shared" si="0"/>
        <v>23.0484651884397</v>
      </c>
      <c r="U22" s="44">
        <f t="shared" si="1"/>
        <v>1.7237755582630576E-2</v>
      </c>
      <c r="V22" s="44">
        <f t="shared" si="2"/>
        <v>3.417837094773464E-2</v>
      </c>
      <c r="W22" s="516">
        <f>AVERAGE(V22:V29)</f>
        <v>2.7872371698494432E-2</v>
      </c>
      <c r="Y22" s="390" t="s">
        <v>34</v>
      </c>
      <c r="Z22" s="383" t="s">
        <v>422</v>
      </c>
      <c r="AA22" s="265" t="s">
        <v>434</v>
      </c>
      <c r="AB22" s="265">
        <f t="shared" si="3"/>
        <v>0.01</v>
      </c>
      <c r="AC22" s="265">
        <v>0.5</v>
      </c>
      <c r="AD22" s="265">
        <f t="shared" si="4"/>
        <v>0.505</v>
      </c>
      <c r="AE22" s="265" t="s">
        <v>17</v>
      </c>
      <c r="AF22" s="265">
        <f t="shared" si="5"/>
        <v>2</v>
      </c>
      <c r="AG22" s="265">
        <v>1</v>
      </c>
      <c r="AH22" s="265" t="s">
        <v>20</v>
      </c>
      <c r="AI22" s="265">
        <f t="shared" si="6"/>
        <v>2</v>
      </c>
      <c r="AJ22" s="265">
        <f t="shared" si="7"/>
        <v>1.75</v>
      </c>
      <c r="AK22" s="265">
        <f t="shared" si="8"/>
        <v>3.75</v>
      </c>
      <c r="AL22" s="265">
        <f t="shared" si="9"/>
        <v>35</v>
      </c>
      <c r="AM22" s="265">
        <f t="shared" si="10"/>
        <v>0.7222222222222221</v>
      </c>
      <c r="AN22" s="266">
        <f t="shared" si="11"/>
        <v>1.3677083333333331</v>
      </c>
      <c r="AO22" s="748">
        <f>AVERAGE(AN22:AN29)</f>
        <v>0.98019097222222218</v>
      </c>
      <c r="AQ22" s="310" t="s">
        <v>34</v>
      </c>
      <c r="AR22" s="313">
        <f t="shared" si="12"/>
        <v>12780226</v>
      </c>
      <c r="AS22" s="313">
        <f t="shared" si="13"/>
        <v>3.417837094773464E-2</v>
      </c>
      <c r="AT22" s="313">
        <f t="shared" si="14"/>
        <v>1.3677083333333331</v>
      </c>
      <c r="AU22" s="313">
        <v>1</v>
      </c>
      <c r="AV22" s="313">
        <f t="shared" si="15"/>
        <v>597424.99114203977</v>
      </c>
      <c r="AW22" s="516">
        <f>SUM(AV22:AV29)</f>
        <v>4546402.1139663793</v>
      </c>
      <c r="AX22" s="516">
        <f>100*EXP((-1/13700000)*AW22)</f>
        <v>71.759196244773378</v>
      </c>
      <c r="AY22" s="715"/>
    </row>
    <row r="23" spans="1:51" ht="20.25" thickTop="1" thickBot="1" x14ac:dyDescent="0.35">
      <c r="A23" s="517"/>
      <c r="B23" s="106" t="s">
        <v>20</v>
      </c>
      <c r="C23" s="95">
        <f>'Input sheet'!E39</f>
        <v>2</v>
      </c>
      <c r="K23" s="392" t="s">
        <v>35</v>
      </c>
      <c r="L23" s="110" t="s">
        <v>312</v>
      </c>
      <c r="M23" s="408">
        <f>C11*C8</f>
        <v>1701088</v>
      </c>
      <c r="N23" s="763"/>
      <c r="P23" s="391" t="s">
        <v>35</v>
      </c>
      <c r="Q23" s="45">
        <f>$C$30</f>
        <v>20</v>
      </c>
      <c r="R23" s="45">
        <f>$C$33</f>
        <v>25</v>
      </c>
      <c r="S23" s="45">
        <v>230</v>
      </c>
      <c r="T23" s="45">
        <f t="shared" si="0"/>
        <v>20.419277715473552</v>
      </c>
      <c r="U23" s="45">
        <f t="shared" si="1"/>
        <v>1.089232327256362E-2</v>
      </c>
      <c r="V23" s="45">
        <f t="shared" si="2"/>
        <v>2.1666003838853209E-2</v>
      </c>
      <c r="W23" s="722"/>
      <c r="Y23" s="392" t="s">
        <v>35</v>
      </c>
      <c r="Z23" s="386" t="s">
        <v>422</v>
      </c>
      <c r="AA23" s="275" t="s">
        <v>434</v>
      </c>
      <c r="AB23" s="275">
        <f t="shared" si="3"/>
        <v>0.01</v>
      </c>
      <c r="AC23" s="275">
        <v>0.5</v>
      </c>
      <c r="AD23" s="275">
        <f t="shared" si="4"/>
        <v>0.505</v>
      </c>
      <c r="AE23" s="275" t="s">
        <v>17</v>
      </c>
      <c r="AF23" s="275">
        <f t="shared" si="5"/>
        <v>2</v>
      </c>
      <c r="AG23" s="275">
        <v>0</v>
      </c>
      <c r="AH23" s="275" t="s">
        <v>20</v>
      </c>
      <c r="AI23" s="275">
        <f t="shared" si="6"/>
        <v>2</v>
      </c>
      <c r="AJ23" s="275">
        <f t="shared" si="7"/>
        <v>0</v>
      </c>
      <c r="AK23" s="275">
        <f t="shared" si="8"/>
        <v>2</v>
      </c>
      <c r="AL23" s="275">
        <f t="shared" si="9"/>
        <v>35</v>
      </c>
      <c r="AM23" s="275">
        <f t="shared" si="10"/>
        <v>0.7222222222222221</v>
      </c>
      <c r="AN23" s="276">
        <f t="shared" si="11"/>
        <v>0.72944444444444434</v>
      </c>
      <c r="AO23" s="749"/>
      <c r="AQ23" s="315" t="s">
        <v>35</v>
      </c>
      <c r="AR23" s="316">
        <f t="shared" si="12"/>
        <v>1701088</v>
      </c>
      <c r="AS23" s="316">
        <f t="shared" si="13"/>
        <v>2.1666003838853209E-2</v>
      </c>
      <c r="AT23" s="316">
        <f t="shared" si="14"/>
        <v>0.72944444444444434</v>
      </c>
      <c r="AU23" s="316">
        <v>1</v>
      </c>
      <c r="AV23" s="316">
        <f t="shared" si="15"/>
        <v>26884.243338051227</v>
      </c>
      <c r="AW23" s="722"/>
      <c r="AX23" s="722"/>
      <c r="AY23" s="715"/>
    </row>
    <row r="24" spans="1:51" ht="20.25" thickTop="1" thickBot="1" x14ac:dyDescent="0.35">
      <c r="A24" s="516" t="s">
        <v>379</v>
      </c>
      <c r="B24" s="105" t="s">
        <v>23</v>
      </c>
      <c r="C24" s="94">
        <f>'Input sheet'!E40</f>
        <v>1</v>
      </c>
      <c r="K24" s="392" t="s">
        <v>30</v>
      </c>
      <c r="L24" s="110" t="s">
        <v>274</v>
      </c>
      <c r="M24" s="408">
        <f>C17*C13</f>
        <v>17413083</v>
      </c>
      <c r="N24" s="763"/>
      <c r="P24" s="391" t="s">
        <v>30</v>
      </c>
      <c r="Q24" s="45">
        <f>$C$29</f>
        <v>35</v>
      </c>
      <c r="R24" s="45">
        <f>$C$32</f>
        <v>15</v>
      </c>
      <c r="S24" s="45">
        <v>230</v>
      </c>
      <c r="T24" s="45">
        <f t="shared" si="0"/>
        <v>23.0484651884397</v>
      </c>
      <c r="U24" s="45">
        <f t="shared" si="1"/>
        <v>1.7237755582630576E-2</v>
      </c>
      <c r="V24" s="45">
        <f t="shared" si="2"/>
        <v>3.417837094773464E-2</v>
      </c>
      <c r="W24" s="722"/>
      <c r="Y24" s="392" t="s">
        <v>30</v>
      </c>
      <c r="Z24" s="386" t="s">
        <v>422</v>
      </c>
      <c r="AA24" s="275" t="s">
        <v>434</v>
      </c>
      <c r="AB24" s="275">
        <f t="shared" si="3"/>
        <v>0.01</v>
      </c>
      <c r="AC24" s="275">
        <v>0.5</v>
      </c>
      <c r="AD24" s="275">
        <f t="shared" si="4"/>
        <v>0.505</v>
      </c>
      <c r="AE24" s="275" t="s">
        <v>20</v>
      </c>
      <c r="AF24" s="275">
        <f t="shared" si="5"/>
        <v>2</v>
      </c>
      <c r="AG24" s="275">
        <v>1</v>
      </c>
      <c r="AH24" s="275" t="s">
        <v>17</v>
      </c>
      <c r="AI24" s="275">
        <f t="shared" si="6"/>
        <v>2</v>
      </c>
      <c r="AJ24" s="275">
        <f t="shared" si="7"/>
        <v>1.75</v>
      </c>
      <c r="AK24" s="275">
        <f t="shared" si="8"/>
        <v>3.75</v>
      </c>
      <c r="AL24" s="275">
        <f t="shared" si="9"/>
        <v>35</v>
      </c>
      <c r="AM24" s="275">
        <f t="shared" si="10"/>
        <v>0.7222222222222221</v>
      </c>
      <c r="AN24" s="276">
        <f t="shared" si="11"/>
        <v>1.3677083333333331</v>
      </c>
      <c r="AO24" s="749"/>
      <c r="AQ24" s="315" t="s">
        <v>30</v>
      </c>
      <c r="AR24" s="316">
        <f t="shared" si="12"/>
        <v>17413083</v>
      </c>
      <c r="AS24" s="316">
        <f t="shared" si="13"/>
        <v>3.417837094773464E-2</v>
      </c>
      <c r="AT24" s="316">
        <f t="shared" si="14"/>
        <v>1.3677083333333331</v>
      </c>
      <c r="AU24" s="316">
        <v>1</v>
      </c>
      <c r="AV24" s="316">
        <f t="shared" si="15"/>
        <v>813992.72258805146</v>
      </c>
      <c r="AW24" s="722"/>
      <c r="AX24" s="722"/>
      <c r="AY24" s="715"/>
    </row>
    <row r="25" spans="1:51" ht="20.25" thickTop="1" thickBot="1" x14ac:dyDescent="0.35">
      <c r="A25" s="517"/>
      <c r="B25" s="106" t="s">
        <v>26</v>
      </c>
      <c r="C25" s="95">
        <f>'Input sheet'!E41</f>
        <v>1</v>
      </c>
      <c r="K25" s="392" t="s">
        <v>28</v>
      </c>
      <c r="L25" s="110" t="s">
        <v>206</v>
      </c>
      <c r="M25" s="408">
        <f>C17*C14</f>
        <v>2322948</v>
      </c>
      <c r="N25" s="763"/>
      <c r="P25" s="391" t="s">
        <v>28</v>
      </c>
      <c r="Q25" s="45">
        <f>$C$30</f>
        <v>20</v>
      </c>
      <c r="R25" s="45">
        <f>$C$33</f>
        <v>25</v>
      </c>
      <c r="S25" s="45">
        <v>230</v>
      </c>
      <c r="T25" s="45">
        <f t="shared" si="0"/>
        <v>20.419277715473552</v>
      </c>
      <c r="U25" s="45">
        <f t="shared" si="1"/>
        <v>1.089232327256362E-2</v>
      </c>
      <c r="V25" s="45">
        <f t="shared" si="2"/>
        <v>2.1666003838853209E-2</v>
      </c>
      <c r="W25" s="722"/>
      <c r="Y25" s="392" t="s">
        <v>28</v>
      </c>
      <c r="Z25" s="386" t="s">
        <v>422</v>
      </c>
      <c r="AA25" s="275" t="s">
        <v>434</v>
      </c>
      <c r="AB25" s="275">
        <f t="shared" si="3"/>
        <v>0.01</v>
      </c>
      <c r="AC25" s="275">
        <v>0.5</v>
      </c>
      <c r="AD25" s="275">
        <f t="shared" si="4"/>
        <v>0.505</v>
      </c>
      <c r="AE25" s="275" t="s">
        <v>20</v>
      </c>
      <c r="AF25" s="275">
        <f t="shared" si="5"/>
        <v>2</v>
      </c>
      <c r="AG25" s="275">
        <v>0</v>
      </c>
      <c r="AH25" s="275" t="s">
        <v>17</v>
      </c>
      <c r="AI25" s="275">
        <f t="shared" si="6"/>
        <v>2</v>
      </c>
      <c r="AJ25" s="275">
        <f t="shared" si="7"/>
        <v>0</v>
      </c>
      <c r="AK25" s="275">
        <f t="shared" si="8"/>
        <v>2</v>
      </c>
      <c r="AL25" s="275">
        <f t="shared" si="9"/>
        <v>35</v>
      </c>
      <c r="AM25" s="275">
        <f t="shared" si="10"/>
        <v>0.7222222222222221</v>
      </c>
      <c r="AN25" s="276">
        <f t="shared" si="11"/>
        <v>0.72944444444444434</v>
      </c>
      <c r="AO25" s="749"/>
      <c r="AQ25" s="315" t="s">
        <v>28</v>
      </c>
      <c r="AR25" s="316">
        <f t="shared" si="12"/>
        <v>2322948</v>
      </c>
      <c r="AS25" s="316">
        <f t="shared" si="13"/>
        <v>2.1666003838853209E-2</v>
      </c>
      <c r="AT25" s="316">
        <f t="shared" si="14"/>
        <v>0.72944444444444434</v>
      </c>
      <c r="AU25" s="316">
        <v>1</v>
      </c>
      <c r="AV25" s="316">
        <f t="shared" si="15"/>
        <v>36712.209652669015</v>
      </c>
      <c r="AW25" s="722"/>
      <c r="AX25" s="722"/>
      <c r="AY25" s="715"/>
    </row>
    <row r="26" spans="1:51" ht="20.25" thickTop="1" thickBot="1" x14ac:dyDescent="0.35">
      <c r="K26" s="392" t="s">
        <v>36</v>
      </c>
      <c r="L26" s="110" t="s">
        <v>209</v>
      </c>
      <c r="M26" s="408">
        <f>C11*C14</f>
        <v>2322948</v>
      </c>
      <c r="N26" s="763"/>
      <c r="P26" s="391" t="s">
        <v>36</v>
      </c>
      <c r="Q26" s="45">
        <f>$C$30</f>
        <v>20</v>
      </c>
      <c r="R26" s="45">
        <f>$C$32</f>
        <v>15</v>
      </c>
      <c r="S26" s="45">
        <v>230</v>
      </c>
      <c r="T26" s="45">
        <f t="shared" si="0"/>
        <v>15.895538413434787</v>
      </c>
      <c r="U26" s="45">
        <f t="shared" si="1"/>
        <v>4.2160006424573982E-3</v>
      </c>
      <c r="V26" s="45">
        <f t="shared" si="2"/>
        <v>8.4142266234975959E-3</v>
      </c>
      <c r="W26" s="722"/>
      <c r="Y26" s="392" t="s">
        <v>36</v>
      </c>
      <c r="Z26" s="386" t="s">
        <v>422</v>
      </c>
      <c r="AA26" s="275" t="s">
        <v>434</v>
      </c>
      <c r="AB26" s="275">
        <f t="shared" si="3"/>
        <v>0.01</v>
      </c>
      <c r="AC26" s="275">
        <v>0.5</v>
      </c>
      <c r="AD26" s="275">
        <f t="shared" si="4"/>
        <v>0.505</v>
      </c>
      <c r="AE26" s="275" t="s">
        <v>17</v>
      </c>
      <c r="AF26" s="275">
        <f t="shared" si="5"/>
        <v>2</v>
      </c>
      <c r="AG26" s="275">
        <v>0</v>
      </c>
      <c r="AH26" s="275" t="s">
        <v>20</v>
      </c>
      <c r="AI26" s="275">
        <f t="shared" si="6"/>
        <v>2</v>
      </c>
      <c r="AJ26" s="275">
        <f t="shared" si="7"/>
        <v>0</v>
      </c>
      <c r="AK26" s="275">
        <f t="shared" si="8"/>
        <v>2</v>
      </c>
      <c r="AL26" s="275">
        <f t="shared" si="9"/>
        <v>35</v>
      </c>
      <c r="AM26" s="275">
        <f t="shared" si="10"/>
        <v>0.7222222222222221</v>
      </c>
      <c r="AN26" s="276">
        <f t="shared" si="11"/>
        <v>0.72944444444444434</v>
      </c>
      <c r="AO26" s="749"/>
      <c r="AQ26" s="315" t="s">
        <v>36</v>
      </c>
      <c r="AR26" s="316">
        <f t="shared" si="12"/>
        <v>2322948</v>
      </c>
      <c r="AS26" s="316">
        <f t="shared" si="13"/>
        <v>8.4142266234975959E-3</v>
      </c>
      <c r="AT26" s="316">
        <f t="shared" si="14"/>
        <v>0.72944444444444434</v>
      </c>
      <c r="AU26" s="316">
        <v>1</v>
      </c>
      <c r="AV26" s="316">
        <f t="shared" si="15"/>
        <v>14257.583177981358</v>
      </c>
      <c r="AW26" s="722"/>
      <c r="AX26" s="722"/>
      <c r="AY26" s="715"/>
    </row>
    <row r="27" spans="1:51" ht="20.25" thickTop="1" thickBot="1" x14ac:dyDescent="0.35">
      <c r="K27" s="392" t="s">
        <v>29</v>
      </c>
      <c r="L27" s="110" t="s">
        <v>207</v>
      </c>
      <c r="M27" s="408">
        <f>C17*C8</f>
        <v>1701088</v>
      </c>
      <c r="N27" s="763"/>
      <c r="P27" s="391" t="s">
        <v>29</v>
      </c>
      <c r="Q27" s="45">
        <f>$C$30</f>
        <v>20</v>
      </c>
      <c r="R27" s="45">
        <f>$C$32</f>
        <v>15</v>
      </c>
      <c r="S27" s="45">
        <v>230</v>
      </c>
      <c r="T27" s="45">
        <f t="shared" si="0"/>
        <v>15.895538413434787</v>
      </c>
      <c r="U27" s="45">
        <f t="shared" si="1"/>
        <v>4.2160006424573982E-3</v>
      </c>
      <c r="V27" s="45">
        <f t="shared" si="2"/>
        <v>8.4142266234975959E-3</v>
      </c>
      <c r="W27" s="722"/>
      <c r="Y27" s="392" t="s">
        <v>29</v>
      </c>
      <c r="Z27" s="386" t="s">
        <v>422</v>
      </c>
      <c r="AA27" s="275" t="s">
        <v>434</v>
      </c>
      <c r="AB27" s="275">
        <f t="shared" si="3"/>
        <v>0.01</v>
      </c>
      <c r="AC27" s="275">
        <v>0.5</v>
      </c>
      <c r="AD27" s="275">
        <f t="shared" si="4"/>
        <v>0.505</v>
      </c>
      <c r="AE27" s="275" t="s">
        <v>20</v>
      </c>
      <c r="AF27" s="275">
        <f t="shared" si="5"/>
        <v>2</v>
      </c>
      <c r="AG27" s="275">
        <v>0</v>
      </c>
      <c r="AH27" s="275" t="s">
        <v>17</v>
      </c>
      <c r="AI27" s="275">
        <f t="shared" si="6"/>
        <v>2</v>
      </c>
      <c r="AJ27" s="275">
        <f t="shared" si="7"/>
        <v>0</v>
      </c>
      <c r="AK27" s="275">
        <f t="shared" si="8"/>
        <v>2</v>
      </c>
      <c r="AL27" s="275">
        <f t="shared" si="9"/>
        <v>35</v>
      </c>
      <c r="AM27" s="275">
        <f t="shared" si="10"/>
        <v>0.7222222222222221</v>
      </c>
      <c r="AN27" s="276">
        <f t="shared" si="11"/>
        <v>0.72944444444444434</v>
      </c>
      <c r="AO27" s="749"/>
      <c r="AQ27" s="315" t="s">
        <v>29</v>
      </c>
      <c r="AR27" s="316">
        <f t="shared" si="12"/>
        <v>1701088</v>
      </c>
      <c r="AS27" s="316">
        <f t="shared" si="13"/>
        <v>8.4142266234975959E-3</v>
      </c>
      <c r="AT27" s="316">
        <f t="shared" si="14"/>
        <v>0.72944444444444434</v>
      </c>
      <c r="AU27" s="316">
        <v>1</v>
      </c>
      <c r="AV27" s="316">
        <f t="shared" si="15"/>
        <v>10440.786299592566</v>
      </c>
      <c r="AW27" s="722"/>
      <c r="AX27" s="722"/>
      <c r="AY27" s="715"/>
    </row>
    <row r="28" spans="1:51" ht="20.25" thickTop="1" thickBot="1" x14ac:dyDescent="0.35">
      <c r="B28" s="726" t="s">
        <v>386</v>
      </c>
      <c r="C28" s="727"/>
      <c r="K28" s="392" t="s">
        <v>37</v>
      </c>
      <c r="L28" s="110" t="s">
        <v>199</v>
      </c>
      <c r="M28" s="408">
        <f>C7*C14</f>
        <v>29510472</v>
      </c>
      <c r="N28" s="763"/>
      <c r="P28" s="391" t="s">
        <v>37</v>
      </c>
      <c r="Q28" s="45">
        <f>$C$29</f>
        <v>35</v>
      </c>
      <c r="R28" s="45">
        <f>$C$30</f>
        <v>20</v>
      </c>
      <c r="S28" s="45">
        <v>230</v>
      </c>
      <c r="T28" s="45">
        <f t="shared" si="0"/>
        <v>25.12420473149924</v>
      </c>
      <c r="U28" s="45">
        <f t="shared" si="1"/>
        <v>2.3901073345479126E-2</v>
      </c>
      <c r="V28" s="45">
        <f t="shared" si="2"/>
        <v>4.7230885383892279E-2</v>
      </c>
      <c r="W28" s="722"/>
      <c r="Y28" s="392" t="s">
        <v>37</v>
      </c>
      <c r="Z28" s="386" t="s">
        <v>422</v>
      </c>
      <c r="AA28" s="275" t="s">
        <v>434</v>
      </c>
      <c r="AB28" s="275">
        <f t="shared" si="3"/>
        <v>0.01</v>
      </c>
      <c r="AC28" s="275">
        <v>0.5</v>
      </c>
      <c r="AD28" s="275">
        <f t="shared" si="4"/>
        <v>0.505</v>
      </c>
      <c r="AE28" s="275" t="s">
        <v>17</v>
      </c>
      <c r="AF28" s="275">
        <f t="shared" si="5"/>
        <v>2</v>
      </c>
      <c r="AG28" s="275">
        <v>1</v>
      </c>
      <c r="AH28" s="275" t="s">
        <v>26</v>
      </c>
      <c r="AI28" s="275">
        <f t="shared" si="6"/>
        <v>1</v>
      </c>
      <c r="AJ28" s="275">
        <f t="shared" si="7"/>
        <v>1</v>
      </c>
      <c r="AK28" s="275">
        <f t="shared" si="8"/>
        <v>3</v>
      </c>
      <c r="AL28" s="275">
        <f t="shared" si="9"/>
        <v>35</v>
      </c>
      <c r="AM28" s="275">
        <f t="shared" si="10"/>
        <v>0.7222222222222221</v>
      </c>
      <c r="AN28" s="276">
        <f t="shared" si="11"/>
        <v>1.0941666666666665</v>
      </c>
      <c r="AO28" s="749"/>
      <c r="AQ28" s="315" t="s">
        <v>37</v>
      </c>
      <c r="AR28" s="316">
        <f t="shared" si="12"/>
        <v>29510472</v>
      </c>
      <c r="AS28" s="316">
        <f t="shared" si="13"/>
        <v>4.7230885383892279E-2</v>
      </c>
      <c r="AT28" s="316">
        <f t="shared" si="14"/>
        <v>1.0941666666666665</v>
      </c>
      <c r="AU28" s="316">
        <v>1</v>
      </c>
      <c r="AV28" s="316">
        <f t="shared" si="15"/>
        <v>1525055.7593517217</v>
      </c>
      <c r="AW28" s="722"/>
      <c r="AX28" s="722"/>
      <c r="AY28" s="715"/>
    </row>
    <row r="29" spans="1:51" ht="20.25" thickTop="1" thickBot="1" x14ac:dyDescent="0.35">
      <c r="B29" s="107" t="s">
        <v>387</v>
      </c>
      <c r="C29" s="60">
        <f>'Input sheet'!D27</f>
        <v>35</v>
      </c>
      <c r="K29" s="394" t="s">
        <v>39</v>
      </c>
      <c r="L29" s="106" t="s">
        <v>203</v>
      </c>
      <c r="M29" s="409">
        <f>C13*C8</f>
        <v>29444256</v>
      </c>
      <c r="N29" s="763"/>
      <c r="P29" s="393" t="s">
        <v>39</v>
      </c>
      <c r="Q29" s="46">
        <f>$C$29</f>
        <v>35</v>
      </c>
      <c r="R29" s="46">
        <f>$C$30</f>
        <v>20</v>
      </c>
      <c r="S29" s="46">
        <v>230</v>
      </c>
      <c r="T29" s="46">
        <f t="shared" si="0"/>
        <v>25.12420473149924</v>
      </c>
      <c r="U29" s="46">
        <f t="shared" si="1"/>
        <v>2.3901073345479126E-2</v>
      </c>
      <c r="V29" s="46">
        <f t="shared" si="2"/>
        <v>4.7230885383892279E-2</v>
      </c>
      <c r="W29" s="517"/>
      <c r="Y29" s="394" t="s">
        <v>39</v>
      </c>
      <c r="Z29" s="395" t="s">
        <v>422</v>
      </c>
      <c r="AA29" s="292" t="s">
        <v>434</v>
      </c>
      <c r="AB29" s="292">
        <f t="shared" si="3"/>
        <v>0.01</v>
      </c>
      <c r="AC29" s="292">
        <v>0.5</v>
      </c>
      <c r="AD29" s="292">
        <f t="shared" si="4"/>
        <v>0.505</v>
      </c>
      <c r="AE29" s="292" t="s">
        <v>20</v>
      </c>
      <c r="AF29" s="292">
        <f t="shared" si="5"/>
        <v>2</v>
      </c>
      <c r="AG29" s="292">
        <v>1</v>
      </c>
      <c r="AH29" s="292" t="s">
        <v>23</v>
      </c>
      <c r="AI29" s="292">
        <f t="shared" si="6"/>
        <v>1</v>
      </c>
      <c r="AJ29" s="292">
        <f t="shared" si="7"/>
        <v>1</v>
      </c>
      <c r="AK29" s="292">
        <f t="shared" si="8"/>
        <v>3</v>
      </c>
      <c r="AL29" s="292">
        <f t="shared" si="9"/>
        <v>35</v>
      </c>
      <c r="AM29" s="292">
        <f t="shared" si="10"/>
        <v>0.7222222222222221</v>
      </c>
      <c r="AN29" s="293">
        <f t="shared" si="11"/>
        <v>1.0941666666666665</v>
      </c>
      <c r="AO29" s="750"/>
      <c r="AQ29" s="317" t="s">
        <v>39</v>
      </c>
      <c r="AR29" s="318">
        <f t="shared" si="12"/>
        <v>29444256</v>
      </c>
      <c r="AS29" s="318">
        <f t="shared" si="13"/>
        <v>4.7230885383892279E-2</v>
      </c>
      <c r="AT29" s="318">
        <f t="shared" si="14"/>
        <v>1.0941666666666665</v>
      </c>
      <c r="AU29" s="318">
        <v>1</v>
      </c>
      <c r="AV29" s="318">
        <f t="shared" si="15"/>
        <v>1521633.8184162723</v>
      </c>
      <c r="AW29" s="517"/>
      <c r="AX29" s="517"/>
      <c r="AY29" s="716"/>
    </row>
    <row r="30" spans="1:51" ht="16.5" customHeight="1" thickTop="1" x14ac:dyDescent="0.25">
      <c r="B30" s="108" t="s">
        <v>388</v>
      </c>
      <c r="C30" s="61">
        <f>'Input sheet'!D28</f>
        <v>20</v>
      </c>
      <c r="E30" s="739" t="s">
        <v>146</v>
      </c>
      <c r="F30" s="740"/>
      <c r="G30" s="740"/>
      <c r="H30" s="740"/>
      <c r="I30" s="741"/>
    </row>
    <row r="31" spans="1:51" x14ac:dyDescent="0.25">
      <c r="B31" s="108" t="s">
        <v>389</v>
      </c>
      <c r="C31" s="61">
        <f>'Input sheet'!D29</f>
        <v>15</v>
      </c>
      <c r="E31" s="742"/>
      <c r="F31" s="743"/>
      <c r="G31" s="743"/>
      <c r="H31" s="743"/>
      <c r="I31" s="744"/>
    </row>
    <row r="32" spans="1:51" ht="19.5" customHeight="1" x14ac:dyDescent="0.25">
      <c r="B32" s="110" t="s">
        <v>390</v>
      </c>
      <c r="C32" s="109">
        <f>'Input sheet'!D30</f>
        <v>15</v>
      </c>
      <c r="E32" s="742"/>
      <c r="F32" s="743"/>
      <c r="G32" s="743"/>
      <c r="H32" s="743"/>
      <c r="I32" s="744"/>
    </row>
    <row r="33" spans="1:20" ht="15.75" customHeight="1" thickBot="1" x14ac:dyDescent="0.3">
      <c r="B33" s="106" t="s">
        <v>391</v>
      </c>
      <c r="C33" s="95">
        <f>'Input sheet'!D31</f>
        <v>25</v>
      </c>
      <c r="E33" s="745"/>
      <c r="F33" s="746"/>
      <c r="G33" s="746"/>
      <c r="H33" s="746"/>
      <c r="I33" s="747"/>
    </row>
    <row r="34" spans="1:20" ht="15.75" customHeight="1" thickTop="1" x14ac:dyDescent="0.25"/>
    <row r="35" spans="1:20" ht="15.75" customHeight="1" x14ac:dyDescent="0.25"/>
    <row r="38" spans="1:20" ht="19.5" thickBot="1" x14ac:dyDescent="0.35">
      <c r="D38" s="99"/>
      <c r="E38" s="99"/>
      <c r="N38" s="304"/>
    </row>
    <row r="39" spans="1:20" ht="18.75" x14ac:dyDescent="0.3">
      <c r="A39" s="34" t="s">
        <v>65</v>
      </c>
      <c r="B39" s="34"/>
      <c r="C39" s="34"/>
      <c r="D39" s="34"/>
      <c r="E39" s="34"/>
      <c r="F39" s="34"/>
      <c r="G39" s="34"/>
      <c r="H39" s="34"/>
      <c r="I39" s="35"/>
      <c r="J39" s="35"/>
      <c r="K39" s="36"/>
      <c r="L39" s="37"/>
      <c r="M39" s="37"/>
      <c r="N39" s="35"/>
      <c r="O39" s="35"/>
      <c r="P39" s="38"/>
      <c r="Q39" s="39"/>
      <c r="T39" s="33"/>
    </row>
    <row r="40" spans="1:20" ht="15.75" thickBot="1" x14ac:dyDescent="0.3">
      <c r="B40" s="17" t="s">
        <v>109</v>
      </c>
      <c r="K40" s="16"/>
      <c r="P40" s="40"/>
      <c r="Q40" s="39"/>
    </row>
    <row r="41" spans="1:20" ht="16.5" thickTop="1" thickBot="1" x14ac:dyDescent="0.3">
      <c r="A41" s="377" t="s">
        <v>3</v>
      </c>
      <c r="B41" s="19" t="s">
        <v>13</v>
      </c>
      <c r="C41" s="20" t="s">
        <v>48</v>
      </c>
      <c r="D41" s="21" t="s">
        <v>66</v>
      </c>
      <c r="E41" s="22" t="s">
        <v>58</v>
      </c>
      <c r="F41" s="18" t="s">
        <v>2</v>
      </c>
      <c r="K41" s="16"/>
      <c r="P41" s="40"/>
      <c r="Q41" s="39"/>
    </row>
    <row r="42" spans="1:20" ht="16.5" thickTop="1" thickBot="1" x14ac:dyDescent="0.3">
      <c r="A42" s="374">
        <f>A48</f>
        <v>10</v>
      </c>
      <c r="B42" s="24" t="str">
        <f>B48</f>
        <v>Offset Thru-cut</v>
      </c>
      <c r="C42" s="25">
        <v>8</v>
      </c>
      <c r="D42" s="26">
        <v>8</v>
      </c>
      <c r="E42" s="27">
        <v>8</v>
      </c>
      <c r="F42" s="28">
        <f>SUM(C42:E42)</f>
        <v>24</v>
      </c>
      <c r="K42" s="16"/>
      <c r="P42" s="40"/>
      <c r="Q42" s="39"/>
    </row>
    <row r="43" spans="1:20" ht="15.75" thickTop="1" x14ac:dyDescent="0.25">
      <c r="A43" s="375"/>
      <c r="B43" s="355"/>
      <c r="C43" s="373"/>
      <c r="D43" s="373"/>
      <c r="E43" s="373"/>
      <c r="F43" s="373"/>
      <c r="K43" s="16"/>
      <c r="P43" s="40"/>
      <c r="Q43" s="39"/>
    </row>
    <row r="44" spans="1:20" x14ac:dyDescent="0.25">
      <c r="K44" s="16"/>
      <c r="P44" s="40"/>
      <c r="Q44" s="39"/>
    </row>
    <row r="45" spans="1:20" ht="15.75" thickBot="1" x14ac:dyDescent="0.3">
      <c r="B45" s="353" t="s">
        <v>504</v>
      </c>
      <c r="C45" s="353"/>
      <c r="D45" s="353"/>
      <c r="E45" s="353"/>
      <c r="F45" s="353"/>
      <c r="G45" s="353"/>
      <c r="P45" s="40"/>
      <c r="Q45" s="39"/>
    </row>
    <row r="46" spans="1:20" ht="16.5" thickTop="1" thickBot="1" x14ac:dyDescent="0.3">
      <c r="A46" s="719" t="s">
        <v>448</v>
      </c>
      <c r="B46" s="528" t="s">
        <v>364</v>
      </c>
      <c r="C46" s="527" t="s">
        <v>485</v>
      </c>
      <c r="D46" s="526" t="s">
        <v>486</v>
      </c>
      <c r="E46" s="526"/>
      <c r="F46" s="526"/>
      <c r="G46" s="526"/>
      <c r="P46" s="40"/>
      <c r="Q46" s="39"/>
    </row>
    <row r="47" spans="1:20" ht="16.5" thickTop="1" thickBot="1" x14ac:dyDescent="0.3">
      <c r="A47" s="720"/>
      <c r="B47" s="529"/>
      <c r="C47" s="530"/>
      <c r="D47" s="320" t="s">
        <v>501</v>
      </c>
      <c r="E47" s="320" t="s">
        <v>56</v>
      </c>
      <c r="F47" s="320" t="s">
        <v>66</v>
      </c>
      <c r="G47" s="320" t="s">
        <v>1</v>
      </c>
      <c r="P47" s="40"/>
      <c r="Q47" s="39"/>
    </row>
    <row r="48" spans="1:20" ht="16.5" thickTop="1" thickBot="1" x14ac:dyDescent="0.3">
      <c r="A48" s="376">
        <f t="shared" ref="A48:G48" si="17">AI92</f>
        <v>10</v>
      </c>
      <c r="B48" s="31" t="str">
        <f t="shared" si="17"/>
        <v>Offset Thru-cut</v>
      </c>
      <c r="C48" s="356">
        <f t="shared" si="17"/>
        <v>86.618584198746618</v>
      </c>
      <c r="D48" s="356" t="str">
        <f t="shared" si="17"/>
        <v xml:space="preserve">na </v>
      </c>
      <c r="E48" s="356">
        <f t="shared" si="17"/>
        <v>97.023612236479792</v>
      </c>
      <c r="F48" s="356">
        <f t="shared" si="17"/>
        <v>93.342243962073042</v>
      </c>
      <c r="G48" s="356">
        <f t="shared" si="17"/>
        <v>71.759196244773378</v>
      </c>
      <c r="P48" s="40"/>
    </row>
    <row r="49" spans="1:16" ht="15.75" thickTop="1" x14ac:dyDescent="0.25">
      <c r="P49" s="40"/>
    </row>
    <row r="50" spans="1:16" x14ac:dyDescent="0.25">
      <c r="P50" s="40"/>
    </row>
    <row r="51" spans="1:16" ht="15.75" thickBot="1" x14ac:dyDescent="0.3">
      <c r="B51" s="353" t="s">
        <v>505</v>
      </c>
      <c r="C51" s="353"/>
      <c r="D51" s="353"/>
      <c r="E51" s="353"/>
      <c r="F51" s="353"/>
      <c r="G51" s="353"/>
      <c r="H51" s="353"/>
      <c r="I51" s="353"/>
      <c r="J51" s="353"/>
      <c r="K51" s="353"/>
      <c r="L51" s="353"/>
      <c r="M51" s="353"/>
      <c r="N51" s="353"/>
      <c r="P51" s="40"/>
    </row>
    <row r="52" spans="1:16" ht="16.5" thickTop="1" thickBot="1" x14ac:dyDescent="0.3">
      <c r="A52" s="719" t="s">
        <v>448</v>
      </c>
      <c r="B52" s="528" t="s">
        <v>364</v>
      </c>
      <c r="C52" s="531" t="s">
        <v>502</v>
      </c>
      <c r="D52" s="531"/>
      <c r="E52" s="531"/>
      <c r="F52" s="531"/>
      <c r="G52" s="526" t="s">
        <v>503</v>
      </c>
      <c r="H52" s="526"/>
      <c r="I52" s="526"/>
      <c r="J52" s="526"/>
      <c r="K52" s="527" t="s">
        <v>489</v>
      </c>
      <c r="L52" s="527"/>
      <c r="M52" s="527"/>
      <c r="N52" s="527"/>
      <c r="P52" s="40"/>
    </row>
    <row r="53" spans="1:16" ht="16.5" thickTop="1" thickBot="1" x14ac:dyDescent="0.3">
      <c r="A53" s="720"/>
      <c r="B53" s="529"/>
      <c r="C53" s="352" t="s">
        <v>491</v>
      </c>
      <c r="D53" s="352" t="s">
        <v>363</v>
      </c>
      <c r="E53" s="352" t="s">
        <v>362</v>
      </c>
      <c r="F53" s="352" t="s">
        <v>492</v>
      </c>
      <c r="G53" s="352" t="s">
        <v>491</v>
      </c>
      <c r="H53" s="352" t="s">
        <v>363</v>
      </c>
      <c r="I53" s="352" t="s">
        <v>362</v>
      </c>
      <c r="J53" s="352" t="s">
        <v>492</v>
      </c>
      <c r="K53" s="352" t="s">
        <v>491</v>
      </c>
      <c r="L53" s="352" t="s">
        <v>363</v>
      </c>
      <c r="M53" s="352" t="s">
        <v>362</v>
      </c>
      <c r="N53" s="352" t="s">
        <v>492</v>
      </c>
      <c r="P53" s="40"/>
    </row>
    <row r="54" spans="1:16" ht="16.5" thickTop="1" thickBot="1" x14ac:dyDescent="0.3">
      <c r="A54" s="376">
        <f t="shared" ref="A54:N54" si="18">AQ92</f>
        <v>10</v>
      </c>
      <c r="B54" s="31" t="str">
        <f t="shared" si="18"/>
        <v>Offset Thru-cut</v>
      </c>
      <c r="C54" s="350" t="str">
        <f t="shared" si="18"/>
        <v>na</v>
      </c>
      <c r="D54" s="372">
        <f t="shared" si="18"/>
        <v>2.6397787745783261</v>
      </c>
      <c r="E54" s="372">
        <f t="shared" si="18"/>
        <v>3.4849668343064741</v>
      </c>
      <c r="F54" s="372">
        <f t="shared" si="18"/>
        <v>0.2723833627365943</v>
      </c>
      <c r="G54" s="350" t="str">
        <f t="shared" si="18"/>
        <v>na</v>
      </c>
      <c r="H54" s="372">
        <f t="shared" si="18"/>
        <v>6.8223388085596453E-4</v>
      </c>
      <c r="I54" s="372">
        <f t="shared" si="18"/>
        <v>3.056800410038741E-3</v>
      </c>
      <c r="J54" s="372">
        <f t="shared" si="18"/>
        <v>2.7872371698494432E-2</v>
      </c>
      <c r="K54" s="350" t="str">
        <f t="shared" si="18"/>
        <v>na</v>
      </c>
      <c r="L54" s="372">
        <f t="shared" si="18"/>
        <v>1</v>
      </c>
      <c r="M54" s="372">
        <f t="shared" si="18"/>
        <v>0.84342013888888867</v>
      </c>
      <c r="N54" s="372">
        <f t="shared" si="18"/>
        <v>0.98019097222222218</v>
      </c>
      <c r="P54" s="40"/>
    </row>
    <row r="55" spans="1:16" ht="15.75" thickTop="1" x14ac:dyDescent="0.25">
      <c r="P55" s="40"/>
    </row>
    <row r="56" spans="1:16" ht="15.75" thickBot="1" x14ac:dyDescent="0.3">
      <c r="A56" s="42"/>
      <c r="B56" s="42"/>
      <c r="C56" s="42"/>
      <c r="D56" s="42"/>
      <c r="E56" s="42"/>
      <c r="F56" s="42"/>
      <c r="G56" s="42"/>
      <c r="H56" s="42"/>
      <c r="I56" s="42"/>
      <c r="J56" s="42"/>
      <c r="K56" s="42"/>
      <c r="L56" s="42"/>
      <c r="M56" s="42"/>
      <c r="N56" s="42"/>
      <c r="O56" s="42"/>
      <c r="P56" s="43"/>
    </row>
    <row r="66" spans="11:11" ht="45.75" customHeight="1" x14ac:dyDescent="0.25"/>
    <row r="69" spans="11:11" x14ac:dyDescent="0.25">
      <c r="K69" s="16"/>
    </row>
    <row r="70" spans="11:11" x14ac:dyDescent="0.25">
      <c r="K70" s="16"/>
    </row>
    <row r="71" spans="11:11" x14ac:dyDescent="0.25">
      <c r="K71" s="16"/>
    </row>
    <row r="72" spans="11:11" x14ac:dyDescent="0.25">
      <c r="K72" s="16"/>
    </row>
    <row r="73" spans="11:11" x14ac:dyDescent="0.25">
      <c r="K73" s="16"/>
    </row>
    <row r="74" spans="11:11" x14ac:dyDescent="0.25">
      <c r="K74" s="16"/>
    </row>
    <row r="75" spans="11:11" x14ac:dyDescent="0.25">
      <c r="K75" s="16"/>
    </row>
    <row r="76" spans="11:11" x14ac:dyDescent="0.25">
      <c r="K76" s="16"/>
    </row>
    <row r="77" spans="11:11" x14ac:dyDescent="0.25">
      <c r="K77" s="16"/>
    </row>
    <row r="78" spans="11:11" x14ac:dyDescent="0.25">
      <c r="K78" s="16"/>
    </row>
    <row r="79" spans="11:11" x14ac:dyDescent="0.25">
      <c r="K79" s="16"/>
    </row>
    <row r="80" spans="11:11" x14ac:dyDescent="0.25">
      <c r="K80" s="16"/>
    </row>
    <row r="81" spans="1:56" x14ac:dyDescent="0.25">
      <c r="K81" s="16"/>
    </row>
    <row r="82" spans="1:56" x14ac:dyDescent="0.25">
      <c r="K82" s="16"/>
    </row>
    <row r="83" spans="1:56" x14ac:dyDescent="0.25">
      <c r="A83" s="29"/>
      <c r="B83" s="30"/>
      <c r="C83" s="29"/>
      <c r="D83" s="29"/>
      <c r="E83" s="29"/>
      <c r="F83" s="29"/>
      <c r="G83" s="29"/>
      <c r="H83" s="29"/>
      <c r="I83" s="29"/>
      <c r="J83" s="29"/>
      <c r="K83" s="29"/>
      <c r="L83" s="29"/>
      <c r="M83" s="29"/>
      <c r="N83" s="29"/>
      <c r="O83" s="29"/>
      <c r="P83" s="29"/>
      <c r="Q83" s="29"/>
      <c r="R83" s="29"/>
    </row>
    <row r="84" spans="1:56" x14ac:dyDescent="0.25">
      <c r="K84" s="16"/>
    </row>
    <row r="85" spans="1:56" x14ac:dyDescent="0.25">
      <c r="K85" s="16"/>
    </row>
    <row r="86" spans="1:56" x14ac:dyDescent="0.25">
      <c r="K86" s="16"/>
    </row>
    <row r="87" spans="1:56" ht="18.75" x14ac:dyDescent="0.3">
      <c r="A87" s="29"/>
      <c r="B87" s="32"/>
      <c r="C87" s="32"/>
      <c r="I87" s="16"/>
      <c r="J87" s="23"/>
      <c r="K87" s="23"/>
      <c r="R87" s="33"/>
    </row>
    <row r="88" spans="1:56" ht="18.75" x14ac:dyDescent="0.3">
      <c r="A88" s="29"/>
      <c r="B88" s="32"/>
      <c r="C88" s="32"/>
      <c r="I88" s="16"/>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thickTop="1" thickBot="1" x14ac:dyDescent="0.3">
      <c r="K90" s="16"/>
      <c r="AI90" s="737" t="s">
        <v>484</v>
      </c>
      <c r="AJ90" s="737" t="s">
        <v>364</v>
      </c>
      <c r="AK90" s="738" t="s">
        <v>485</v>
      </c>
      <c r="AL90" s="737" t="s">
        <v>486</v>
      </c>
      <c r="AM90" s="737"/>
      <c r="AN90" s="737"/>
      <c r="AO90" s="737"/>
      <c r="AP90" s="179"/>
      <c r="AQ90" s="737" t="s">
        <v>484</v>
      </c>
      <c r="AR90" s="735" t="s">
        <v>364</v>
      </c>
      <c r="AS90" s="736" t="s">
        <v>487</v>
      </c>
      <c r="AT90" s="736"/>
      <c r="AU90" s="736"/>
      <c r="AV90" s="736"/>
      <c r="AW90" s="737" t="s">
        <v>488</v>
      </c>
      <c r="AX90" s="737"/>
      <c r="AY90" s="737"/>
      <c r="AZ90" s="737"/>
      <c r="BA90" s="738" t="s">
        <v>489</v>
      </c>
      <c r="BB90" s="738"/>
      <c r="BC90" s="738"/>
      <c r="BD90" s="738"/>
    </row>
    <row r="91" spans="1:56" ht="16.5" thickTop="1" thickBot="1" x14ac:dyDescent="0.3">
      <c r="K91" s="16"/>
      <c r="AI91" s="737"/>
      <c r="AJ91" s="737"/>
      <c r="AK91" s="738"/>
      <c r="AL91" s="180" t="s">
        <v>490</v>
      </c>
      <c r="AM91" s="180" t="s">
        <v>56</v>
      </c>
      <c r="AN91" s="180" t="s">
        <v>66</v>
      </c>
      <c r="AO91" s="180" t="s">
        <v>1</v>
      </c>
      <c r="AP91" s="179"/>
      <c r="AQ91" s="737"/>
      <c r="AR91" s="735"/>
      <c r="AS91" s="180" t="s">
        <v>491</v>
      </c>
      <c r="AT91" s="180" t="s">
        <v>363</v>
      </c>
      <c r="AU91" s="180" t="s">
        <v>362</v>
      </c>
      <c r="AV91" s="180" t="s">
        <v>492</v>
      </c>
      <c r="AW91" s="180" t="s">
        <v>491</v>
      </c>
      <c r="AX91" s="180" t="s">
        <v>363</v>
      </c>
      <c r="AY91" s="180" t="s">
        <v>362</v>
      </c>
      <c r="AZ91" s="180" t="s">
        <v>492</v>
      </c>
      <c r="BA91" s="180" t="s">
        <v>491</v>
      </c>
      <c r="BB91" s="180" t="s">
        <v>363</v>
      </c>
      <c r="BC91" s="180" t="s">
        <v>362</v>
      </c>
      <c r="BD91" s="180" t="s">
        <v>492</v>
      </c>
    </row>
    <row r="92" spans="1:56" ht="15.75" thickTop="1" x14ac:dyDescent="0.25">
      <c r="K92" s="16"/>
      <c r="AI92" s="181">
        <v>10</v>
      </c>
      <c r="AJ92" s="182" t="s">
        <v>9</v>
      </c>
      <c r="AK92" s="183">
        <f>$AY$6</f>
        <v>86.618584198746618</v>
      </c>
      <c r="AL92" s="184" t="s">
        <v>493</v>
      </c>
      <c r="AM92" s="185">
        <f>$AX$6</f>
        <v>97.023612236479792</v>
      </c>
      <c r="AN92" s="185">
        <f>$AX$14</f>
        <v>93.342243962073042</v>
      </c>
      <c r="AO92" s="185">
        <f>$AX$22</f>
        <v>71.759196244773378</v>
      </c>
      <c r="AP92" s="186"/>
      <c r="AQ92" s="181">
        <f t="shared" ref="AQ92:AR92" si="19">AI92</f>
        <v>10</v>
      </c>
      <c r="AR92" s="182" t="str">
        <f t="shared" si="19"/>
        <v>Offset Thru-cut</v>
      </c>
      <c r="AS92" s="187" t="s">
        <v>494</v>
      </c>
      <c r="AT92" s="188">
        <f>$N$6/'1.Conventional'!$N$6</f>
        <v>2.6397787745783261</v>
      </c>
      <c r="AU92" s="188">
        <f>$N$14/'1.Conventional'!$N$14</f>
        <v>3.4849668343064741</v>
      </c>
      <c r="AV92" s="188">
        <f>$N$22/'1.Conventional'!$N$22</f>
        <v>0.2723833627365943</v>
      </c>
      <c r="AW92" s="187" t="s">
        <v>494</v>
      </c>
      <c r="AX92" s="188">
        <f>$W$6</f>
        <v>6.8223388085596453E-4</v>
      </c>
      <c r="AY92" s="188">
        <f>$W$14</f>
        <v>3.056800410038741E-3</v>
      </c>
      <c r="AZ92" s="188">
        <f>$W$22</f>
        <v>2.7872371698494432E-2</v>
      </c>
      <c r="BA92" s="189" t="s">
        <v>494</v>
      </c>
      <c r="BB92" s="190">
        <f>$AO$6</f>
        <v>1</v>
      </c>
      <c r="BC92" s="190">
        <f>$AO$14</f>
        <v>0.84342013888888867</v>
      </c>
      <c r="BD92" s="190">
        <f>$AO$22</f>
        <v>0.98019097222222218</v>
      </c>
    </row>
    <row r="93" spans="1:56" x14ac:dyDescent="0.25">
      <c r="H93" s="16"/>
    </row>
    <row r="94" spans="1:56" x14ac:dyDescent="0.25">
      <c r="K94" s="16"/>
    </row>
    <row r="95" spans="1:56" x14ac:dyDescent="0.25">
      <c r="K95" s="16"/>
    </row>
    <row r="96" spans="1:56" x14ac:dyDescent="0.25">
      <c r="K96" s="16"/>
    </row>
    <row r="97" spans="11:11" x14ac:dyDescent="0.25">
      <c r="K97" s="16"/>
    </row>
    <row r="98" spans="11:11" x14ac:dyDescent="0.25">
      <c r="K98" s="16"/>
    </row>
    <row r="99" spans="11:11" x14ac:dyDescent="0.25">
      <c r="K99" s="16"/>
    </row>
    <row r="100" spans="11:11" x14ac:dyDescent="0.25">
      <c r="K100" s="16"/>
    </row>
    <row r="101" spans="11:11" x14ac:dyDescent="0.25">
      <c r="K101" s="16"/>
    </row>
  </sheetData>
  <mergeCells count="61">
    <mergeCell ref="A52:A53"/>
    <mergeCell ref="A21:C21"/>
    <mergeCell ref="A22:A23"/>
    <mergeCell ref="A24:A25"/>
    <mergeCell ref="BA90:BD90"/>
    <mergeCell ref="AJ90:AJ91"/>
    <mergeCell ref="AK90:AK91"/>
    <mergeCell ref="AL90:AO90"/>
    <mergeCell ref="AQ90:AQ91"/>
    <mergeCell ref="AR90:AR91"/>
    <mergeCell ref="AS90:AV90"/>
    <mergeCell ref="AW90:AZ90"/>
    <mergeCell ref="AY6:AY29"/>
    <mergeCell ref="AX14:AX21"/>
    <mergeCell ref="AX22:AX29"/>
    <mergeCell ref="AO14:AO21"/>
    <mergeCell ref="E5:F5"/>
    <mergeCell ref="E30:I33"/>
    <mergeCell ref="C46:C47"/>
    <mergeCell ref="D46:G46"/>
    <mergeCell ref="AI90:AI91"/>
    <mergeCell ref="B28:C28"/>
    <mergeCell ref="W14:W21"/>
    <mergeCell ref="B52:B53"/>
    <mergeCell ref="C52:F52"/>
    <mergeCell ref="G52:J52"/>
    <mergeCell ref="K52:N52"/>
    <mergeCell ref="AW14:AW21"/>
    <mergeCell ref="N22:N29"/>
    <mergeCell ref="W22:W29"/>
    <mergeCell ref="AO22:AO29"/>
    <mergeCell ref="AW22:AW29"/>
    <mergeCell ref="N14:N21"/>
    <mergeCell ref="AM4:AM5"/>
    <mergeCell ref="AA3:AD3"/>
    <mergeCell ref="AE3:AK3"/>
    <mergeCell ref="AX6:AX13"/>
    <mergeCell ref="AC4:AC5"/>
    <mergeCell ref="AD4:AD5"/>
    <mergeCell ref="AE4:AF4"/>
    <mergeCell ref="AG4:AJ4"/>
    <mergeCell ref="AK4:AK5"/>
    <mergeCell ref="AQ2:AY4"/>
    <mergeCell ref="AO6:AO13"/>
    <mergeCell ref="AW6:AW13"/>
    <mergeCell ref="A4:C4"/>
    <mergeCell ref="A46:A47"/>
    <mergeCell ref="B46:B47"/>
    <mergeCell ref="Y3:Y5"/>
    <mergeCell ref="Z3:Z5"/>
    <mergeCell ref="N6:N13"/>
    <mergeCell ref="W6:W13"/>
    <mergeCell ref="K2:N4"/>
    <mergeCell ref="P2:W4"/>
    <mergeCell ref="Y2:AO2"/>
    <mergeCell ref="AL3:AM3"/>
    <mergeCell ref="AN3:AN5"/>
    <mergeCell ref="AO3:AO5"/>
    <mergeCell ref="AA4:AA5"/>
    <mergeCell ref="AB4:AB5"/>
    <mergeCell ref="AL4:AL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BD101"/>
  <sheetViews>
    <sheetView topLeftCell="B1" zoomScale="85" zoomScaleNormal="85" workbookViewId="0">
      <selection activeCell="L31" sqref="L31"/>
    </sheetView>
  </sheetViews>
  <sheetFormatPr defaultColWidth="9.140625" defaultRowHeight="15" x14ac:dyDescent="0.25"/>
  <cols>
    <col min="1" max="1" width="16.85546875" style="9" customWidth="1"/>
    <col min="2" max="2" width="25.7109375" style="9" customWidth="1"/>
    <col min="3" max="3" width="21.85546875" style="9" customWidth="1"/>
    <col min="4" max="4" width="13.42578125" style="9" bestFit="1" customWidth="1"/>
    <col min="5" max="5" width="15.85546875" style="9" customWidth="1"/>
    <col min="6" max="6" width="26.140625" style="9" customWidth="1"/>
    <col min="7" max="7" width="15.140625" style="9" bestFit="1" customWidth="1"/>
    <col min="8" max="8" width="12.7109375" style="9" bestFit="1" customWidth="1"/>
    <col min="9" max="9" width="15.140625" style="9" bestFit="1" customWidth="1"/>
    <col min="10" max="10" width="9.140625" style="9" bestFit="1" customWidth="1"/>
    <col min="11" max="11" width="20.85546875" style="9" bestFit="1" customWidth="1"/>
    <col min="12" max="12" width="24.85546875" style="9" bestFit="1" customWidth="1"/>
    <col min="13" max="13" width="22.28515625" style="9" bestFit="1" customWidth="1"/>
    <col min="14" max="14" width="20.5703125" style="9" bestFit="1" customWidth="1"/>
    <col min="15" max="15" width="10.140625" style="9" customWidth="1"/>
    <col min="16" max="16" width="21.28515625" style="9" bestFit="1" customWidth="1"/>
    <col min="17" max="17" width="9.85546875" style="9" bestFit="1" customWidth="1"/>
    <col min="18" max="18" width="13.42578125" style="9" bestFit="1" customWidth="1"/>
    <col min="19" max="19" width="10.85546875" style="9" bestFit="1" customWidth="1"/>
    <col min="20" max="20" width="13.42578125" style="9" bestFit="1" customWidth="1"/>
    <col min="21" max="21" width="15.5703125" style="9" bestFit="1" customWidth="1"/>
    <col min="22" max="22" width="13.42578125" style="9" bestFit="1" customWidth="1"/>
    <col min="23" max="23" width="22" style="9" bestFit="1" customWidth="1"/>
    <col min="24" max="24" width="9.140625" style="9" bestFit="1" customWidth="1"/>
    <col min="25" max="25" width="21.28515625" style="9" bestFit="1" customWidth="1"/>
    <col min="26" max="26" width="28.42578125" style="9" bestFit="1" customWidth="1"/>
    <col min="27" max="27" width="24.28515625" style="9" bestFit="1" customWidth="1"/>
    <col min="28" max="28" width="11.28515625" style="9" bestFit="1" customWidth="1"/>
    <col min="29" max="29" width="17.7109375" style="9" bestFit="1" customWidth="1"/>
    <col min="30" max="30" width="15.140625" style="9" bestFit="1" customWidth="1"/>
    <col min="31" max="31" width="13.7109375" style="9" bestFit="1" customWidth="1"/>
    <col min="32" max="32" width="9.85546875" style="9" bestFit="1" customWidth="1"/>
    <col min="33" max="33" width="15.5703125" style="9" bestFit="1" customWidth="1"/>
    <col min="34" max="34" width="12.7109375" style="9" bestFit="1" customWidth="1"/>
    <col min="35" max="35" width="21.28515625" style="9" bestFit="1" customWidth="1"/>
    <col min="36" max="36" width="17" style="9" bestFit="1" customWidth="1"/>
    <col min="37" max="37" width="12" style="9" bestFit="1" customWidth="1"/>
    <col min="38" max="38" width="14" style="9" bestFit="1" customWidth="1"/>
    <col min="39" max="39" width="13.42578125" style="9" bestFit="1" customWidth="1"/>
    <col min="40" max="40" width="16.5703125" style="9" bestFit="1" customWidth="1"/>
    <col min="41" max="41" width="12.7109375" style="9" bestFit="1" customWidth="1"/>
    <col min="42" max="42" width="9.140625" style="9" customWidth="1"/>
    <col min="43" max="43" width="22.28515625" style="9" bestFit="1" customWidth="1"/>
    <col min="44" max="44" width="17" style="9" bestFit="1" customWidth="1"/>
    <col min="45" max="45" width="13.42578125" style="9" bestFit="1" customWidth="1"/>
    <col min="46" max="47" width="16.5703125" style="9" bestFit="1" customWidth="1"/>
    <col min="48" max="48" width="43.42578125" style="9" bestFit="1" customWidth="1"/>
    <col min="49" max="49" width="13.42578125" style="9" bestFit="1" customWidth="1"/>
    <col min="50" max="50" width="14.140625" style="9" bestFit="1" customWidth="1"/>
    <col min="51" max="51" width="17" style="9" bestFit="1" customWidth="1"/>
    <col min="52" max="52" width="9.140625" style="9"/>
    <col min="53" max="54" width="16" style="9" bestFit="1" customWidth="1"/>
    <col min="55" max="55" width="17.28515625" style="9" bestFit="1" customWidth="1"/>
    <col min="56" max="56" width="16.28515625" style="9" customWidth="1"/>
    <col min="57" max="16384" width="9.140625" style="9"/>
  </cols>
  <sheetData>
    <row r="1" spans="1:51" x14ac:dyDescent="0.25">
      <c r="C1" s="17" t="s">
        <v>103</v>
      </c>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51" ht="15.75" thickBot="1" x14ac:dyDescent="0.3">
      <c r="C2" s="17"/>
      <c r="K2" s="753" t="s">
        <v>344</v>
      </c>
      <c r="L2" s="753"/>
      <c r="M2" s="753"/>
      <c r="N2" s="753"/>
      <c r="P2" s="755" t="s">
        <v>400</v>
      </c>
      <c r="Q2" s="755"/>
      <c r="R2" s="755"/>
      <c r="S2" s="755"/>
      <c r="T2" s="755"/>
      <c r="U2" s="755"/>
      <c r="V2" s="755"/>
      <c r="W2" s="755"/>
      <c r="Y2" s="757" t="s">
        <v>435</v>
      </c>
      <c r="Z2" s="757"/>
      <c r="AA2" s="757"/>
      <c r="AB2" s="757"/>
      <c r="AC2" s="757"/>
      <c r="AD2" s="757"/>
      <c r="AE2" s="757"/>
      <c r="AF2" s="757"/>
      <c r="AG2" s="757"/>
      <c r="AH2" s="757"/>
      <c r="AI2" s="757"/>
      <c r="AJ2" s="757"/>
      <c r="AK2" s="757"/>
      <c r="AL2" s="757"/>
      <c r="AM2" s="757"/>
      <c r="AN2" s="757"/>
      <c r="AO2" s="757"/>
      <c r="AQ2" s="751" t="s">
        <v>431</v>
      </c>
      <c r="AR2" s="751"/>
      <c r="AS2" s="751"/>
      <c r="AT2" s="751"/>
      <c r="AU2" s="751"/>
      <c r="AV2" s="751"/>
      <c r="AW2" s="751"/>
      <c r="AX2" s="751"/>
      <c r="AY2" s="751"/>
    </row>
    <row r="3" spans="1:51" ht="16.5" customHeight="1" thickTop="1" thickBot="1" x14ac:dyDescent="0.3">
      <c r="C3" s="17"/>
      <c r="K3" s="753"/>
      <c r="L3" s="753"/>
      <c r="M3" s="753"/>
      <c r="N3" s="753"/>
      <c r="P3" s="755"/>
      <c r="Q3" s="755"/>
      <c r="R3" s="755"/>
      <c r="S3" s="755"/>
      <c r="T3" s="755"/>
      <c r="U3" s="755"/>
      <c r="V3" s="755"/>
      <c r="W3" s="755"/>
      <c r="Y3" s="599" t="s">
        <v>368</v>
      </c>
      <c r="Z3" s="599" t="s">
        <v>401</v>
      </c>
      <c r="AA3" s="734" t="s">
        <v>402</v>
      </c>
      <c r="AB3" s="734"/>
      <c r="AC3" s="734"/>
      <c r="AD3" s="734"/>
      <c r="AE3" s="583" t="s">
        <v>403</v>
      </c>
      <c r="AF3" s="584"/>
      <c r="AG3" s="584"/>
      <c r="AH3" s="584"/>
      <c r="AI3" s="584"/>
      <c r="AJ3" s="584"/>
      <c r="AK3" s="758"/>
      <c r="AL3" s="583" t="s">
        <v>404</v>
      </c>
      <c r="AM3" s="758"/>
      <c r="AN3" s="759" t="s">
        <v>426</v>
      </c>
      <c r="AO3" s="759" t="s">
        <v>406</v>
      </c>
      <c r="AQ3" s="751"/>
      <c r="AR3" s="751"/>
      <c r="AS3" s="751"/>
      <c r="AT3" s="751"/>
      <c r="AU3" s="751"/>
      <c r="AV3" s="751"/>
      <c r="AW3" s="751"/>
      <c r="AX3" s="751"/>
      <c r="AY3" s="751"/>
    </row>
    <row r="4" spans="1:51" ht="16.5" customHeight="1" thickTop="1" thickBot="1" x14ac:dyDescent="0.3">
      <c r="A4" s="728" t="s">
        <v>110</v>
      </c>
      <c r="B4" s="729"/>
      <c r="C4" s="730"/>
      <c r="K4" s="754"/>
      <c r="L4" s="754"/>
      <c r="M4" s="754"/>
      <c r="N4" s="754"/>
      <c r="P4" s="756"/>
      <c r="Q4" s="756"/>
      <c r="R4" s="756"/>
      <c r="S4" s="756"/>
      <c r="T4" s="756"/>
      <c r="U4" s="756"/>
      <c r="V4" s="756"/>
      <c r="W4" s="756"/>
      <c r="Y4" s="599"/>
      <c r="Z4" s="599"/>
      <c r="AA4" s="759" t="s">
        <v>441</v>
      </c>
      <c r="AB4" s="759" t="s">
        <v>408</v>
      </c>
      <c r="AC4" s="599" t="s">
        <v>409</v>
      </c>
      <c r="AD4" s="599" t="s">
        <v>410</v>
      </c>
      <c r="AE4" s="734" t="s">
        <v>411</v>
      </c>
      <c r="AF4" s="734"/>
      <c r="AG4" s="734" t="s">
        <v>412</v>
      </c>
      <c r="AH4" s="734"/>
      <c r="AI4" s="734"/>
      <c r="AJ4" s="734"/>
      <c r="AK4" s="599" t="s">
        <v>413</v>
      </c>
      <c r="AL4" s="734" t="s">
        <v>414</v>
      </c>
      <c r="AM4" s="734" t="s">
        <v>415</v>
      </c>
      <c r="AN4" s="760"/>
      <c r="AO4" s="760"/>
      <c r="AQ4" s="752"/>
      <c r="AR4" s="752"/>
      <c r="AS4" s="752"/>
      <c r="AT4" s="752"/>
      <c r="AU4" s="752"/>
      <c r="AV4" s="752"/>
      <c r="AW4" s="752"/>
      <c r="AX4" s="752"/>
      <c r="AY4" s="752"/>
    </row>
    <row r="5" spans="1:51" ht="31.5" thickTop="1" thickBot="1" x14ac:dyDescent="0.3">
      <c r="A5" s="72" t="s">
        <v>14</v>
      </c>
      <c r="B5" s="72" t="s">
        <v>63</v>
      </c>
      <c r="C5" s="112" t="s">
        <v>64</v>
      </c>
      <c r="E5" s="788" t="s">
        <v>71</v>
      </c>
      <c r="F5" s="789"/>
      <c r="K5" s="485" t="s">
        <v>68</v>
      </c>
      <c r="L5" s="490" t="s">
        <v>67</v>
      </c>
      <c r="M5" s="256" t="s">
        <v>344</v>
      </c>
      <c r="N5" s="257" t="s">
        <v>442</v>
      </c>
      <c r="O5" s="29"/>
      <c r="P5" s="253" t="s">
        <v>368</v>
      </c>
      <c r="Q5" s="253" t="s">
        <v>393</v>
      </c>
      <c r="R5" s="253" t="s">
        <v>394</v>
      </c>
      <c r="S5" s="253" t="s">
        <v>395</v>
      </c>
      <c r="T5" s="253" t="s">
        <v>396</v>
      </c>
      <c r="U5" s="257" t="s">
        <v>444</v>
      </c>
      <c r="V5" s="257" t="s">
        <v>443</v>
      </c>
      <c r="W5" s="253" t="s">
        <v>399</v>
      </c>
      <c r="Y5" s="599"/>
      <c r="Z5" s="599"/>
      <c r="AA5" s="762"/>
      <c r="AB5" s="762"/>
      <c r="AC5" s="734"/>
      <c r="AD5" s="734"/>
      <c r="AE5" s="257" t="s">
        <v>436</v>
      </c>
      <c r="AF5" s="257" t="s">
        <v>439</v>
      </c>
      <c r="AG5" s="253" t="s">
        <v>416</v>
      </c>
      <c r="AH5" s="257" t="s">
        <v>437</v>
      </c>
      <c r="AI5" s="257" t="s">
        <v>438</v>
      </c>
      <c r="AJ5" s="257" t="s">
        <v>440</v>
      </c>
      <c r="AK5" s="599"/>
      <c r="AL5" s="734"/>
      <c r="AM5" s="734"/>
      <c r="AN5" s="761"/>
      <c r="AO5" s="761"/>
      <c r="AQ5" s="253" t="s">
        <v>368</v>
      </c>
      <c r="AR5" s="258" t="s">
        <v>424</v>
      </c>
      <c r="AS5" s="257" t="s">
        <v>425</v>
      </c>
      <c r="AT5" s="257" t="s">
        <v>426</v>
      </c>
      <c r="AU5" s="257" t="s">
        <v>427</v>
      </c>
      <c r="AV5" s="257" t="s">
        <v>445</v>
      </c>
      <c r="AW5" s="253" t="s">
        <v>131</v>
      </c>
      <c r="AX5" s="257" t="s">
        <v>446</v>
      </c>
      <c r="AY5" s="474" t="s">
        <v>430</v>
      </c>
    </row>
    <row r="6" spans="1:51" ht="20.25" customHeight="1" thickTop="1" thickBot="1" x14ac:dyDescent="0.35">
      <c r="A6" s="2" t="s">
        <v>15</v>
      </c>
      <c r="B6" s="5" t="s">
        <v>16</v>
      </c>
      <c r="C6" s="51">
        <f>'Input sheet'!E8</f>
        <v>1696</v>
      </c>
      <c r="E6" s="259" t="s">
        <v>69</v>
      </c>
      <c r="F6" s="260" t="s">
        <v>496</v>
      </c>
      <c r="K6" s="273" t="s">
        <v>34</v>
      </c>
      <c r="L6" s="486" t="s">
        <v>307</v>
      </c>
      <c r="M6" s="408">
        <f>(C9+C10)*C11</f>
        <v>4619818</v>
      </c>
      <c r="N6" s="763">
        <f>SUM(M6:M11)</f>
        <v>262117241</v>
      </c>
      <c r="P6" s="272" t="s">
        <v>34</v>
      </c>
      <c r="Q6" s="44">
        <f>$C$32</f>
        <v>15</v>
      </c>
      <c r="R6" s="44">
        <f>$C$32</f>
        <v>15</v>
      </c>
      <c r="S6" s="44">
        <v>10</v>
      </c>
      <c r="T6" s="44">
        <f t="shared" ref="T6:T23" si="0">SQRT(Q6^2 + R6^2 - 2 * Q6 * R6 * COS(RADIANS(S6))) / 2</f>
        <v>1.3073361412148754</v>
      </c>
      <c r="U6" s="44">
        <f t="shared" ref="U6:U23" si="1">(T6/67.29)^3.79</f>
        <v>3.259682051177461E-7</v>
      </c>
      <c r="V6" s="44">
        <f t="shared" ref="V6:V23" si="2">(U6+U6)-(U6*U6)</f>
        <v>6.519363039802215E-7</v>
      </c>
      <c r="W6" s="516">
        <f>AVERAGE(V6:V11)</f>
        <v>7.1612267499456558E-4</v>
      </c>
      <c r="Y6" s="263" t="s">
        <v>34</v>
      </c>
      <c r="Z6" s="379" t="s">
        <v>418</v>
      </c>
      <c r="AA6" s="265" t="s">
        <v>433</v>
      </c>
      <c r="AB6" s="265">
        <f t="shared" ref="AB6:AB23" si="3">IF(TRIM(AA6)="Permitted or yield control",1, IF(TRIM(AA6)="Protected",0.01, 1))</f>
        <v>1</v>
      </c>
      <c r="AC6" s="265">
        <v>0.5</v>
      </c>
      <c r="AD6" s="265">
        <f t="shared" ref="AD6:AD23" si="4">AB6+((1-AC6)*(1-AB6))</f>
        <v>1</v>
      </c>
      <c r="AE6" s="265" t="s">
        <v>429</v>
      </c>
      <c r="AF6" s="265">
        <f t="shared" ref="AF6:AF23" si="5">IF(ISNUMBER(SEARCH("EBT", AE6)),$C$22, 0) + IF(ISNUMBER(SEARCH("WBT", AE6)),$C$23, 0)+IF(ISNUMBER(SEARCH("NBT", AE6)),$C$24, 0) + IF(ISNUMBER(SEARCH("SBT", AE6)),$C$25, 0)</f>
        <v>0</v>
      </c>
      <c r="AG6" s="265">
        <v>0</v>
      </c>
      <c r="AH6" s="265" t="s">
        <v>429</v>
      </c>
      <c r="AI6" s="265">
        <f t="shared" ref="AI6:AI23" si="6">IF(ISNUMBER(SEARCH("EBT", AH6)),$C$22, 0) + IF(ISNUMBER(SEARCH("WBT", AH6)),$C$23, 0)+IF(ISNUMBER(SEARCH("NBT", AH6)),$C$24, 0) + IF(ISNUMBER(SEARCH("SBT", AH6)),$C$25, 0)</f>
        <v>0</v>
      </c>
      <c r="AJ6" s="265">
        <f t="shared" ref="AJ6:AJ23" si="7">IF(AG6=0, 0, IF(AI6=1, 1, IF(AI6=2, 1*(1+0.75), 1*(1+0.75+0.5*(AI6-2)))))</f>
        <v>0</v>
      </c>
      <c r="AK6" s="265">
        <f t="shared" ref="AK6:AK23" si="8">IF(Z6="D",1,AF6+AJ6)</f>
        <v>1</v>
      </c>
      <c r="AL6" s="265" t="str">
        <f t="shared" ref="AL6:AL23" si="9">IF(Z6="D","NA",$C$29)</f>
        <v>NA</v>
      </c>
      <c r="AM6" s="265">
        <f t="shared" ref="AM6:AM23" si="10">IF(Z6="D", 1, 1-(((60-AL6)/60)*(0.1/0.15)))</f>
        <v>1</v>
      </c>
      <c r="AN6" s="266">
        <f t="shared" ref="AN6:AN23" si="11">IF(Z6="D",1,AD6*AK6*AM6)</f>
        <v>1</v>
      </c>
      <c r="AO6" s="748">
        <f>AVERAGE(AN6:AN11)</f>
        <v>1</v>
      </c>
      <c r="AQ6" s="401" t="s">
        <v>34</v>
      </c>
      <c r="AR6" s="313">
        <f t="shared" ref="AR6:AR23" si="12">M6</f>
        <v>4619818</v>
      </c>
      <c r="AS6" s="313">
        <f t="shared" ref="AS6:AS23" si="13">V6</f>
        <v>6.519363039802215E-7</v>
      </c>
      <c r="AT6" s="313">
        <f t="shared" ref="AT6:AT23" si="14">AN6</f>
        <v>1</v>
      </c>
      <c r="AU6" s="313">
        <v>1</v>
      </c>
      <c r="AV6" s="313">
        <f>AR6*AS6*AT6*AU6</f>
        <v>3.011827071981299</v>
      </c>
      <c r="AW6" s="516">
        <f>SUM(AV6:AV11)</f>
        <v>215937.2098630667</v>
      </c>
      <c r="AX6" s="516">
        <f>100*EXP((-1/13700000)*AW6)</f>
        <v>98.43617275961239</v>
      </c>
      <c r="AY6" s="714">
        <f>100*EXP((-1/13700000)*((AW18+AW12+AW6)/3))</f>
        <v>73.993893954562466</v>
      </c>
    </row>
    <row r="7" spans="1:51" ht="20.25" thickTop="1" thickBot="1" x14ac:dyDescent="0.35">
      <c r="A7" s="3"/>
      <c r="B7" s="6" t="s">
        <v>17</v>
      </c>
      <c r="C7" s="52">
        <f>'Input sheet'!E9</f>
        <v>12742</v>
      </c>
      <c r="E7" s="111" t="s">
        <v>69</v>
      </c>
      <c r="F7" s="269" t="s">
        <v>497</v>
      </c>
      <c r="K7" s="282" t="s">
        <v>35</v>
      </c>
      <c r="L7" s="486" t="s">
        <v>319</v>
      </c>
      <c r="M7" s="408">
        <f>(C10+C8)*(C9+C7)</f>
        <v>73354563</v>
      </c>
      <c r="N7" s="763"/>
      <c r="P7" s="281" t="s">
        <v>35</v>
      </c>
      <c r="Q7" s="45">
        <f>$C$29</f>
        <v>35</v>
      </c>
      <c r="R7" s="45">
        <f>$C$30</f>
        <v>20</v>
      </c>
      <c r="S7" s="45">
        <v>10</v>
      </c>
      <c r="T7" s="45">
        <f t="shared" si="0"/>
        <v>7.8464824249932006</v>
      </c>
      <c r="U7" s="45">
        <f t="shared" si="1"/>
        <v>2.903258937823807E-4</v>
      </c>
      <c r="V7" s="45">
        <f t="shared" si="2"/>
        <v>5.8056749844016082E-4</v>
      </c>
      <c r="W7" s="722"/>
      <c r="Y7" s="282" t="s">
        <v>35</v>
      </c>
      <c r="Z7" s="380" t="s">
        <v>418</v>
      </c>
      <c r="AA7" s="275" t="s">
        <v>433</v>
      </c>
      <c r="AB7" s="275">
        <f t="shared" si="3"/>
        <v>1</v>
      </c>
      <c r="AC7" s="275">
        <v>0.5</v>
      </c>
      <c r="AD7" s="275">
        <f t="shared" si="4"/>
        <v>1</v>
      </c>
      <c r="AE7" s="275" t="s">
        <v>429</v>
      </c>
      <c r="AF7" s="275">
        <f t="shared" si="5"/>
        <v>0</v>
      </c>
      <c r="AG7" s="275">
        <v>0</v>
      </c>
      <c r="AH7" s="275" t="s">
        <v>429</v>
      </c>
      <c r="AI7" s="275">
        <f t="shared" si="6"/>
        <v>0</v>
      </c>
      <c r="AJ7" s="275">
        <f t="shared" si="7"/>
        <v>0</v>
      </c>
      <c r="AK7" s="275">
        <f t="shared" si="8"/>
        <v>1</v>
      </c>
      <c r="AL7" s="275" t="str">
        <f t="shared" si="9"/>
        <v>NA</v>
      </c>
      <c r="AM7" s="275">
        <f t="shared" si="10"/>
        <v>1</v>
      </c>
      <c r="AN7" s="276">
        <f t="shared" si="11"/>
        <v>1</v>
      </c>
      <c r="AO7" s="749"/>
      <c r="AQ7" s="403" t="s">
        <v>35</v>
      </c>
      <c r="AR7" s="316">
        <f t="shared" si="12"/>
        <v>73354563</v>
      </c>
      <c r="AS7" s="316">
        <f t="shared" si="13"/>
        <v>5.8056749844016082E-4</v>
      </c>
      <c r="AT7" s="316">
        <f t="shared" si="14"/>
        <v>1</v>
      </c>
      <c r="AU7" s="316">
        <v>1</v>
      </c>
      <c r="AV7" s="316">
        <f t="shared" ref="AV7:AV23" si="15">AR7*AS7*AT7*AU7</f>
        <v>42587.275140081176</v>
      </c>
      <c r="AW7" s="722"/>
      <c r="AX7" s="722"/>
      <c r="AY7" s="715"/>
    </row>
    <row r="8" spans="1:51" ht="20.25" thickTop="1" thickBot="1" x14ac:dyDescent="0.35">
      <c r="A8" s="4"/>
      <c r="B8" s="7" t="s">
        <v>18</v>
      </c>
      <c r="C8" s="53">
        <f>'Input sheet'!E10</f>
        <v>1696</v>
      </c>
      <c r="E8" s="278" t="s">
        <v>70</v>
      </c>
      <c r="F8" s="279" t="s">
        <v>498</v>
      </c>
      <c r="K8" s="282" t="s">
        <v>30</v>
      </c>
      <c r="L8" s="486" t="s">
        <v>181</v>
      </c>
      <c r="M8" s="408">
        <f>C12*(C13+C14)</f>
        <v>45571932</v>
      </c>
      <c r="N8" s="763"/>
      <c r="P8" s="281" t="s">
        <v>30</v>
      </c>
      <c r="Q8" s="45">
        <f>$C$29</f>
        <v>35</v>
      </c>
      <c r="R8" s="45">
        <f>$C$31</f>
        <v>15</v>
      </c>
      <c r="S8" s="45">
        <v>10</v>
      </c>
      <c r="T8" s="45">
        <f t="shared" si="0"/>
        <v>10.197448937567444</v>
      </c>
      <c r="U8" s="45">
        <f t="shared" si="1"/>
        <v>7.8388153024650875E-4</v>
      </c>
      <c r="V8" s="45">
        <f t="shared" si="2"/>
        <v>1.567148590239556E-3</v>
      </c>
      <c r="W8" s="722"/>
      <c r="Y8" s="282" t="s">
        <v>30</v>
      </c>
      <c r="Z8" s="380" t="s">
        <v>418</v>
      </c>
      <c r="AA8" s="275" t="s">
        <v>433</v>
      </c>
      <c r="AB8" s="275">
        <f t="shared" si="3"/>
        <v>1</v>
      </c>
      <c r="AC8" s="275">
        <v>0.5</v>
      </c>
      <c r="AD8" s="275">
        <f t="shared" si="4"/>
        <v>1</v>
      </c>
      <c r="AE8" s="275" t="s">
        <v>429</v>
      </c>
      <c r="AF8" s="275">
        <f t="shared" si="5"/>
        <v>0</v>
      </c>
      <c r="AG8" s="275">
        <v>0</v>
      </c>
      <c r="AH8" s="275" t="s">
        <v>429</v>
      </c>
      <c r="AI8" s="275">
        <f t="shared" si="6"/>
        <v>0</v>
      </c>
      <c r="AJ8" s="275">
        <f t="shared" si="7"/>
        <v>0</v>
      </c>
      <c r="AK8" s="275">
        <f t="shared" si="8"/>
        <v>1</v>
      </c>
      <c r="AL8" s="275" t="str">
        <f t="shared" si="9"/>
        <v>NA</v>
      </c>
      <c r="AM8" s="275">
        <f t="shared" si="10"/>
        <v>1</v>
      </c>
      <c r="AN8" s="276">
        <f t="shared" si="11"/>
        <v>1</v>
      </c>
      <c r="AO8" s="749"/>
      <c r="AQ8" s="403" t="s">
        <v>30</v>
      </c>
      <c r="AR8" s="316">
        <f t="shared" si="12"/>
        <v>45571932</v>
      </c>
      <c r="AS8" s="316">
        <f t="shared" si="13"/>
        <v>1.567148590239556E-3</v>
      </c>
      <c r="AT8" s="316">
        <f t="shared" si="14"/>
        <v>1</v>
      </c>
      <c r="AU8" s="316">
        <v>1</v>
      </c>
      <c r="AV8" s="316">
        <f t="shared" si="15"/>
        <v>71417.988988292913</v>
      </c>
      <c r="AW8" s="722"/>
      <c r="AX8" s="722"/>
      <c r="AY8" s="715"/>
    </row>
    <row r="9" spans="1:51" ht="20.25" thickTop="1" thickBot="1" x14ac:dyDescent="0.35">
      <c r="A9" s="2" t="s">
        <v>31</v>
      </c>
      <c r="B9" s="5" t="s">
        <v>22</v>
      </c>
      <c r="C9" s="54">
        <f>'Input sheet'!E11</f>
        <v>941</v>
      </c>
      <c r="K9" s="282" t="s">
        <v>28</v>
      </c>
      <c r="L9" s="486" t="s">
        <v>263</v>
      </c>
      <c r="M9" s="408">
        <f>(C15+C16)*C17</f>
        <v>4619818</v>
      </c>
      <c r="N9" s="763"/>
      <c r="P9" s="281" t="s">
        <v>28</v>
      </c>
      <c r="Q9" s="45">
        <f>$C$32</f>
        <v>15</v>
      </c>
      <c r="R9" s="45">
        <f>$C$32</f>
        <v>15</v>
      </c>
      <c r="S9" s="45">
        <v>10</v>
      </c>
      <c r="T9" s="45">
        <f t="shared" si="0"/>
        <v>1.3073361412148754</v>
      </c>
      <c r="U9" s="45">
        <f t="shared" si="1"/>
        <v>3.259682051177461E-7</v>
      </c>
      <c r="V9" s="45">
        <f t="shared" si="2"/>
        <v>6.519363039802215E-7</v>
      </c>
      <c r="W9" s="722"/>
      <c r="Y9" s="282" t="s">
        <v>28</v>
      </c>
      <c r="Z9" s="380" t="s">
        <v>418</v>
      </c>
      <c r="AA9" s="275" t="s">
        <v>433</v>
      </c>
      <c r="AB9" s="275">
        <f t="shared" si="3"/>
        <v>1</v>
      </c>
      <c r="AC9" s="275">
        <v>0.5</v>
      </c>
      <c r="AD9" s="275">
        <f t="shared" si="4"/>
        <v>1</v>
      </c>
      <c r="AE9" s="275" t="s">
        <v>429</v>
      </c>
      <c r="AF9" s="275">
        <f t="shared" si="5"/>
        <v>0</v>
      </c>
      <c r="AG9" s="275">
        <v>0</v>
      </c>
      <c r="AH9" s="275" t="s">
        <v>429</v>
      </c>
      <c r="AI9" s="275">
        <f t="shared" si="6"/>
        <v>0</v>
      </c>
      <c r="AJ9" s="275">
        <f t="shared" si="7"/>
        <v>0</v>
      </c>
      <c r="AK9" s="275">
        <f t="shared" si="8"/>
        <v>1</v>
      </c>
      <c r="AL9" s="275" t="str">
        <f t="shared" si="9"/>
        <v>NA</v>
      </c>
      <c r="AM9" s="275">
        <f t="shared" si="10"/>
        <v>1</v>
      </c>
      <c r="AN9" s="276">
        <f t="shared" si="11"/>
        <v>1</v>
      </c>
      <c r="AO9" s="749"/>
      <c r="AQ9" s="403" t="s">
        <v>28</v>
      </c>
      <c r="AR9" s="316">
        <f t="shared" si="12"/>
        <v>4619818</v>
      </c>
      <c r="AS9" s="316">
        <f t="shared" si="13"/>
        <v>6.519363039802215E-7</v>
      </c>
      <c r="AT9" s="316">
        <f t="shared" si="14"/>
        <v>1</v>
      </c>
      <c r="AU9" s="316">
        <v>1</v>
      </c>
      <c r="AV9" s="316">
        <f t="shared" si="15"/>
        <v>3.011827071981299</v>
      </c>
      <c r="AW9" s="722"/>
      <c r="AX9" s="722"/>
      <c r="AY9" s="715"/>
    </row>
    <row r="10" spans="1:51" ht="20.25" thickTop="1" thickBot="1" x14ac:dyDescent="0.35">
      <c r="A10" s="3"/>
      <c r="B10" s="6" t="s">
        <v>23</v>
      </c>
      <c r="C10" s="52">
        <f>'Input sheet'!E12</f>
        <v>3665</v>
      </c>
      <c r="K10" s="282" t="s">
        <v>36</v>
      </c>
      <c r="L10" s="486" t="s">
        <v>320</v>
      </c>
      <c r="M10" s="408">
        <f>(C15+C13)*(C16+C14)</f>
        <v>109464262</v>
      </c>
      <c r="N10" s="763"/>
      <c r="P10" s="281" t="s">
        <v>36</v>
      </c>
      <c r="Q10" s="45">
        <f>$C$29</f>
        <v>35</v>
      </c>
      <c r="R10" s="45">
        <f>$C$30</f>
        <v>20</v>
      </c>
      <c r="S10" s="45">
        <v>10</v>
      </c>
      <c r="T10" s="45">
        <f t="shared" si="0"/>
        <v>7.8464824249932006</v>
      </c>
      <c r="U10" s="45">
        <f t="shared" si="1"/>
        <v>2.903258937823807E-4</v>
      </c>
      <c r="V10" s="45">
        <f t="shared" si="2"/>
        <v>5.8056749844016082E-4</v>
      </c>
      <c r="W10" s="722"/>
      <c r="Y10" s="282" t="s">
        <v>36</v>
      </c>
      <c r="Z10" s="380" t="s">
        <v>418</v>
      </c>
      <c r="AA10" s="275" t="s">
        <v>433</v>
      </c>
      <c r="AB10" s="275">
        <f t="shared" si="3"/>
        <v>1</v>
      </c>
      <c r="AC10" s="275">
        <v>0.5</v>
      </c>
      <c r="AD10" s="275">
        <f t="shared" si="4"/>
        <v>1</v>
      </c>
      <c r="AE10" s="275" t="s">
        <v>429</v>
      </c>
      <c r="AF10" s="275">
        <f t="shared" si="5"/>
        <v>0</v>
      </c>
      <c r="AG10" s="275">
        <v>0</v>
      </c>
      <c r="AH10" s="275" t="s">
        <v>429</v>
      </c>
      <c r="AI10" s="275">
        <f t="shared" si="6"/>
        <v>0</v>
      </c>
      <c r="AJ10" s="275">
        <f t="shared" si="7"/>
        <v>0</v>
      </c>
      <c r="AK10" s="275">
        <f t="shared" si="8"/>
        <v>1</v>
      </c>
      <c r="AL10" s="275" t="str">
        <f t="shared" si="9"/>
        <v>NA</v>
      </c>
      <c r="AM10" s="275">
        <f t="shared" si="10"/>
        <v>1</v>
      </c>
      <c r="AN10" s="276">
        <f t="shared" si="11"/>
        <v>1</v>
      </c>
      <c r="AO10" s="749"/>
      <c r="AQ10" s="403" t="s">
        <v>36</v>
      </c>
      <c r="AR10" s="316">
        <f t="shared" si="12"/>
        <v>109464262</v>
      </c>
      <c r="AS10" s="316">
        <f t="shared" si="13"/>
        <v>5.8056749844016082E-4</v>
      </c>
      <c r="AT10" s="316">
        <f t="shared" si="14"/>
        <v>1</v>
      </c>
      <c r="AU10" s="316">
        <v>1</v>
      </c>
      <c r="AV10" s="316">
        <f t="shared" si="15"/>
        <v>63551.392757938353</v>
      </c>
      <c r="AW10" s="722"/>
      <c r="AX10" s="722"/>
      <c r="AY10" s="715"/>
    </row>
    <row r="11" spans="1:51" ht="20.25" thickTop="1" thickBot="1" x14ac:dyDescent="0.35">
      <c r="A11" s="4"/>
      <c r="B11" s="7" t="s">
        <v>24</v>
      </c>
      <c r="C11" s="53">
        <f>'Input sheet'!E13</f>
        <v>1003</v>
      </c>
      <c r="K11" s="426" t="s">
        <v>29</v>
      </c>
      <c r="L11" s="397" t="s">
        <v>185</v>
      </c>
      <c r="M11" s="427">
        <f>C6*(C7+C8)</f>
        <v>24486848</v>
      </c>
      <c r="N11" s="763"/>
      <c r="P11" s="428" t="s">
        <v>29</v>
      </c>
      <c r="Q11" s="46">
        <f>$C$29</f>
        <v>35</v>
      </c>
      <c r="R11" s="46">
        <f>$C$31</f>
        <v>15</v>
      </c>
      <c r="S11" s="46">
        <v>10</v>
      </c>
      <c r="T11" s="46">
        <f t="shared" si="0"/>
        <v>10.197448937567444</v>
      </c>
      <c r="U11" s="46">
        <f t="shared" si="1"/>
        <v>7.8388153024650875E-4</v>
      </c>
      <c r="V11" s="46">
        <f t="shared" si="2"/>
        <v>1.567148590239556E-3</v>
      </c>
      <c r="W11" s="517"/>
      <c r="Y11" s="426" t="s">
        <v>29</v>
      </c>
      <c r="Z11" s="380" t="s">
        <v>418</v>
      </c>
      <c r="AA11" s="387" t="s">
        <v>433</v>
      </c>
      <c r="AB11" s="387">
        <f t="shared" si="3"/>
        <v>1</v>
      </c>
      <c r="AC11" s="387">
        <v>0.5</v>
      </c>
      <c r="AD11" s="387">
        <f t="shared" si="4"/>
        <v>1</v>
      </c>
      <c r="AE11" s="387" t="s">
        <v>429</v>
      </c>
      <c r="AF11" s="387">
        <f t="shared" si="5"/>
        <v>0</v>
      </c>
      <c r="AG11" s="387">
        <v>0</v>
      </c>
      <c r="AH11" s="387" t="s">
        <v>429</v>
      </c>
      <c r="AI11" s="387">
        <f t="shared" si="6"/>
        <v>0</v>
      </c>
      <c r="AJ11" s="387">
        <f t="shared" si="7"/>
        <v>0</v>
      </c>
      <c r="AK11" s="387">
        <f t="shared" si="8"/>
        <v>1</v>
      </c>
      <c r="AL11" s="387" t="str">
        <f t="shared" si="9"/>
        <v>NA</v>
      </c>
      <c r="AM11" s="387">
        <f t="shared" si="10"/>
        <v>1</v>
      </c>
      <c r="AN11" s="388">
        <f t="shared" si="11"/>
        <v>1</v>
      </c>
      <c r="AO11" s="750"/>
      <c r="AQ11" s="404" t="s">
        <v>29</v>
      </c>
      <c r="AR11" s="318">
        <f t="shared" si="12"/>
        <v>24486848</v>
      </c>
      <c r="AS11" s="318">
        <f t="shared" si="13"/>
        <v>1.567148590239556E-3</v>
      </c>
      <c r="AT11" s="318">
        <f t="shared" si="14"/>
        <v>1</v>
      </c>
      <c r="AU11" s="318">
        <v>1</v>
      </c>
      <c r="AV11" s="318">
        <f t="shared" si="15"/>
        <v>38374.529322610288</v>
      </c>
      <c r="AW11" s="517"/>
      <c r="AX11" s="517"/>
      <c r="AY11" s="715"/>
    </row>
    <row r="12" spans="1:51" ht="20.25" thickTop="1" thickBot="1" x14ac:dyDescent="0.35">
      <c r="A12" s="2" t="s">
        <v>32</v>
      </c>
      <c r="B12" s="5" t="s">
        <v>19</v>
      </c>
      <c r="C12" s="54">
        <f>'Input sheet'!E14</f>
        <v>2316</v>
      </c>
      <c r="K12" s="382" t="s">
        <v>34</v>
      </c>
      <c r="L12" s="489" t="s">
        <v>321</v>
      </c>
      <c r="M12" s="424">
        <f>C6*(C14+C16)</f>
        <v>10143776</v>
      </c>
      <c r="N12" s="763">
        <f>SUM(M12:M17)</f>
        <v>211774497</v>
      </c>
      <c r="P12" s="297" t="s">
        <v>34</v>
      </c>
      <c r="Q12" s="44">
        <f>$C$30</f>
        <v>20</v>
      </c>
      <c r="R12" s="44">
        <f>$C$31</f>
        <v>15</v>
      </c>
      <c r="S12" s="44">
        <v>45</v>
      </c>
      <c r="T12" s="44">
        <f t="shared" si="0"/>
        <v>7.0840654162717795</v>
      </c>
      <c r="U12" s="44">
        <f t="shared" si="1"/>
        <v>1.9707812023953651E-4</v>
      </c>
      <c r="V12" s="44">
        <f t="shared" si="2"/>
        <v>3.9411740069359585E-4</v>
      </c>
      <c r="W12" s="516">
        <f>AVERAGE(V12:V17)</f>
        <v>2.6472274985543409E-3</v>
      </c>
      <c r="Y12" s="382" t="s">
        <v>34</v>
      </c>
      <c r="Z12" s="383" t="s">
        <v>419</v>
      </c>
      <c r="AA12" s="265" t="s">
        <v>382</v>
      </c>
      <c r="AB12" s="265">
        <f t="shared" si="3"/>
        <v>0.01</v>
      </c>
      <c r="AC12" s="265">
        <v>0.5</v>
      </c>
      <c r="AD12" s="265">
        <f t="shared" si="4"/>
        <v>0.505</v>
      </c>
      <c r="AE12" s="265" t="s">
        <v>17</v>
      </c>
      <c r="AF12" s="265">
        <f t="shared" si="5"/>
        <v>2</v>
      </c>
      <c r="AG12" s="265">
        <v>0</v>
      </c>
      <c r="AH12" s="265" t="s">
        <v>26</v>
      </c>
      <c r="AI12" s="265">
        <f t="shared" si="6"/>
        <v>1</v>
      </c>
      <c r="AJ12" s="265">
        <f t="shared" si="7"/>
        <v>0</v>
      </c>
      <c r="AK12" s="265">
        <f t="shared" si="8"/>
        <v>2</v>
      </c>
      <c r="AL12" s="265">
        <f t="shared" si="9"/>
        <v>35</v>
      </c>
      <c r="AM12" s="265">
        <f t="shared" si="10"/>
        <v>0.7222222222222221</v>
      </c>
      <c r="AN12" s="266">
        <f t="shared" si="11"/>
        <v>0.72944444444444434</v>
      </c>
      <c r="AO12" s="748">
        <f>AVERAGE(AN12:AN17)</f>
        <v>0.91180555555555542</v>
      </c>
      <c r="AQ12" s="405" t="s">
        <v>34</v>
      </c>
      <c r="AR12" s="313">
        <f t="shared" si="12"/>
        <v>10143776</v>
      </c>
      <c r="AS12" s="313">
        <f t="shared" si="13"/>
        <v>3.9411740069359585E-4</v>
      </c>
      <c r="AT12" s="313">
        <f t="shared" si="14"/>
        <v>0.72944444444444434</v>
      </c>
      <c r="AU12" s="313">
        <v>1</v>
      </c>
      <c r="AV12" s="313">
        <f t="shared" si="15"/>
        <v>2916.2011786854996</v>
      </c>
      <c r="AW12" s="516">
        <f>SUM(AV12:AV17)</f>
        <v>579422.26248380099</v>
      </c>
      <c r="AX12" s="516">
        <f>100*EXP((-1/13700000)*AW12)</f>
        <v>95.858830175301748</v>
      </c>
      <c r="AY12" s="715"/>
    </row>
    <row r="13" spans="1:51" ht="20.25" thickTop="1" thickBot="1" x14ac:dyDescent="0.35">
      <c r="A13" s="3"/>
      <c r="B13" s="6" t="s">
        <v>20</v>
      </c>
      <c r="C13" s="52">
        <f>'Input sheet'!E15</f>
        <v>17361</v>
      </c>
      <c r="K13" s="298" t="s">
        <v>35</v>
      </c>
      <c r="L13" s="488" t="s">
        <v>322</v>
      </c>
      <c r="M13" s="425">
        <f>(C7+C8)*(C10+C9)</f>
        <v>66501428</v>
      </c>
      <c r="N13" s="763"/>
      <c r="P13" s="300" t="s">
        <v>35</v>
      </c>
      <c r="Q13" s="45">
        <f>$C$29</f>
        <v>35</v>
      </c>
      <c r="R13" s="45">
        <f>$C$32</f>
        <v>15</v>
      </c>
      <c r="S13" s="45">
        <v>45</v>
      </c>
      <c r="T13" s="45">
        <f t="shared" si="0"/>
        <v>13.299792101327421</v>
      </c>
      <c r="U13" s="45">
        <f t="shared" si="1"/>
        <v>2.1450602139066136E-3</v>
      </c>
      <c r="V13" s="45">
        <f t="shared" si="2"/>
        <v>4.2855191444919425E-3</v>
      </c>
      <c r="W13" s="722"/>
      <c r="Y13" s="298" t="s">
        <v>35</v>
      </c>
      <c r="Z13" s="386" t="s">
        <v>419</v>
      </c>
      <c r="AA13" s="275" t="s">
        <v>382</v>
      </c>
      <c r="AB13" s="275">
        <f t="shared" si="3"/>
        <v>0.01</v>
      </c>
      <c r="AC13" s="275">
        <v>0.5</v>
      </c>
      <c r="AD13" s="275">
        <f t="shared" si="4"/>
        <v>0.505</v>
      </c>
      <c r="AE13" s="275">
        <v>0</v>
      </c>
      <c r="AF13" s="275">
        <f t="shared" si="5"/>
        <v>0</v>
      </c>
      <c r="AG13" s="275">
        <v>1</v>
      </c>
      <c r="AH13" s="275" t="s">
        <v>17</v>
      </c>
      <c r="AI13" s="275">
        <f t="shared" si="6"/>
        <v>2</v>
      </c>
      <c r="AJ13" s="275">
        <f t="shared" si="7"/>
        <v>1.75</v>
      </c>
      <c r="AK13" s="275">
        <f t="shared" si="8"/>
        <v>1.75</v>
      </c>
      <c r="AL13" s="275">
        <f t="shared" si="9"/>
        <v>35</v>
      </c>
      <c r="AM13" s="275">
        <f t="shared" si="10"/>
        <v>0.7222222222222221</v>
      </c>
      <c r="AN13" s="276">
        <f t="shared" si="11"/>
        <v>0.63826388888888885</v>
      </c>
      <c r="AO13" s="749"/>
      <c r="AQ13" s="406" t="s">
        <v>35</v>
      </c>
      <c r="AR13" s="316">
        <f t="shared" si="12"/>
        <v>66501428</v>
      </c>
      <c r="AS13" s="316">
        <f t="shared" si="13"/>
        <v>4.2855191444919425E-3</v>
      </c>
      <c r="AT13" s="316">
        <f t="shared" si="14"/>
        <v>0.63826388888888885</v>
      </c>
      <c r="AU13" s="316">
        <v>1</v>
      </c>
      <c r="AV13" s="316">
        <f t="shared" si="15"/>
        <v>181900.83164937588</v>
      </c>
      <c r="AW13" s="722"/>
      <c r="AX13" s="722"/>
      <c r="AY13" s="715"/>
    </row>
    <row r="14" spans="1:51" ht="20.25" thickTop="1" thickBot="1" x14ac:dyDescent="0.35">
      <c r="A14" s="4"/>
      <c r="B14" s="7" t="s">
        <v>21</v>
      </c>
      <c r="C14" s="53">
        <f>'Input sheet'!E16</f>
        <v>2316</v>
      </c>
      <c r="K14" s="303" t="s">
        <v>30</v>
      </c>
      <c r="L14" s="486" t="s">
        <v>323</v>
      </c>
      <c r="M14" s="408">
        <f>(C7+C9)*C17</f>
        <v>13724049</v>
      </c>
      <c r="N14" s="763"/>
      <c r="P14" s="302" t="s">
        <v>30</v>
      </c>
      <c r="Q14" s="45">
        <f>$C$29</f>
        <v>35</v>
      </c>
      <c r="R14" s="45">
        <f>$C$33</f>
        <v>25</v>
      </c>
      <c r="S14" s="45">
        <v>45</v>
      </c>
      <c r="T14" s="45">
        <f t="shared" si="0"/>
        <v>12.375006393165437</v>
      </c>
      <c r="U14" s="45">
        <f t="shared" si="1"/>
        <v>1.6323552670977528E-3</v>
      </c>
      <c r="V14" s="45">
        <f t="shared" si="2"/>
        <v>3.2620459504774839E-3</v>
      </c>
      <c r="W14" s="722"/>
      <c r="Y14" s="303" t="s">
        <v>30</v>
      </c>
      <c r="Z14" s="386" t="s">
        <v>419</v>
      </c>
      <c r="AA14" s="275" t="s">
        <v>382</v>
      </c>
      <c r="AB14" s="275">
        <f t="shared" si="3"/>
        <v>0.01</v>
      </c>
      <c r="AC14" s="275">
        <v>0.5</v>
      </c>
      <c r="AD14" s="275">
        <f t="shared" si="4"/>
        <v>0.505</v>
      </c>
      <c r="AE14" s="275" t="s">
        <v>20</v>
      </c>
      <c r="AF14" s="275">
        <f t="shared" si="5"/>
        <v>2</v>
      </c>
      <c r="AG14" s="275">
        <v>1</v>
      </c>
      <c r="AH14" s="275" t="s">
        <v>17</v>
      </c>
      <c r="AI14" s="275">
        <f t="shared" si="6"/>
        <v>2</v>
      </c>
      <c r="AJ14" s="275">
        <f t="shared" si="7"/>
        <v>1.75</v>
      </c>
      <c r="AK14" s="275">
        <f t="shared" si="8"/>
        <v>3.75</v>
      </c>
      <c r="AL14" s="275">
        <f t="shared" si="9"/>
        <v>35</v>
      </c>
      <c r="AM14" s="275">
        <f t="shared" si="10"/>
        <v>0.7222222222222221</v>
      </c>
      <c r="AN14" s="276">
        <f t="shared" si="11"/>
        <v>1.3677083333333331</v>
      </c>
      <c r="AO14" s="749"/>
      <c r="AQ14" s="406" t="s">
        <v>30</v>
      </c>
      <c r="AR14" s="316">
        <f t="shared" si="12"/>
        <v>13724049</v>
      </c>
      <c r="AS14" s="316">
        <f t="shared" si="13"/>
        <v>3.2620459504774839E-3</v>
      </c>
      <c r="AT14" s="316">
        <f t="shared" si="14"/>
        <v>1.3677083333333331</v>
      </c>
      <c r="AU14" s="316">
        <v>1</v>
      </c>
      <c r="AV14" s="316">
        <f t="shared" si="15"/>
        <v>61230.221066693513</v>
      </c>
      <c r="AW14" s="722"/>
      <c r="AX14" s="722"/>
      <c r="AY14" s="715"/>
    </row>
    <row r="15" spans="1:51" ht="20.25" thickTop="1" thickBot="1" x14ac:dyDescent="0.35">
      <c r="A15" s="2" t="s">
        <v>33</v>
      </c>
      <c r="B15" s="5" t="s">
        <v>25</v>
      </c>
      <c r="C15" s="54">
        <f>'Input sheet'!E17</f>
        <v>941</v>
      </c>
      <c r="K15" s="303" t="s">
        <v>28</v>
      </c>
      <c r="L15" s="486" t="s">
        <v>324</v>
      </c>
      <c r="M15" s="408">
        <f>C12*(C8+C10)</f>
        <v>12416076</v>
      </c>
      <c r="N15" s="763"/>
      <c r="P15" s="302" t="s">
        <v>28</v>
      </c>
      <c r="Q15" s="45">
        <f>$C$30</f>
        <v>20</v>
      </c>
      <c r="R15" s="45">
        <f>$C$31</f>
        <v>15</v>
      </c>
      <c r="S15" s="45">
        <v>45</v>
      </c>
      <c r="T15" s="45">
        <f t="shared" si="0"/>
        <v>7.0840654162717795</v>
      </c>
      <c r="U15" s="45">
        <f t="shared" si="1"/>
        <v>1.9707812023953651E-4</v>
      </c>
      <c r="V15" s="45">
        <f t="shared" si="2"/>
        <v>3.9411740069359585E-4</v>
      </c>
      <c r="W15" s="722"/>
      <c r="Y15" s="303" t="s">
        <v>28</v>
      </c>
      <c r="Z15" s="386" t="s">
        <v>419</v>
      </c>
      <c r="AA15" s="275" t="s">
        <v>382</v>
      </c>
      <c r="AB15" s="275">
        <f t="shared" si="3"/>
        <v>0.01</v>
      </c>
      <c r="AC15" s="275">
        <v>0.5</v>
      </c>
      <c r="AD15" s="275">
        <f t="shared" si="4"/>
        <v>0.505</v>
      </c>
      <c r="AE15" s="275" t="s">
        <v>20</v>
      </c>
      <c r="AF15" s="275">
        <f t="shared" si="5"/>
        <v>2</v>
      </c>
      <c r="AG15" s="275">
        <v>0</v>
      </c>
      <c r="AH15" s="275" t="s">
        <v>23</v>
      </c>
      <c r="AI15" s="275">
        <f t="shared" si="6"/>
        <v>1</v>
      </c>
      <c r="AJ15" s="275">
        <f t="shared" si="7"/>
        <v>0</v>
      </c>
      <c r="AK15" s="275">
        <f t="shared" si="8"/>
        <v>2</v>
      </c>
      <c r="AL15" s="275">
        <f t="shared" si="9"/>
        <v>35</v>
      </c>
      <c r="AM15" s="275">
        <f t="shared" si="10"/>
        <v>0.7222222222222221</v>
      </c>
      <c r="AN15" s="276">
        <f t="shared" si="11"/>
        <v>0.72944444444444434</v>
      </c>
      <c r="AO15" s="749"/>
      <c r="AQ15" s="406" t="s">
        <v>28</v>
      </c>
      <c r="AR15" s="316">
        <f t="shared" si="12"/>
        <v>12416076</v>
      </c>
      <c r="AS15" s="316">
        <f t="shared" si="13"/>
        <v>3.9411740069359585E-4</v>
      </c>
      <c r="AT15" s="316">
        <f t="shared" si="14"/>
        <v>0.72944444444444434</v>
      </c>
      <c r="AU15" s="316">
        <v>1</v>
      </c>
      <c r="AV15" s="316">
        <f t="shared" si="15"/>
        <v>3569.4573170630688</v>
      </c>
      <c r="AW15" s="722"/>
      <c r="AX15" s="722"/>
      <c r="AY15" s="715"/>
    </row>
    <row r="16" spans="1:51" ht="20.25" thickTop="1" thickBot="1" x14ac:dyDescent="0.35">
      <c r="A16" s="3"/>
      <c r="B16" s="6" t="s">
        <v>26</v>
      </c>
      <c r="C16" s="52">
        <f>'Input sheet'!E18</f>
        <v>3665</v>
      </c>
      <c r="K16" s="303" t="s">
        <v>36</v>
      </c>
      <c r="L16" s="486" t="s">
        <v>325</v>
      </c>
      <c r="M16" s="408">
        <f>(C15+C16)*(C13+C14)</f>
        <v>90632262</v>
      </c>
      <c r="N16" s="763"/>
      <c r="P16" s="302" t="s">
        <v>36</v>
      </c>
      <c r="Q16" s="45">
        <f>$C$29</f>
        <v>35</v>
      </c>
      <c r="R16" s="45">
        <f>$C$32</f>
        <v>15</v>
      </c>
      <c r="S16" s="45">
        <v>45</v>
      </c>
      <c r="T16" s="45">
        <f t="shared" si="0"/>
        <v>13.299792101327421</v>
      </c>
      <c r="U16" s="45">
        <f t="shared" si="1"/>
        <v>2.1450602139066136E-3</v>
      </c>
      <c r="V16" s="45">
        <f t="shared" si="2"/>
        <v>4.2855191444919425E-3</v>
      </c>
      <c r="W16" s="722"/>
      <c r="Y16" s="303" t="s">
        <v>36</v>
      </c>
      <c r="Z16" s="386" t="s">
        <v>419</v>
      </c>
      <c r="AA16" s="275" t="s">
        <v>382</v>
      </c>
      <c r="AB16" s="275">
        <f t="shared" si="3"/>
        <v>0.01</v>
      </c>
      <c r="AC16" s="275">
        <v>0.5</v>
      </c>
      <c r="AD16" s="275">
        <f t="shared" si="4"/>
        <v>0.505</v>
      </c>
      <c r="AE16" s="275">
        <v>0</v>
      </c>
      <c r="AF16" s="275">
        <f t="shared" si="5"/>
        <v>0</v>
      </c>
      <c r="AG16" s="275">
        <v>1</v>
      </c>
      <c r="AH16" s="275" t="s">
        <v>20</v>
      </c>
      <c r="AI16" s="275">
        <f t="shared" si="6"/>
        <v>2</v>
      </c>
      <c r="AJ16" s="275">
        <f t="shared" si="7"/>
        <v>1.75</v>
      </c>
      <c r="AK16" s="275">
        <f t="shared" si="8"/>
        <v>1.75</v>
      </c>
      <c r="AL16" s="275">
        <f t="shared" si="9"/>
        <v>35</v>
      </c>
      <c r="AM16" s="275">
        <f t="shared" si="10"/>
        <v>0.7222222222222221</v>
      </c>
      <c r="AN16" s="276">
        <f t="shared" si="11"/>
        <v>0.63826388888888885</v>
      </c>
      <c r="AO16" s="749"/>
      <c r="AQ16" s="406" t="s">
        <v>36</v>
      </c>
      <c r="AR16" s="316">
        <f t="shared" si="12"/>
        <v>90632262</v>
      </c>
      <c r="AS16" s="316">
        <f t="shared" si="13"/>
        <v>4.2855191444919425E-3</v>
      </c>
      <c r="AT16" s="316">
        <f t="shared" si="14"/>
        <v>0.63826388888888885</v>
      </c>
      <c r="AU16" s="316">
        <v>1</v>
      </c>
      <c r="AV16" s="316">
        <f t="shared" si="15"/>
        <v>247905.71161966817</v>
      </c>
      <c r="AW16" s="722"/>
      <c r="AX16" s="722"/>
      <c r="AY16" s="715"/>
    </row>
    <row r="17" spans="1:51" ht="20.25" thickTop="1" thickBot="1" x14ac:dyDescent="0.35">
      <c r="A17" s="4"/>
      <c r="B17" s="7" t="s">
        <v>27</v>
      </c>
      <c r="C17" s="53">
        <f>'Input sheet'!E19</f>
        <v>1003</v>
      </c>
      <c r="K17" s="421" t="s">
        <v>29</v>
      </c>
      <c r="L17" s="397" t="s">
        <v>326</v>
      </c>
      <c r="M17" s="427">
        <f>(C15+C13)*C11</f>
        <v>18356906</v>
      </c>
      <c r="N17" s="763"/>
      <c r="P17" s="420" t="s">
        <v>29</v>
      </c>
      <c r="Q17" s="46">
        <f>$C$29</f>
        <v>35</v>
      </c>
      <c r="R17" s="46">
        <f>$C$33</f>
        <v>25</v>
      </c>
      <c r="S17" s="46">
        <v>45</v>
      </c>
      <c r="T17" s="46">
        <f t="shared" si="0"/>
        <v>12.375006393165437</v>
      </c>
      <c r="U17" s="46">
        <f t="shared" si="1"/>
        <v>1.6323552670977528E-3</v>
      </c>
      <c r="V17" s="46">
        <f t="shared" si="2"/>
        <v>3.2620459504774839E-3</v>
      </c>
      <c r="W17" s="517"/>
      <c r="Y17" s="421" t="s">
        <v>29</v>
      </c>
      <c r="Z17" s="386" t="s">
        <v>419</v>
      </c>
      <c r="AA17" s="292" t="s">
        <v>382</v>
      </c>
      <c r="AB17" s="292">
        <f t="shared" si="3"/>
        <v>0.01</v>
      </c>
      <c r="AC17" s="292">
        <v>0.5</v>
      </c>
      <c r="AD17" s="292">
        <f t="shared" si="4"/>
        <v>0.505</v>
      </c>
      <c r="AE17" s="292" t="s">
        <v>17</v>
      </c>
      <c r="AF17" s="292">
        <f t="shared" si="5"/>
        <v>2</v>
      </c>
      <c r="AG17" s="292">
        <v>1</v>
      </c>
      <c r="AH17" s="292" t="s">
        <v>20</v>
      </c>
      <c r="AI17" s="292">
        <f t="shared" si="6"/>
        <v>2</v>
      </c>
      <c r="AJ17" s="292">
        <f t="shared" si="7"/>
        <v>1.75</v>
      </c>
      <c r="AK17" s="292">
        <f t="shared" si="8"/>
        <v>3.75</v>
      </c>
      <c r="AL17" s="292">
        <f t="shared" si="9"/>
        <v>35</v>
      </c>
      <c r="AM17" s="292">
        <f t="shared" si="10"/>
        <v>0.7222222222222221</v>
      </c>
      <c r="AN17" s="293">
        <f t="shared" si="11"/>
        <v>1.3677083333333331</v>
      </c>
      <c r="AO17" s="750"/>
      <c r="AQ17" s="407" t="s">
        <v>29</v>
      </c>
      <c r="AR17" s="318">
        <f t="shared" si="12"/>
        <v>18356906</v>
      </c>
      <c r="AS17" s="318">
        <f t="shared" si="13"/>
        <v>3.2620459504774839E-3</v>
      </c>
      <c r="AT17" s="318">
        <f t="shared" si="14"/>
        <v>1.3677083333333331</v>
      </c>
      <c r="AU17" s="318">
        <v>1</v>
      </c>
      <c r="AV17" s="318">
        <f t="shared" si="15"/>
        <v>81899.839652314899</v>
      </c>
      <c r="AW17" s="517"/>
      <c r="AX17" s="517"/>
      <c r="AY17" s="715"/>
    </row>
    <row r="18" spans="1:51" ht="20.25" thickTop="1" thickBot="1" x14ac:dyDescent="0.35">
      <c r="A18" s="1"/>
      <c r="B18" s="8" t="s">
        <v>72</v>
      </c>
      <c r="C18" s="55">
        <f>'Input sheet'!E20</f>
        <v>49345</v>
      </c>
      <c r="K18" s="390" t="s">
        <v>34</v>
      </c>
      <c r="L18" s="438" t="s">
        <v>327</v>
      </c>
      <c r="M18" s="432">
        <f>C11*(C14+C16)</f>
        <v>5998943</v>
      </c>
      <c r="N18" s="763">
        <f>SUM(M18:M23)</f>
        <v>237435446</v>
      </c>
      <c r="P18" s="389" t="s">
        <v>34</v>
      </c>
      <c r="Q18" s="44">
        <f>$C$30</f>
        <v>20</v>
      </c>
      <c r="R18" s="44">
        <f>$C$32</f>
        <v>15</v>
      </c>
      <c r="S18" s="44">
        <v>230</v>
      </c>
      <c r="T18" s="44">
        <f t="shared" si="0"/>
        <v>15.895538413434787</v>
      </c>
      <c r="U18" s="44">
        <f t="shared" si="1"/>
        <v>4.2160006424573982E-3</v>
      </c>
      <c r="V18" s="44">
        <f t="shared" si="2"/>
        <v>8.4142266234975959E-3</v>
      </c>
      <c r="W18" s="516">
        <f>AVERAGE(V18:V23)</f>
        <v>2.9941160985041501E-2</v>
      </c>
      <c r="Y18" s="390" t="s">
        <v>34</v>
      </c>
      <c r="Z18" s="383" t="s">
        <v>422</v>
      </c>
      <c r="AA18" s="384" t="s">
        <v>434</v>
      </c>
      <c r="AB18" s="384">
        <f t="shared" si="3"/>
        <v>0.01</v>
      </c>
      <c r="AC18" s="384">
        <v>0.5</v>
      </c>
      <c r="AD18" s="384">
        <f t="shared" si="4"/>
        <v>0.505</v>
      </c>
      <c r="AE18" s="384" t="s">
        <v>17</v>
      </c>
      <c r="AF18" s="384">
        <f t="shared" si="5"/>
        <v>2</v>
      </c>
      <c r="AG18" s="384">
        <v>0</v>
      </c>
      <c r="AH18" s="384" t="s">
        <v>20</v>
      </c>
      <c r="AI18" s="384">
        <f t="shared" si="6"/>
        <v>2</v>
      </c>
      <c r="AJ18" s="384">
        <f t="shared" si="7"/>
        <v>0</v>
      </c>
      <c r="AK18" s="384">
        <f t="shared" si="8"/>
        <v>2</v>
      </c>
      <c r="AL18" s="384">
        <f t="shared" si="9"/>
        <v>35</v>
      </c>
      <c r="AM18" s="384">
        <f t="shared" si="10"/>
        <v>0.7222222222222221</v>
      </c>
      <c r="AN18" s="385">
        <f t="shared" si="11"/>
        <v>0.72944444444444434</v>
      </c>
      <c r="AO18" s="748">
        <f>AVERAGE(AN18:AN23)</f>
        <v>1.0637731481481481</v>
      </c>
      <c r="AQ18" s="310" t="s">
        <v>34</v>
      </c>
      <c r="AR18" s="313">
        <f t="shared" si="12"/>
        <v>5998943</v>
      </c>
      <c r="AS18" s="313">
        <f t="shared" si="13"/>
        <v>8.4142266234975959E-3</v>
      </c>
      <c r="AT18" s="313">
        <f t="shared" si="14"/>
        <v>0.72944444444444434</v>
      </c>
      <c r="AU18" s="313">
        <v>1</v>
      </c>
      <c r="AV18" s="313">
        <f t="shared" si="15"/>
        <v>36819.777628457035</v>
      </c>
      <c r="AW18" s="516">
        <f>SUM(AV18:AV23)</f>
        <v>11583451.311638009</v>
      </c>
      <c r="AX18" s="516">
        <f>100*EXP((-1/13700000)*AW18)</f>
        <v>42.933945823599743</v>
      </c>
      <c r="AY18" s="715"/>
    </row>
    <row r="19" spans="1:51" ht="20.25" thickTop="1" thickBot="1" x14ac:dyDescent="0.35">
      <c r="B19" s="29"/>
      <c r="C19" s="99"/>
      <c r="K19" s="392" t="s">
        <v>35</v>
      </c>
      <c r="L19" s="486" t="s">
        <v>296</v>
      </c>
      <c r="M19" s="408">
        <f>(C7+C8)*C11</f>
        <v>14481314</v>
      </c>
      <c r="N19" s="763"/>
      <c r="P19" s="391" t="s">
        <v>35</v>
      </c>
      <c r="Q19" s="45">
        <f>$C$29</f>
        <v>35</v>
      </c>
      <c r="R19" s="45">
        <f>$C$32</f>
        <v>15</v>
      </c>
      <c r="S19" s="45">
        <v>230</v>
      </c>
      <c r="T19" s="45">
        <f t="shared" si="0"/>
        <v>23.0484651884397</v>
      </c>
      <c r="U19" s="45">
        <f t="shared" si="1"/>
        <v>1.7237755582630576E-2</v>
      </c>
      <c r="V19" s="45">
        <f t="shared" si="2"/>
        <v>3.417837094773464E-2</v>
      </c>
      <c r="W19" s="722"/>
      <c r="Y19" s="392" t="s">
        <v>35</v>
      </c>
      <c r="Z19" s="386" t="s">
        <v>422</v>
      </c>
      <c r="AA19" s="275" t="s">
        <v>434</v>
      </c>
      <c r="AB19" s="275">
        <f t="shared" si="3"/>
        <v>0.01</v>
      </c>
      <c r="AC19" s="275">
        <v>0.5</v>
      </c>
      <c r="AD19" s="275">
        <f t="shared" si="4"/>
        <v>0.505</v>
      </c>
      <c r="AE19" s="275" t="s">
        <v>17</v>
      </c>
      <c r="AF19" s="275">
        <f t="shared" si="5"/>
        <v>2</v>
      </c>
      <c r="AG19" s="275">
        <v>1</v>
      </c>
      <c r="AH19" s="275" t="s">
        <v>20</v>
      </c>
      <c r="AI19" s="275">
        <f t="shared" si="6"/>
        <v>2</v>
      </c>
      <c r="AJ19" s="275">
        <f t="shared" si="7"/>
        <v>1.75</v>
      </c>
      <c r="AK19" s="275">
        <f t="shared" si="8"/>
        <v>3.75</v>
      </c>
      <c r="AL19" s="275">
        <f t="shared" si="9"/>
        <v>35</v>
      </c>
      <c r="AM19" s="275">
        <f t="shared" si="10"/>
        <v>0.7222222222222221</v>
      </c>
      <c r="AN19" s="276">
        <f t="shared" si="11"/>
        <v>1.3677083333333331</v>
      </c>
      <c r="AO19" s="749"/>
      <c r="AQ19" s="315" t="s">
        <v>35</v>
      </c>
      <c r="AR19" s="316">
        <f t="shared" si="12"/>
        <v>14481314</v>
      </c>
      <c r="AS19" s="316">
        <f t="shared" si="13"/>
        <v>3.417837094773464E-2</v>
      </c>
      <c r="AT19" s="316">
        <f t="shared" si="14"/>
        <v>1.3677083333333331</v>
      </c>
      <c r="AU19" s="316">
        <v>1</v>
      </c>
      <c r="AV19" s="316">
        <f t="shared" si="15"/>
        <v>676944.12353702472</v>
      </c>
      <c r="AW19" s="722"/>
      <c r="AX19" s="722"/>
      <c r="AY19" s="715"/>
    </row>
    <row r="20" spans="1:51" ht="20.25" thickTop="1" thickBot="1" x14ac:dyDescent="0.35">
      <c r="K20" s="392" t="s">
        <v>30</v>
      </c>
      <c r="L20" s="486" t="s">
        <v>328</v>
      </c>
      <c r="M20" s="408">
        <f>(C7+C8)*(C16+C14)</f>
        <v>86353678</v>
      </c>
      <c r="N20" s="763"/>
      <c r="P20" s="391" t="s">
        <v>30</v>
      </c>
      <c r="Q20" s="45">
        <f>$C$29</f>
        <v>35</v>
      </c>
      <c r="R20" s="45">
        <f>$C$30</f>
        <v>20</v>
      </c>
      <c r="S20" s="45">
        <v>230</v>
      </c>
      <c r="T20" s="45">
        <f t="shared" si="0"/>
        <v>25.12420473149924</v>
      </c>
      <c r="U20" s="45">
        <f t="shared" si="1"/>
        <v>2.3901073345479126E-2</v>
      </c>
      <c r="V20" s="45">
        <f t="shared" si="2"/>
        <v>4.7230885383892279E-2</v>
      </c>
      <c r="W20" s="722"/>
      <c r="Y20" s="392" t="s">
        <v>30</v>
      </c>
      <c r="Z20" s="386" t="s">
        <v>422</v>
      </c>
      <c r="AA20" s="275" t="s">
        <v>434</v>
      </c>
      <c r="AB20" s="275">
        <f t="shared" si="3"/>
        <v>0.01</v>
      </c>
      <c r="AC20" s="275">
        <v>0.5</v>
      </c>
      <c r="AD20" s="275">
        <f t="shared" si="4"/>
        <v>0.505</v>
      </c>
      <c r="AE20" s="275" t="s">
        <v>17</v>
      </c>
      <c r="AF20" s="275">
        <f t="shared" si="5"/>
        <v>2</v>
      </c>
      <c r="AG20" s="275">
        <v>1</v>
      </c>
      <c r="AH20" s="275" t="s">
        <v>26</v>
      </c>
      <c r="AI20" s="275">
        <f t="shared" si="6"/>
        <v>1</v>
      </c>
      <c r="AJ20" s="275">
        <f t="shared" si="7"/>
        <v>1</v>
      </c>
      <c r="AK20" s="275">
        <f t="shared" si="8"/>
        <v>3</v>
      </c>
      <c r="AL20" s="275">
        <f t="shared" si="9"/>
        <v>35</v>
      </c>
      <c r="AM20" s="275">
        <f t="shared" si="10"/>
        <v>0.7222222222222221</v>
      </c>
      <c r="AN20" s="276">
        <f t="shared" si="11"/>
        <v>1.0941666666666665</v>
      </c>
      <c r="AO20" s="749"/>
      <c r="AQ20" s="315" t="s">
        <v>30</v>
      </c>
      <c r="AR20" s="316">
        <f t="shared" si="12"/>
        <v>86353678</v>
      </c>
      <c r="AS20" s="316">
        <f t="shared" si="13"/>
        <v>4.7230885383892279E-2</v>
      </c>
      <c r="AT20" s="316">
        <f t="shared" si="14"/>
        <v>1.0941666666666665</v>
      </c>
      <c r="AU20" s="316">
        <v>1</v>
      </c>
      <c r="AV20" s="316">
        <f t="shared" si="15"/>
        <v>4462625.1310078697</v>
      </c>
      <c r="AW20" s="722"/>
      <c r="AX20" s="722"/>
      <c r="AY20" s="715"/>
    </row>
    <row r="21" spans="1:51" ht="20.25" thickTop="1" thickBot="1" x14ac:dyDescent="0.35">
      <c r="A21" s="731" t="s">
        <v>432</v>
      </c>
      <c r="B21" s="732"/>
      <c r="C21" s="733"/>
      <c r="K21" s="411" t="s">
        <v>28</v>
      </c>
      <c r="L21" s="488" t="s">
        <v>329</v>
      </c>
      <c r="M21" s="425">
        <f>(C8+C10)*(C13+C14)</f>
        <v>105488397</v>
      </c>
      <c r="N21" s="763"/>
      <c r="P21" s="414" t="s">
        <v>28</v>
      </c>
      <c r="Q21" s="45">
        <f>$C$29</f>
        <v>35</v>
      </c>
      <c r="R21" s="45">
        <f>$C$30</f>
        <v>20</v>
      </c>
      <c r="S21" s="45">
        <v>230</v>
      </c>
      <c r="T21" s="45">
        <f t="shared" si="0"/>
        <v>25.12420473149924</v>
      </c>
      <c r="U21" s="45">
        <f t="shared" si="1"/>
        <v>2.3901073345479126E-2</v>
      </c>
      <c r="V21" s="45">
        <f t="shared" si="2"/>
        <v>4.7230885383892279E-2</v>
      </c>
      <c r="W21" s="722"/>
      <c r="Y21" s="411" t="s">
        <v>28</v>
      </c>
      <c r="Z21" s="386" t="s">
        <v>422</v>
      </c>
      <c r="AA21" s="275" t="s">
        <v>434</v>
      </c>
      <c r="AB21" s="275">
        <f t="shared" si="3"/>
        <v>0.01</v>
      </c>
      <c r="AC21" s="275">
        <v>0.5</v>
      </c>
      <c r="AD21" s="275">
        <f t="shared" si="4"/>
        <v>0.505</v>
      </c>
      <c r="AE21" s="275" t="s">
        <v>20</v>
      </c>
      <c r="AF21" s="275">
        <f t="shared" si="5"/>
        <v>2</v>
      </c>
      <c r="AG21" s="275">
        <v>1</v>
      </c>
      <c r="AH21" s="275" t="s">
        <v>23</v>
      </c>
      <c r="AI21" s="275">
        <f t="shared" si="6"/>
        <v>1</v>
      </c>
      <c r="AJ21" s="275">
        <f t="shared" si="7"/>
        <v>1</v>
      </c>
      <c r="AK21" s="275">
        <f t="shared" si="8"/>
        <v>3</v>
      </c>
      <c r="AL21" s="275">
        <f t="shared" si="9"/>
        <v>35</v>
      </c>
      <c r="AM21" s="275">
        <f t="shared" si="10"/>
        <v>0.7222222222222221</v>
      </c>
      <c r="AN21" s="276">
        <f t="shared" si="11"/>
        <v>1.0941666666666665</v>
      </c>
      <c r="AO21" s="749"/>
      <c r="AQ21" s="315" t="s">
        <v>28</v>
      </c>
      <c r="AR21" s="316">
        <f t="shared" si="12"/>
        <v>105488397</v>
      </c>
      <c r="AS21" s="316">
        <f t="shared" si="13"/>
        <v>4.7230885383892279E-2</v>
      </c>
      <c r="AT21" s="316">
        <f t="shared" si="14"/>
        <v>1.0941666666666665</v>
      </c>
      <c r="AU21" s="316">
        <v>1</v>
      </c>
      <c r="AV21" s="316">
        <f t="shared" si="15"/>
        <v>5451477.9495777255</v>
      </c>
      <c r="AW21" s="722"/>
      <c r="AX21" s="722"/>
      <c r="AY21" s="715"/>
    </row>
    <row r="22" spans="1:51" ht="20.25" thickTop="1" thickBot="1" x14ac:dyDescent="0.35">
      <c r="A22" s="516" t="s">
        <v>378</v>
      </c>
      <c r="B22" s="105" t="s">
        <v>17</v>
      </c>
      <c r="C22" s="94">
        <f>'Input sheet'!E38</f>
        <v>2</v>
      </c>
      <c r="K22" s="392" t="s">
        <v>36</v>
      </c>
      <c r="L22" s="486" t="s">
        <v>297</v>
      </c>
      <c r="M22" s="408">
        <f>C17*(C13+C14)</f>
        <v>19736031</v>
      </c>
      <c r="N22" s="763"/>
      <c r="P22" s="391" t="s">
        <v>36</v>
      </c>
      <c r="Q22" s="45">
        <f>$C$29</f>
        <v>35</v>
      </c>
      <c r="R22" s="45">
        <f>$C$32</f>
        <v>15</v>
      </c>
      <c r="S22" s="45">
        <v>230</v>
      </c>
      <c r="T22" s="45">
        <f t="shared" si="0"/>
        <v>23.0484651884397</v>
      </c>
      <c r="U22" s="45">
        <f t="shared" si="1"/>
        <v>1.7237755582630576E-2</v>
      </c>
      <c r="V22" s="45">
        <f t="shared" si="2"/>
        <v>3.417837094773464E-2</v>
      </c>
      <c r="W22" s="722"/>
      <c r="Y22" s="392" t="s">
        <v>36</v>
      </c>
      <c r="Z22" s="386" t="s">
        <v>422</v>
      </c>
      <c r="AA22" s="275" t="s">
        <v>434</v>
      </c>
      <c r="AB22" s="275">
        <f t="shared" si="3"/>
        <v>0.01</v>
      </c>
      <c r="AC22" s="275">
        <v>0.5</v>
      </c>
      <c r="AD22" s="275">
        <f t="shared" si="4"/>
        <v>0.505</v>
      </c>
      <c r="AE22" s="275" t="s">
        <v>20</v>
      </c>
      <c r="AF22" s="275">
        <f t="shared" si="5"/>
        <v>2</v>
      </c>
      <c r="AG22" s="275">
        <v>1</v>
      </c>
      <c r="AH22" s="275" t="s">
        <v>17</v>
      </c>
      <c r="AI22" s="275">
        <f t="shared" si="6"/>
        <v>2</v>
      </c>
      <c r="AJ22" s="275">
        <f t="shared" si="7"/>
        <v>1.75</v>
      </c>
      <c r="AK22" s="275">
        <f t="shared" si="8"/>
        <v>3.75</v>
      </c>
      <c r="AL22" s="275">
        <f t="shared" si="9"/>
        <v>35</v>
      </c>
      <c r="AM22" s="275">
        <f t="shared" si="10"/>
        <v>0.7222222222222221</v>
      </c>
      <c r="AN22" s="276">
        <f t="shared" si="11"/>
        <v>1.3677083333333331</v>
      </c>
      <c r="AO22" s="749"/>
      <c r="AQ22" s="315" t="s">
        <v>36</v>
      </c>
      <c r="AR22" s="316">
        <f t="shared" si="12"/>
        <v>19736031</v>
      </c>
      <c r="AS22" s="316">
        <f t="shared" si="13"/>
        <v>3.417837094773464E-2</v>
      </c>
      <c r="AT22" s="316">
        <f t="shared" si="14"/>
        <v>1.3677083333333331</v>
      </c>
      <c r="AU22" s="316">
        <v>1</v>
      </c>
      <c r="AV22" s="316">
        <f t="shared" si="15"/>
        <v>922581.3491368636</v>
      </c>
      <c r="AW22" s="722"/>
      <c r="AX22" s="722"/>
      <c r="AY22" s="715"/>
    </row>
    <row r="23" spans="1:51" ht="20.25" thickTop="1" thickBot="1" x14ac:dyDescent="0.35">
      <c r="A23" s="517"/>
      <c r="B23" s="106" t="s">
        <v>20</v>
      </c>
      <c r="C23" s="95">
        <f>'Input sheet'!E39</f>
        <v>2</v>
      </c>
      <c r="K23" s="394" t="s">
        <v>29</v>
      </c>
      <c r="L23" s="487" t="s">
        <v>330</v>
      </c>
      <c r="M23" s="409">
        <f>C17*(C8+C10)</f>
        <v>5377083</v>
      </c>
      <c r="N23" s="763"/>
      <c r="P23" s="393" t="s">
        <v>29</v>
      </c>
      <c r="Q23" s="46">
        <f>$C$30</f>
        <v>20</v>
      </c>
      <c r="R23" s="46">
        <f>$C$32</f>
        <v>15</v>
      </c>
      <c r="S23" s="46">
        <v>230</v>
      </c>
      <c r="T23" s="46">
        <f t="shared" si="0"/>
        <v>15.895538413434787</v>
      </c>
      <c r="U23" s="46">
        <f t="shared" si="1"/>
        <v>4.2160006424573982E-3</v>
      </c>
      <c r="V23" s="46">
        <f t="shared" si="2"/>
        <v>8.4142266234975959E-3</v>
      </c>
      <c r="W23" s="517"/>
      <c r="Y23" s="394" t="s">
        <v>29</v>
      </c>
      <c r="Z23" s="395" t="s">
        <v>422</v>
      </c>
      <c r="AA23" s="292" t="s">
        <v>434</v>
      </c>
      <c r="AB23" s="292">
        <f t="shared" si="3"/>
        <v>0.01</v>
      </c>
      <c r="AC23" s="292">
        <v>0.5</v>
      </c>
      <c r="AD23" s="292">
        <f t="shared" si="4"/>
        <v>0.505</v>
      </c>
      <c r="AE23" s="292" t="s">
        <v>20</v>
      </c>
      <c r="AF23" s="292">
        <f t="shared" si="5"/>
        <v>2</v>
      </c>
      <c r="AG23" s="292">
        <v>0</v>
      </c>
      <c r="AH23" s="292" t="s">
        <v>17</v>
      </c>
      <c r="AI23" s="292">
        <f t="shared" si="6"/>
        <v>2</v>
      </c>
      <c r="AJ23" s="292">
        <f t="shared" si="7"/>
        <v>0</v>
      </c>
      <c r="AK23" s="292">
        <f t="shared" si="8"/>
        <v>2</v>
      </c>
      <c r="AL23" s="292">
        <f t="shared" si="9"/>
        <v>35</v>
      </c>
      <c r="AM23" s="292">
        <f t="shared" si="10"/>
        <v>0.7222222222222221</v>
      </c>
      <c r="AN23" s="293">
        <f t="shared" si="11"/>
        <v>0.72944444444444434</v>
      </c>
      <c r="AO23" s="750"/>
      <c r="AQ23" s="317" t="s">
        <v>29</v>
      </c>
      <c r="AR23" s="318">
        <f t="shared" si="12"/>
        <v>5377083</v>
      </c>
      <c r="AS23" s="318">
        <f t="shared" si="13"/>
        <v>8.4142266234975959E-3</v>
      </c>
      <c r="AT23" s="318">
        <f t="shared" si="14"/>
        <v>0.72944444444444434</v>
      </c>
      <c r="AU23" s="318">
        <v>1</v>
      </c>
      <c r="AV23" s="318">
        <f t="shared" si="15"/>
        <v>33002.980750068244</v>
      </c>
      <c r="AW23" s="517"/>
      <c r="AX23" s="517"/>
      <c r="AY23" s="716"/>
    </row>
    <row r="24" spans="1:51" ht="15.75" thickTop="1" x14ac:dyDescent="0.25">
      <c r="A24" s="516" t="s">
        <v>379</v>
      </c>
      <c r="B24" s="105" t="s">
        <v>23</v>
      </c>
      <c r="C24" s="94">
        <f>'Input sheet'!E40</f>
        <v>1</v>
      </c>
    </row>
    <row r="25" spans="1:51" ht="15.75" thickBot="1" x14ac:dyDescent="0.3">
      <c r="A25" s="517"/>
      <c r="B25" s="106" t="s">
        <v>26</v>
      </c>
      <c r="C25" s="95">
        <f>'Input sheet'!E41</f>
        <v>1</v>
      </c>
      <c r="K25" s="100"/>
    </row>
    <row r="26" spans="1:51" ht="15.75" thickTop="1" x14ac:dyDescent="0.25"/>
    <row r="27" spans="1:51" ht="15.75" thickBot="1" x14ac:dyDescent="0.3"/>
    <row r="28" spans="1:51" ht="16.5" thickTop="1" thickBot="1" x14ac:dyDescent="0.3">
      <c r="B28" s="726" t="s">
        <v>386</v>
      </c>
      <c r="C28" s="727"/>
    </row>
    <row r="29" spans="1:51" ht="16.5" thickTop="1" thickBot="1" x14ac:dyDescent="0.3">
      <c r="B29" s="107" t="s">
        <v>387</v>
      </c>
      <c r="C29" s="60">
        <f>'Input sheet'!D27</f>
        <v>35</v>
      </c>
    </row>
    <row r="30" spans="1:51" ht="15.75" customHeight="1" x14ac:dyDescent="0.25">
      <c r="B30" s="108" t="s">
        <v>388</v>
      </c>
      <c r="C30" s="61">
        <f>'Input sheet'!D28</f>
        <v>20</v>
      </c>
      <c r="E30" s="739" t="s">
        <v>142</v>
      </c>
      <c r="F30" s="740"/>
      <c r="G30" s="740"/>
      <c r="H30" s="740"/>
      <c r="I30" s="741"/>
    </row>
    <row r="31" spans="1:51" x14ac:dyDescent="0.25">
      <c r="B31" s="108" t="s">
        <v>389</v>
      </c>
      <c r="C31" s="61">
        <f>'Input sheet'!D29</f>
        <v>15</v>
      </c>
      <c r="E31" s="742"/>
      <c r="F31" s="743"/>
      <c r="G31" s="743"/>
      <c r="H31" s="743"/>
      <c r="I31" s="744"/>
    </row>
    <row r="32" spans="1:51" ht="15" customHeight="1" x14ac:dyDescent="0.25">
      <c r="B32" s="110" t="s">
        <v>390</v>
      </c>
      <c r="C32" s="109">
        <f>'Input sheet'!D30</f>
        <v>15</v>
      </c>
      <c r="E32" s="742"/>
      <c r="F32" s="743"/>
      <c r="G32" s="743"/>
      <c r="H32" s="743"/>
      <c r="I32" s="744"/>
    </row>
    <row r="33" spans="1:20" ht="15.75" customHeight="1" thickBot="1" x14ac:dyDescent="0.3">
      <c r="B33" s="106" t="s">
        <v>391</v>
      </c>
      <c r="C33" s="95">
        <f>'Input sheet'!D31</f>
        <v>25</v>
      </c>
      <c r="E33" s="745"/>
      <c r="F33" s="746"/>
      <c r="G33" s="746"/>
      <c r="H33" s="746"/>
      <c r="I33" s="747"/>
    </row>
    <row r="34" spans="1:20" ht="15.75" customHeight="1" thickTop="1" x14ac:dyDescent="0.25"/>
    <row r="35" spans="1:20" ht="15.75" customHeight="1" x14ac:dyDescent="0.25"/>
    <row r="38" spans="1:20" ht="15.75" thickBot="1" x14ac:dyDescent="0.3">
      <c r="D38" s="99"/>
      <c r="E38" s="99"/>
    </row>
    <row r="39" spans="1:20" ht="18.75" x14ac:dyDescent="0.3">
      <c r="A39" s="34" t="s">
        <v>65</v>
      </c>
      <c r="B39" s="34"/>
      <c r="C39" s="34"/>
      <c r="D39" s="34"/>
      <c r="E39" s="34"/>
      <c r="F39" s="34"/>
      <c r="G39" s="34"/>
      <c r="H39" s="34"/>
      <c r="I39" s="35"/>
      <c r="J39" s="35"/>
      <c r="K39" s="36"/>
      <c r="L39" s="37"/>
      <c r="M39" s="37"/>
      <c r="N39" s="35"/>
      <c r="O39" s="35"/>
      <c r="P39" s="38"/>
      <c r="Q39" s="39"/>
      <c r="T39" s="33"/>
    </row>
    <row r="40" spans="1:20" ht="15.75" thickBot="1" x14ac:dyDescent="0.3">
      <c r="B40" s="17" t="s">
        <v>109</v>
      </c>
      <c r="K40" s="16"/>
      <c r="P40" s="40"/>
      <c r="Q40" s="39"/>
    </row>
    <row r="41" spans="1:20" ht="16.5" thickTop="1" thickBot="1" x14ac:dyDescent="0.3">
      <c r="A41" s="377" t="s">
        <v>3</v>
      </c>
      <c r="B41" s="19" t="s">
        <v>13</v>
      </c>
      <c r="C41" s="20" t="s">
        <v>48</v>
      </c>
      <c r="D41" s="21" t="s">
        <v>66</v>
      </c>
      <c r="E41" s="22" t="s">
        <v>58</v>
      </c>
      <c r="F41" s="18" t="s">
        <v>2</v>
      </c>
      <c r="K41" s="16"/>
      <c r="P41" s="40"/>
      <c r="Q41" s="39"/>
    </row>
    <row r="42" spans="1:20" ht="16.5" thickTop="1" thickBot="1" x14ac:dyDescent="0.3">
      <c r="A42" s="374">
        <f>A48</f>
        <v>6</v>
      </c>
      <c r="B42" s="24" t="str">
        <f>B48</f>
        <v>Reverse RCI</v>
      </c>
      <c r="C42" s="25">
        <v>6</v>
      </c>
      <c r="D42" s="26">
        <v>6</v>
      </c>
      <c r="E42" s="27">
        <v>6</v>
      </c>
      <c r="F42" s="28">
        <f>SUM(C42:E42)</f>
        <v>18</v>
      </c>
      <c r="K42" s="16"/>
      <c r="P42" s="40"/>
      <c r="Q42" s="39"/>
    </row>
    <row r="43" spans="1:20" ht="15.75" thickTop="1" x14ac:dyDescent="0.25">
      <c r="A43" s="375"/>
      <c r="B43" s="355"/>
      <c r="C43" s="373"/>
      <c r="D43" s="373"/>
      <c r="E43" s="373"/>
      <c r="F43" s="373"/>
      <c r="K43" s="16"/>
      <c r="P43" s="40"/>
      <c r="Q43" s="39"/>
    </row>
    <row r="44" spans="1:20" x14ac:dyDescent="0.25">
      <c r="K44" s="16"/>
      <c r="P44" s="40"/>
      <c r="Q44" s="39"/>
    </row>
    <row r="45" spans="1:20" ht="15.75" thickBot="1" x14ac:dyDescent="0.3">
      <c r="B45" s="353" t="s">
        <v>504</v>
      </c>
      <c r="C45" s="353"/>
      <c r="D45" s="353"/>
      <c r="E45" s="353"/>
      <c r="F45" s="353"/>
      <c r="G45" s="353"/>
      <c r="P45" s="40"/>
      <c r="Q45" s="39"/>
    </row>
    <row r="46" spans="1:20" ht="16.5" thickTop="1" thickBot="1" x14ac:dyDescent="0.3">
      <c r="A46" s="719" t="s">
        <v>448</v>
      </c>
      <c r="B46" s="528" t="s">
        <v>364</v>
      </c>
      <c r="C46" s="527" t="s">
        <v>485</v>
      </c>
      <c r="D46" s="526" t="s">
        <v>486</v>
      </c>
      <c r="E46" s="526"/>
      <c r="F46" s="526"/>
      <c r="G46" s="526"/>
      <c r="P46" s="40"/>
      <c r="Q46" s="39"/>
    </row>
    <row r="47" spans="1:20" ht="16.5" thickTop="1" thickBot="1" x14ac:dyDescent="0.3">
      <c r="A47" s="720"/>
      <c r="B47" s="529"/>
      <c r="C47" s="530"/>
      <c r="D47" s="320" t="s">
        <v>501</v>
      </c>
      <c r="E47" s="320" t="s">
        <v>56</v>
      </c>
      <c r="F47" s="320" t="s">
        <v>66</v>
      </c>
      <c r="G47" s="320" t="s">
        <v>1</v>
      </c>
      <c r="P47" s="40"/>
      <c r="Q47" s="39"/>
    </row>
    <row r="48" spans="1:20" ht="16.5" thickTop="1" thickBot="1" x14ac:dyDescent="0.3">
      <c r="A48" s="376">
        <f t="shared" ref="A48:G48" si="16">AI92</f>
        <v>6</v>
      </c>
      <c r="B48" s="31" t="str">
        <f t="shared" si="16"/>
        <v>Reverse RCI</v>
      </c>
      <c r="C48" s="356">
        <f t="shared" si="16"/>
        <v>73.993893954562466</v>
      </c>
      <c r="D48" s="356" t="str">
        <f t="shared" si="16"/>
        <v xml:space="preserve">na </v>
      </c>
      <c r="E48" s="356">
        <f t="shared" si="16"/>
        <v>98.43617275961239</v>
      </c>
      <c r="F48" s="356">
        <f t="shared" si="16"/>
        <v>95.858830175301748</v>
      </c>
      <c r="G48" s="356">
        <f t="shared" si="16"/>
        <v>42.933945823599743</v>
      </c>
      <c r="P48" s="40"/>
    </row>
    <row r="49" spans="1:16" ht="15.75" thickTop="1" x14ac:dyDescent="0.25">
      <c r="P49" s="40"/>
    </row>
    <row r="50" spans="1:16" x14ac:dyDescent="0.25">
      <c r="P50" s="40"/>
    </row>
    <row r="51" spans="1:16" ht="15.75" thickBot="1" x14ac:dyDescent="0.3">
      <c r="B51" s="353" t="s">
        <v>505</v>
      </c>
      <c r="C51" s="353"/>
      <c r="D51" s="353"/>
      <c r="E51" s="353"/>
      <c r="F51" s="353"/>
      <c r="G51" s="353"/>
      <c r="H51" s="353"/>
      <c r="I51" s="353"/>
      <c r="J51" s="353"/>
      <c r="K51" s="353"/>
      <c r="L51" s="353"/>
      <c r="M51" s="353"/>
      <c r="N51" s="353"/>
      <c r="P51" s="40"/>
    </row>
    <row r="52" spans="1:16" ht="16.5" thickTop="1" thickBot="1" x14ac:dyDescent="0.3">
      <c r="A52" s="719" t="s">
        <v>448</v>
      </c>
      <c r="B52" s="528" t="s">
        <v>364</v>
      </c>
      <c r="C52" s="531" t="s">
        <v>502</v>
      </c>
      <c r="D52" s="531"/>
      <c r="E52" s="531"/>
      <c r="F52" s="531"/>
      <c r="G52" s="526" t="s">
        <v>503</v>
      </c>
      <c r="H52" s="526"/>
      <c r="I52" s="526"/>
      <c r="J52" s="526"/>
      <c r="K52" s="527" t="s">
        <v>489</v>
      </c>
      <c r="L52" s="527"/>
      <c r="M52" s="527"/>
      <c r="N52" s="527"/>
      <c r="P52" s="40"/>
    </row>
    <row r="53" spans="1:16" ht="30.75" customHeight="1" thickTop="1" thickBot="1" x14ac:dyDescent="0.3">
      <c r="A53" s="720"/>
      <c r="B53" s="529"/>
      <c r="C53" s="352" t="s">
        <v>491</v>
      </c>
      <c r="D53" s="352" t="s">
        <v>363</v>
      </c>
      <c r="E53" s="352" t="s">
        <v>362</v>
      </c>
      <c r="F53" s="352" t="s">
        <v>492</v>
      </c>
      <c r="G53" s="352" t="s">
        <v>491</v>
      </c>
      <c r="H53" s="352" t="s">
        <v>363</v>
      </c>
      <c r="I53" s="352" t="s">
        <v>362</v>
      </c>
      <c r="J53" s="352" t="s">
        <v>492</v>
      </c>
      <c r="K53" s="352" t="s">
        <v>491</v>
      </c>
      <c r="L53" s="352" t="s">
        <v>363</v>
      </c>
      <c r="M53" s="352" t="s">
        <v>362</v>
      </c>
      <c r="N53" s="352" t="s">
        <v>492</v>
      </c>
      <c r="P53" s="40"/>
    </row>
    <row r="54" spans="1:16" ht="16.5" thickTop="1" thickBot="1" x14ac:dyDescent="0.3">
      <c r="A54" s="376">
        <f t="shared" ref="A54:N54" si="17">AQ92</f>
        <v>6</v>
      </c>
      <c r="B54" s="31" t="str">
        <f t="shared" si="17"/>
        <v>Reverse RCI</v>
      </c>
      <c r="C54" s="350" t="str">
        <f t="shared" si="17"/>
        <v>na</v>
      </c>
      <c r="D54" s="372">
        <f t="shared" si="17"/>
        <v>1.7708894902926169</v>
      </c>
      <c r="E54" s="372">
        <f t="shared" si="17"/>
        <v>2.1682275963019384</v>
      </c>
      <c r="F54" s="372">
        <f t="shared" si="17"/>
        <v>0.66539150465728059</v>
      </c>
      <c r="G54" s="350" t="str">
        <f t="shared" si="17"/>
        <v>na</v>
      </c>
      <c r="H54" s="372">
        <f t="shared" si="17"/>
        <v>7.1612267499456558E-4</v>
      </c>
      <c r="I54" s="372">
        <f t="shared" si="17"/>
        <v>2.6472274985543409E-3</v>
      </c>
      <c r="J54" s="372">
        <f t="shared" si="17"/>
        <v>2.9941160985041501E-2</v>
      </c>
      <c r="K54" s="350" t="str">
        <f t="shared" si="17"/>
        <v>na</v>
      </c>
      <c r="L54" s="372">
        <f t="shared" si="17"/>
        <v>1</v>
      </c>
      <c r="M54" s="372">
        <f t="shared" si="17"/>
        <v>0.91180555555555542</v>
      </c>
      <c r="N54" s="372">
        <f t="shared" si="17"/>
        <v>1.0637731481481481</v>
      </c>
      <c r="P54" s="40"/>
    </row>
    <row r="55" spans="1:16" ht="15.75" thickTop="1" x14ac:dyDescent="0.25">
      <c r="P55" s="40"/>
    </row>
    <row r="56" spans="1:16" ht="15.75" thickBot="1" x14ac:dyDescent="0.3">
      <c r="A56" s="42"/>
      <c r="B56" s="42"/>
      <c r="C56" s="42"/>
      <c r="D56" s="42"/>
      <c r="E56" s="42"/>
      <c r="F56" s="42"/>
      <c r="G56" s="42"/>
      <c r="H56" s="42"/>
      <c r="I56" s="42"/>
      <c r="J56" s="42"/>
      <c r="K56" s="42"/>
      <c r="L56" s="42"/>
      <c r="M56" s="42"/>
      <c r="N56" s="42"/>
      <c r="O56" s="42"/>
      <c r="P56" s="43"/>
    </row>
    <row r="66" spans="11:11" ht="45.75" customHeight="1" x14ac:dyDescent="0.25"/>
    <row r="69" spans="11:11" x14ac:dyDescent="0.25">
      <c r="K69" s="16"/>
    </row>
    <row r="70" spans="11:11" x14ac:dyDescent="0.25">
      <c r="K70" s="16"/>
    </row>
    <row r="71" spans="11:11" x14ac:dyDescent="0.25">
      <c r="K71" s="16"/>
    </row>
    <row r="72" spans="11:11" x14ac:dyDescent="0.25">
      <c r="K72" s="16"/>
    </row>
    <row r="73" spans="11:11" x14ac:dyDescent="0.25">
      <c r="K73" s="16"/>
    </row>
    <row r="74" spans="11:11" x14ac:dyDescent="0.25">
      <c r="K74" s="16"/>
    </row>
    <row r="75" spans="11:11" x14ac:dyDescent="0.25">
      <c r="K75" s="16"/>
    </row>
    <row r="76" spans="11:11" x14ac:dyDescent="0.25">
      <c r="K76" s="16"/>
    </row>
    <row r="77" spans="11:11" x14ac:dyDescent="0.25">
      <c r="K77" s="16"/>
    </row>
    <row r="78" spans="11:11" x14ac:dyDescent="0.25">
      <c r="K78" s="16"/>
    </row>
    <row r="79" spans="11:11" x14ac:dyDescent="0.25">
      <c r="K79" s="16"/>
    </row>
    <row r="80" spans="11:11" x14ac:dyDescent="0.25">
      <c r="K80" s="16"/>
    </row>
    <row r="81" spans="1:56" x14ac:dyDescent="0.25">
      <c r="K81" s="16"/>
    </row>
    <row r="82" spans="1:56" x14ac:dyDescent="0.25">
      <c r="K82" s="16"/>
    </row>
    <row r="83" spans="1:56" x14ac:dyDescent="0.25">
      <c r="A83" s="29"/>
      <c r="B83" s="30"/>
      <c r="C83" s="29"/>
      <c r="D83" s="29"/>
      <c r="E83" s="29"/>
      <c r="F83" s="29"/>
      <c r="G83" s="29"/>
      <c r="H83" s="29"/>
      <c r="I83" s="29"/>
      <c r="J83" s="29"/>
      <c r="K83" s="29"/>
      <c r="L83" s="29"/>
      <c r="M83" s="29"/>
      <c r="N83" s="29"/>
      <c r="O83" s="29"/>
      <c r="P83" s="29"/>
      <c r="Q83" s="29"/>
      <c r="R83" s="29"/>
    </row>
    <row r="84" spans="1:56" x14ac:dyDescent="0.25">
      <c r="K84" s="16"/>
    </row>
    <row r="85" spans="1:56" x14ac:dyDescent="0.25">
      <c r="K85" s="16"/>
    </row>
    <row r="86" spans="1:56" x14ac:dyDescent="0.25">
      <c r="K86" s="16"/>
    </row>
    <row r="87" spans="1:56" ht="18.75" x14ac:dyDescent="0.3">
      <c r="A87" s="29"/>
      <c r="B87" s="32"/>
      <c r="C87" s="32"/>
      <c r="I87" s="16"/>
      <c r="J87" s="23"/>
      <c r="K87" s="23"/>
      <c r="R87" s="33"/>
    </row>
    <row r="88" spans="1:56" ht="18.75" x14ac:dyDescent="0.3">
      <c r="A88" s="29"/>
      <c r="B88" s="32"/>
      <c r="C88" s="32"/>
      <c r="I88" s="16"/>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customHeight="1" thickTop="1" thickBot="1" x14ac:dyDescent="0.3">
      <c r="K90" s="16"/>
      <c r="AI90" s="737" t="s">
        <v>484</v>
      </c>
      <c r="AJ90" s="737" t="s">
        <v>364</v>
      </c>
      <c r="AK90" s="738" t="s">
        <v>485</v>
      </c>
      <c r="AL90" s="737" t="s">
        <v>486</v>
      </c>
      <c r="AM90" s="737"/>
      <c r="AN90" s="737"/>
      <c r="AO90" s="737"/>
      <c r="AP90" s="179"/>
      <c r="AQ90" s="737" t="s">
        <v>484</v>
      </c>
      <c r="AR90" s="735" t="s">
        <v>364</v>
      </c>
      <c r="AS90" s="736" t="s">
        <v>487</v>
      </c>
      <c r="AT90" s="736"/>
      <c r="AU90" s="736"/>
      <c r="AV90" s="736"/>
      <c r="AW90" s="737" t="s">
        <v>488</v>
      </c>
      <c r="AX90" s="737"/>
      <c r="AY90" s="737"/>
      <c r="AZ90" s="737"/>
      <c r="BA90" s="738" t="s">
        <v>489</v>
      </c>
      <c r="BB90" s="738"/>
      <c r="BC90" s="738"/>
      <c r="BD90" s="738"/>
    </row>
    <row r="91" spans="1:56" ht="16.5" thickTop="1" thickBot="1" x14ac:dyDescent="0.3">
      <c r="K91" s="16"/>
      <c r="AI91" s="737"/>
      <c r="AJ91" s="737"/>
      <c r="AK91" s="738"/>
      <c r="AL91" s="180" t="s">
        <v>490</v>
      </c>
      <c r="AM91" s="180" t="s">
        <v>56</v>
      </c>
      <c r="AN91" s="180" t="s">
        <v>66</v>
      </c>
      <c r="AO91" s="180" t="s">
        <v>1</v>
      </c>
      <c r="AP91" s="179"/>
      <c r="AQ91" s="737"/>
      <c r="AR91" s="735"/>
      <c r="AS91" s="180" t="s">
        <v>491</v>
      </c>
      <c r="AT91" s="180" t="s">
        <v>363</v>
      </c>
      <c r="AU91" s="180" t="s">
        <v>362</v>
      </c>
      <c r="AV91" s="180" t="s">
        <v>492</v>
      </c>
      <c r="AW91" s="180" t="s">
        <v>491</v>
      </c>
      <c r="AX91" s="180" t="s">
        <v>363</v>
      </c>
      <c r="AY91" s="180" t="s">
        <v>362</v>
      </c>
      <c r="AZ91" s="180" t="s">
        <v>492</v>
      </c>
      <c r="BA91" s="180" t="s">
        <v>491</v>
      </c>
      <c r="BB91" s="180" t="s">
        <v>363</v>
      </c>
      <c r="BC91" s="180" t="s">
        <v>362</v>
      </c>
      <c r="BD91" s="180" t="s">
        <v>492</v>
      </c>
    </row>
    <row r="92" spans="1:56" ht="15.75" thickTop="1" x14ac:dyDescent="0.25">
      <c r="K92" s="16"/>
      <c r="AI92" s="181">
        <v>6</v>
      </c>
      <c r="AJ92" s="182" t="s">
        <v>7</v>
      </c>
      <c r="AK92" s="183">
        <f>$AY$6</f>
        <v>73.993893954562466</v>
      </c>
      <c r="AL92" s="184" t="s">
        <v>493</v>
      </c>
      <c r="AM92" s="185">
        <f>$AX$6</f>
        <v>98.43617275961239</v>
      </c>
      <c r="AN92" s="185">
        <f>$AX$12</f>
        <v>95.858830175301748</v>
      </c>
      <c r="AO92" s="185">
        <f>$AX$18</f>
        <v>42.933945823599743</v>
      </c>
      <c r="AP92" s="186"/>
      <c r="AQ92" s="181">
        <f t="shared" ref="AQ92:AR92" si="18">AI92</f>
        <v>6</v>
      </c>
      <c r="AR92" s="182" t="str">
        <f t="shared" si="18"/>
        <v>Reverse RCI</v>
      </c>
      <c r="AS92" s="187" t="s">
        <v>494</v>
      </c>
      <c r="AT92" s="188">
        <f>$N$6/'1.Conventional'!$N$6</f>
        <v>1.7708894902926169</v>
      </c>
      <c r="AU92" s="188">
        <f>$N$12/'1.Conventional'!$N$14</f>
        <v>2.1682275963019384</v>
      </c>
      <c r="AV92" s="188">
        <f>$N$18/'1.Conventional'!$N$22</f>
        <v>0.66539150465728059</v>
      </c>
      <c r="AW92" s="187" t="s">
        <v>494</v>
      </c>
      <c r="AX92" s="188">
        <f>$W$6</f>
        <v>7.1612267499456558E-4</v>
      </c>
      <c r="AY92" s="188">
        <f>$W$12</f>
        <v>2.6472274985543409E-3</v>
      </c>
      <c r="AZ92" s="188">
        <f>$W$18</f>
        <v>2.9941160985041501E-2</v>
      </c>
      <c r="BA92" s="189" t="s">
        <v>494</v>
      </c>
      <c r="BB92" s="190">
        <f>$AO$6</f>
        <v>1</v>
      </c>
      <c r="BC92" s="190">
        <f>$AO$12</f>
        <v>0.91180555555555542</v>
      </c>
      <c r="BD92" s="190">
        <f>$AO$18</f>
        <v>1.0637731481481481</v>
      </c>
    </row>
    <row r="93" spans="1:56" x14ac:dyDescent="0.25">
      <c r="H93" s="16"/>
    </row>
    <row r="94" spans="1:56" x14ac:dyDescent="0.25">
      <c r="K94" s="16"/>
    </row>
    <row r="95" spans="1:56" x14ac:dyDescent="0.25">
      <c r="K95" s="16"/>
    </row>
    <row r="96" spans="1:56" x14ac:dyDescent="0.25">
      <c r="K96" s="16"/>
    </row>
    <row r="97" spans="11:11" x14ac:dyDescent="0.25">
      <c r="K97" s="16"/>
    </row>
    <row r="98" spans="11:11" x14ac:dyDescent="0.25">
      <c r="K98" s="16"/>
    </row>
    <row r="99" spans="11:11" x14ac:dyDescent="0.25">
      <c r="K99" s="16"/>
    </row>
    <row r="100" spans="11:11" x14ac:dyDescent="0.25">
      <c r="K100" s="16"/>
    </row>
    <row r="101" spans="11:11" x14ac:dyDescent="0.25">
      <c r="K101" s="16"/>
    </row>
  </sheetData>
  <mergeCells count="61">
    <mergeCell ref="A52:A53"/>
    <mergeCell ref="AQ90:AQ91"/>
    <mergeCell ref="AR90:AR91"/>
    <mergeCell ref="AS90:AV90"/>
    <mergeCell ref="AW90:AZ90"/>
    <mergeCell ref="B52:B53"/>
    <mergeCell ref="C52:F52"/>
    <mergeCell ref="G52:J52"/>
    <mergeCell ref="AJ90:AJ91"/>
    <mergeCell ref="AK90:AK91"/>
    <mergeCell ref="AL90:AO90"/>
    <mergeCell ref="BA90:BD90"/>
    <mergeCell ref="AY6:AY23"/>
    <mergeCell ref="N12:N17"/>
    <mergeCell ref="W12:W17"/>
    <mergeCell ref="AO12:AO17"/>
    <mergeCell ref="AW12:AW17"/>
    <mergeCell ref="AX12:AX17"/>
    <mergeCell ref="N18:N23"/>
    <mergeCell ref="W18:W23"/>
    <mergeCell ref="AO18:AO23"/>
    <mergeCell ref="AW18:AW23"/>
    <mergeCell ref="AX18:AX23"/>
    <mergeCell ref="N6:N11"/>
    <mergeCell ref="W6:W11"/>
    <mergeCell ref="AO6:AO11"/>
    <mergeCell ref="AW6:AW11"/>
    <mergeCell ref="AX6:AX11"/>
    <mergeCell ref="AN3:AN5"/>
    <mergeCell ref="AO3:AO5"/>
    <mergeCell ref="AA4:AA5"/>
    <mergeCell ref="AB4:AB5"/>
    <mergeCell ref="AC4:AC5"/>
    <mergeCell ref="AD4:AD5"/>
    <mergeCell ref="AE4:AF4"/>
    <mergeCell ref="AG4:AJ4"/>
    <mergeCell ref="AK4:AK5"/>
    <mergeCell ref="AL4:AL5"/>
    <mergeCell ref="AM4:AM5"/>
    <mergeCell ref="A4:C4"/>
    <mergeCell ref="A46:A47"/>
    <mergeCell ref="B46:B47"/>
    <mergeCell ref="A21:C21"/>
    <mergeCell ref="A22:A23"/>
    <mergeCell ref="A24:A25"/>
    <mergeCell ref="B28:C28"/>
    <mergeCell ref="E30:I33"/>
    <mergeCell ref="C46:C47"/>
    <mergeCell ref="D46:G46"/>
    <mergeCell ref="AI90:AI91"/>
    <mergeCell ref="K52:N52"/>
    <mergeCell ref="K2:N4"/>
    <mergeCell ref="P2:W4"/>
    <mergeCell ref="Y2:AO2"/>
    <mergeCell ref="AQ2:AY4"/>
    <mergeCell ref="E5:F5"/>
    <mergeCell ref="Y3:Y5"/>
    <mergeCell ref="Z3:Z5"/>
    <mergeCell ref="AA3:AD3"/>
    <mergeCell ref="AE3:AK3"/>
    <mergeCell ref="AL3:AM3"/>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BD101"/>
  <sheetViews>
    <sheetView topLeftCell="A10" zoomScale="70" zoomScaleNormal="70" workbookViewId="0">
      <selection activeCell="P71" sqref="P71"/>
    </sheetView>
  </sheetViews>
  <sheetFormatPr defaultColWidth="9.140625" defaultRowHeight="15" x14ac:dyDescent="0.25"/>
  <cols>
    <col min="1" max="1" width="15.85546875" style="9" customWidth="1"/>
    <col min="2" max="2" width="28" style="9" customWidth="1"/>
    <col min="3" max="3" width="23.42578125" style="9" customWidth="1"/>
    <col min="4" max="4" width="13.42578125" style="9" bestFit="1" customWidth="1"/>
    <col min="5" max="5" width="14.42578125" style="9" bestFit="1" customWidth="1"/>
    <col min="6" max="6" width="27" style="9" bestFit="1" customWidth="1"/>
    <col min="7" max="7" width="15.140625" style="9" bestFit="1" customWidth="1"/>
    <col min="8" max="8" width="12.7109375" style="9" bestFit="1" customWidth="1"/>
    <col min="9" max="9" width="15.140625" style="9" bestFit="1" customWidth="1"/>
    <col min="10" max="10" width="9.140625" style="9" bestFit="1" customWidth="1"/>
    <col min="11" max="11" width="20.85546875" style="9" bestFit="1" customWidth="1"/>
    <col min="12" max="12" width="23.42578125" style="9" customWidth="1"/>
    <col min="13" max="13" width="22.28515625" style="9" bestFit="1" customWidth="1"/>
    <col min="14" max="14" width="20.5703125" style="9" bestFit="1" customWidth="1"/>
    <col min="15" max="15" width="9.85546875" style="9" bestFit="1" customWidth="1"/>
    <col min="16" max="16" width="21.28515625" style="9" bestFit="1" customWidth="1"/>
    <col min="17" max="17" width="18.42578125" style="9" bestFit="1" customWidth="1"/>
    <col min="18" max="18" width="9.140625" style="9" bestFit="1" customWidth="1"/>
    <col min="19" max="19" width="10.85546875" style="9" bestFit="1" customWidth="1"/>
    <col min="20" max="20" width="13.42578125" style="9" bestFit="1" customWidth="1"/>
    <col min="21" max="21" width="15.5703125" style="9" bestFit="1" customWidth="1"/>
    <col min="22" max="22" width="13.42578125" style="9" bestFit="1" customWidth="1"/>
    <col min="23" max="23" width="22" style="9" bestFit="1" customWidth="1"/>
    <col min="24" max="24" width="9.140625" style="9" bestFit="1" customWidth="1"/>
    <col min="25" max="25" width="15.85546875" style="9" customWidth="1"/>
    <col min="26" max="26" width="19.85546875" style="9" customWidth="1"/>
    <col min="27" max="27" width="24.28515625" style="9" bestFit="1" customWidth="1"/>
    <col min="28" max="28" width="11.28515625" style="9" bestFit="1" customWidth="1"/>
    <col min="29" max="29" width="17.7109375" style="9" bestFit="1" customWidth="1"/>
    <col min="30" max="30" width="15.140625" style="9" bestFit="1" customWidth="1"/>
    <col min="31" max="31" width="13.7109375" style="9" bestFit="1" customWidth="1"/>
    <col min="32" max="32" width="9.85546875" style="9" bestFit="1" customWidth="1"/>
    <col min="33" max="33" width="15.5703125" style="9" bestFit="1" customWidth="1"/>
    <col min="34" max="34" width="12.7109375" style="9" bestFit="1" customWidth="1"/>
    <col min="35" max="35" width="21.28515625" style="9" bestFit="1" customWidth="1"/>
    <col min="36" max="36" width="17" style="9" bestFit="1" customWidth="1"/>
    <col min="37" max="37" width="12" style="9" bestFit="1" customWidth="1"/>
    <col min="38" max="38" width="14" style="9" bestFit="1" customWidth="1"/>
    <col min="39" max="39" width="13.42578125" style="9" bestFit="1" customWidth="1"/>
    <col min="40" max="40" width="16.5703125" style="9" bestFit="1" customWidth="1"/>
    <col min="41" max="41" width="12.7109375" style="9" bestFit="1" customWidth="1"/>
    <col min="42" max="42" width="23.42578125" style="9" customWidth="1"/>
    <col min="43" max="43" width="22.28515625" style="9" bestFit="1" customWidth="1"/>
    <col min="44" max="44" width="17" style="9" bestFit="1" customWidth="1"/>
    <col min="45" max="45" width="13.42578125" style="9" bestFit="1" customWidth="1"/>
    <col min="46" max="47" width="16.5703125" style="9" bestFit="1" customWidth="1"/>
    <col min="48" max="48" width="44" style="9" customWidth="1"/>
    <col min="49" max="49" width="13.42578125" style="9" bestFit="1" customWidth="1"/>
    <col min="50" max="51" width="14.140625" style="9" bestFit="1" customWidth="1"/>
    <col min="52" max="52" width="9.140625" style="9"/>
    <col min="53" max="53" width="18.42578125" style="9" customWidth="1"/>
    <col min="54" max="16384" width="9.140625" style="9"/>
  </cols>
  <sheetData>
    <row r="1" spans="1:51" x14ac:dyDescent="0.25">
      <c r="C1" s="17" t="s">
        <v>104</v>
      </c>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51" ht="15.75" thickBot="1" x14ac:dyDescent="0.3">
      <c r="C2" s="17"/>
      <c r="K2" s="753" t="s">
        <v>344</v>
      </c>
      <c r="L2" s="753"/>
      <c r="M2" s="753"/>
      <c r="N2" s="753"/>
      <c r="P2" s="755" t="s">
        <v>400</v>
      </c>
      <c r="Q2" s="755"/>
      <c r="R2" s="755"/>
      <c r="S2" s="755"/>
      <c r="T2" s="755"/>
      <c r="U2" s="755"/>
      <c r="V2" s="755"/>
      <c r="W2" s="755"/>
      <c r="Y2" s="757" t="s">
        <v>435</v>
      </c>
      <c r="Z2" s="757"/>
      <c r="AA2" s="757"/>
      <c r="AB2" s="757"/>
      <c r="AC2" s="757"/>
      <c r="AD2" s="757"/>
      <c r="AE2" s="757"/>
      <c r="AF2" s="757"/>
      <c r="AG2" s="757"/>
      <c r="AH2" s="757"/>
      <c r="AI2" s="757"/>
      <c r="AJ2" s="757"/>
      <c r="AK2" s="757"/>
      <c r="AL2" s="757"/>
      <c r="AM2" s="757"/>
      <c r="AN2" s="757"/>
      <c r="AO2" s="757"/>
      <c r="AQ2" s="751" t="s">
        <v>431</v>
      </c>
      <c r="AR2" s="751"/>
      <c r="AS2" s="751"/>
      <c r="AT2" s="751"/>
      <c r="AU2" s="751"/>
      <c r="AV2" s="751"/>
      <c r="AW2" s="751"/>
      <c r="AX2" s="751"/>
      <c r="AY2" s="751"/>
    </row>
    <row r="3" spans="1:51" ht="16.5" customHeight="1" thickTop="1" thickBot="1" x14ac:dyDescent="0.3">
      <c r="C3" s="17"/>
      <c r="K3" s="753"/>
      <c r="L3" s="753"/>
      <c r="M3" s="753"/>
      <c r="N3" s="753"/>
      <c r="P3" s="755"/>
      <c r="Q3" s="755"/>
      <c r="R3" s="755"/>
      <c r="S3" s="755"/>
      <c r="T3" s="755"/>
      <c r="U3" s="755"/>
      <c r="V3" s="755"/>
      <c r="W3" s="755"/>
      <c r="Y3" s="599" t="s">
        <v>368</v>
      </c>
      <c r="Z3" s="599" t="s">
        <v>401</v>
      </c>
      <c r="AA3" s="734" t="s">
        <v>402</v>
      </c>
      <c r="AB3" s="734"/>
      <c r="AC3" s="734"/>
      <c r="AD3" s="734"/>
      <c r="AE3" s="583" t="s">
        <v>403</v>
      </c>
      <c r="AF3" s="584"/>
      <c r="AG3" s="584"/>
      <c r="AH3" s="584"/>
      <c r="AI3" s="584"/>
      <c r="AJ3" s="584"/>
      <c r="AK3" s="758"/>
      <c r="AL3" s="583" t="s">
        <v>404</v>
      </c>
      <c r="AM3" s="758"/>
      <c r="AN3" s="759" t="s">
        <v>426</v>
      </c>
      <c r="AO3" s="759" t="s">
        <v>406</v>
      </c>
      <c r="AQ3" s="751"/>
      <c r="AR3" s="751"/>
      <c r="AS3" s="751"/>
      <c r="AT3" s="751"/>
      <c r="AU3" s="751"/>
      <c r="AV3" s="751"/>
      <c r="AW3" s="751"/>
      <c r="AX3" s="751"/>
      <c r="AY3" s="751"/>
    </row>
    <row r="4" spans="1:51" ht="16.5" customHeight="1" thickTop="1" thickBot="1" x14ac:dyDescent="0.3">
      <c r="A4" s="728" t="s">
        <v>110</v>
      </c>
      <c r="B4" s="729"/>
      <c r="C4" s="730"/>
      <c r="D4" s="92"/>
      <c r="K4" s="754"/>
      <c r="L4" s="754"/>
      <c r="M4" s="754"/>
      <c r="N4" s="754"/>
      <c r="P4" s="756"/>
      <c r="Q4" s="756"/>
      <c r="R4" s="756"/>
      <c r="S4" s="756"/>
      <c r="T4" s="756"/>
      <c r="U4" s="756"/>
      <c r="V4" s="756"/>
      <c r="W4" s="756"/>
      <c r="Y4" s="599"/>
      <c r="Z4" s="599"/>
      <c r="AA4" s="759" t="s">
        <v>441</v>
      </c>
      <c r="AB4" s="759" t="s">
        <v>408</v>
      </c>
      <c r="AC4" s="599" t="s">
        <v>409</v>
      </c>
      <c r="AD4" s="599" t="s">
        <v>410</v>
      </c>
      <c r="AE4" s="734" t="s">
        <v>411</v>
      </c>
      <c r="AF4" s="734"/>
      <c r="AG4" s="734" t="s">
        <v>412</v>
      </c>
      <c r="AH4" s="734"/>
      <c r="AI4" s="734"/>
      <c r="AJ4" s="734"/>
      <c r="AK4" s="599" t="s">
        <v>413</v>
      </c>
      <c r="AL4" s="734" t="s">
        <v>414</v>
      </c>
      <c r="AM4" s="734" t="s">
        <v>415</v>
      </c>
      <c r="AN4" s="760"/>
      <c r="AO4" s="760"/>
      <c r="AQ4" s="752"/>
      <c r="AR4" s="752"/>
      <c r="AS4" s="752"/>
      <c r="AT4" s="752"/>
      <c r="AU4" s="752"/>
      <c r="AV4" s="752"/>
      <c r="AW4" s="752"/>
      <c r="AX4" s="752"/>
      <c r="AY4" s="752"/>
    </row>
    <row r="5" spans="1:51" s="63" customFormat="1" ht="46.5" customHeight="1" thickTop="1" thickBot="1" x14ac:dyDescent="0.3">
      <c r="A5" s="72" t="s">
        <v>14</v>
      </c>
      <c r="B5" s="72" t="s">
        <v>63</v>
      </c>
      <c r="C5" s="112" t="s">
        <v>64</v>
      </c>
      <c r="D5" s="29"/>
      <c r="E5" s="788" t="s">
        <v>71</v>
      </c>
      <c r="F5" s="789"/>
      <c r="K5" s="253" t="s">
        <v>68</v>
      </c>
      <c r="L5" s="253" t="s">
        <v>67</v>
      </c>
      <c r="M5" s="256" t="s">
        <v>344</v>
      </c>
      <c r="N5" s="257" t="s">
        <v>442</v>
      </c>
      <c r="O5" s="29"/>
      <c r="P5" s="253" t="s">
        <v>368</v>
      </c>
      <c r="Q5" s="253" t="s">
        <v>393</v>
      </c>
      <c r="R5" s="253" t="s">
        <v>394</v>
      </c>
      <c r="S5" s="253" t="s">
        <v>395</v>
      </c>
      <c r="T5" s="253" t="s">
        <v>396</v>
      </c>
      <c r="U5" s="257" t="s">
        <v>444</v>
      </c>
      <c r="V5" s="257" t="s">
        <v>443</v>
      </c>
      <c r="W5" s="253" t="s">
        <v>399</v>
      </c>
      <c r="X5" s="9"/>
      <c r="Y5" s="599"/>
      <c r="Z5" s="599"/>
      <c r="AA5" s="762"/>
      <c r="AB5" s="762"/>
      <c r="AC5" s="734"/>
      <c r="AD5" s="734"/>
      <c r="AE5" s="257" t="s">
        <v>436</v>
      </c>
      <c r="AF5" s="257" t="s">
        <v>439</v>
      </c>
      <c r="AG5" s="253" t="s">
        <v>416</v>
      </c>
      <c r="AH5" s="257" t="s">
        <v>437</v>
      </c>
      <c r="AI5" s="257" t="s">
        <v>438</v>
      </c>
      <c r="AJ5" s="257" t="s">
        <v>440</v>
      </c>
      <c r="AK5" s="599"/>
      <c r="AL5" s="734"/>
      <c r="AM5" s="734"/>
      <c r="AN5" s="761"/>
      <c r="AO5" s="761"/>
      <c r="AP5" s="9"/>
      <c r="AQ5" s="253" t="s">
        <v>368</v>
      </c>
      <c r="AR5" s="258" t="s">
        <v>424</v>
      </c>
      <c r="AS5" s="257" t="s">
        <v>425</v>
      </c>
      <c r="AT5" s="257" t="s">
        <v>426</v>
      </c>
      <c r="AU5" s="257" t="s">
        <v>427</v>
      </c>
      <c r="AV5" s="257" t="s">
        <v>445</v>
      </c>
      <c r="AW5" s="253" t="s">
        <v>131</v>
      </c>
      <c r="AX5" s="257" t="s">
        <v>446</v>
      </c>
      <c r="AY5" s="474" t="s">
        <v>430</v>
      </c>
    </row>
    <row r="6" spans="1:51" ht="23.25" customHeight="1" thickTop="1" thickBot="1" x14ac:dyDescent="0.35">
      <c r="A6" s="2" t="s">
        <v>15</v>
      </c>
      <c r="B6" s="5" t="s">
        <v>16</v>
      </c>
      <c r="C6" s="51">
        <f>'Input sheet'!E8</f>
        <v>1696</v>
      </c>
      <c r="D6" s="99"/>
      <c r="E6" s="259" t="s">
        <v>69</v>
      </c>
      <c r="F6" s="260" t="s">
        <v>496</v>
      </c>
      <c r="K6" s="273" t="s">
        <v>34</v>
      </c>
      <c r="L6" s="429" t="s">
        <v>179</v>
      </c>
      <c r="M6" s="408">
        <f>C9*(C10+C11)</f>
        <v>4392588</v>
      </c>
      <c r="N6" s="763">
        <f>SUM(M6:M13)</f>
        <v>185535681</v>
      </c>
      <c r="P6" s="272" t="s">
        <v>34</v>
      </c>
      <c r="Q6" s="44">
        <f>$C$32</f>
        <v>15</v>
      </c>
      <c r="R6" s="44">
        <f>$C$32</f>
        <v>15</v>
      </c>
      <c r="S6" s="44">
        <v>10</v>
      </c>
      <c r="T6" s="44">
        <f t="shared" ref="T6:T29" si="0">SQRT(Q6^2 + R6^2 - 2 * Q6 * R6 * COS(RADIANS(S6))) / 2</f>
        <v>1.3073361412148754</v>
      </c>
      <c r="U6" s="44">
        <f t="shared" ref="U6:U29" si="1">(T6/67.29)^3.79</f>
        <v>3.259682051177461E-7</v>
      </c>
      <c r="V6" s="44">
        <f t="shared" ref="V6:V29" si="2">(U6+U6)-(U6*U6)</f>
        <v>6.519363039802215E-7</v>
      </c>
      <c r="W6" s="516">
        <f>AVERAGE(V6:V13)</f>
        <v>6.8223388085596453E-4</v>
      </c>
      <c r="Y6" s="263" t="s">
        <v>34</v>
      </c>
      <c r="Z6" s="379" t="s">
        <v>418</v>
      </c>
      <c r="AA6" s="265" t="s">
        <v>433</v>
      </c>
      <c r="AB6" s="265">
        <f t="shared" ref="AB6:AB29" si="3">IF(TRIM(AA6)="Permitted or yield control",1, IF(TRIM(AA6)="Protected",0.01, 1))</f>
        <v>1</v>
      </c>
      <c r="AC6" s="265">
        <v>0.5</v>
      </c>
      <c r="AD6" s="265">
        <f t="shared" ref="AD6:AD29" si="4">AB6+((1-AC6)*(1-AB6))</f>
        <v>1</v>
      </c>
      <c r="AE6" s="265" t="s">
        <v>429</v>
      </c>
      <c r="AF6" s="265">
        <f t="shared" ref="AF6:AF29" si="5">IF(ISNUMBER(SEARCH("EBT", AE6)),$C$22, 0) + IF(ISNUMBER(SEARCH("WBT", AE6)),$C$23, 0)+IF(ISNUMBER(SEARCH("NBT", AE6)),$C$24, 0) + IF(ISNUMBER(SEARCH("SBT", AE6)),$C$25, 0)</f>
        <v>0</v>
      </c>
      <c r="AG6" s="265">
        <v>0</v>
      </c>
      <c r="AH6" s="265" t="s">
        <v>429</v>
      </c>
      <c r="AI6" s="265">
        <f t="shared" ref="AI6:AI29" si="6">IF(ISNUMBER(SEARCH("EBT", AH6)),$C$22, 0) + IF(ISNUMBER(SEARCH("WBT", AH6)),$C$23, 0)+IF(ISNUMBER(SEARCH("NBT", AH6)),$C$24, 0) + IF(ISNUMBER(SEARCH("SBT", AH6)),$C$25, 0)</f>
        <v>0</v>
      </c>
      <c r="AJ6" s="265">
        <f t="shared" ref="AJ6:AJ29" si="7">IF(AG6=0, 0, IF(AI6=1, 1, IF(AI6=2, 1*(1+0.75), 1*(1+0.75+0.5*(AI6-2)))))</f>
        <v>0</v>
      </c>
      <c r="AK6" s="265">
        <f t="shared" ref="AK6:AK29" si="8">IF(Z6="D",1,AF6+AJ6)</f>
        <v>1</v>
      </c>
      <c r="AL6" s="265" t="str">
        <f t="shared" ref="AL6:AL29" si="9">IF(Z6="D","NA",$C$29)</f>
        <v>NA</v>
      </c>
      <c r="AM6" s="265">
        <f t="shared" ref="AM6:AM29" si="10">IF(Z6="D", 1, 1-(((60-AL6)/60)*(0.1/0.15)))</f>
        <v>1</v>
      </c>
      <c r="AN6" s="266">
        <f t="shared" ref="AN6:AN29" si="11">IF(Z6="D",1,AD6*AK6*AM6)</f>
        <v>1</v>
      </c>
      <c r="AO6" s="748">
        <f>AVERAGE(AN6:AN13)</f>
        <v>1</v>
      </c>
      <c r="AQ6" s="401" t="s">
        <v>34</v>
      </c>
      <c r="AR6" s="313">
        <f t="shared" ref="AR6:AR29" si="12">M6</f>
        <v>4392588</v>
      </c>
      <c r="AS6" s="313">
        <f t="shared" ref="AS6:AS29" si="13">V6</f>
        <v>6.519363039802215E-7</v>
      </c>
      <c r="AT6" s="313">
        <f t="shared" ref="AT6:AT29" si="14">AN6</f>
        <v>1</v>
      </c>
      <c r="AU6" s="313">
        <v>1</v>
      </c>
      <c r="AV6" s="313">
        <f>AR6*AS6*AT6*AU6</f>
        <v>2.8636875856278734</v>
      </c>
      <c r="AW6" s="516">
        <f>SUM(AV6:AV13)</f>
        <v>174125.60234267736</v>
      </c>
      <c r="AX6" s="516">
        <f>100*EXP((-1/13700000)*AW6)</f>
        <v>98.737053166067852</v>
      </c>
      <c r="AY6" s="714">
        <f>100*EXP((-1/13700000)*((AW6+AW14+AW22)/3))</f>
        <v>73.976797322167684</v>
      </c>
    </row>
    <row r="7" spans="1:51" ht="20.25" thickTop="1" thickBot="1" x14ac:dyDescent="0.35">
      <c r="A7" s="3"/>
      <c r="B7" s="6" t="s">
        <v>17</v>
      </c>
      <c r="C7" s="52">
        <f>'Input sheet'!E9</f>
        <v>12742</v>
      </c>
      <c r="D7" s="99"/>
      <c r="E7" s="111" t="s">
        <v>69</v>
      </c>
      <c r="F7" s="269" t="s">
        <v>497</v>
      </c>
      <c r="K7" s="282" t="s">
        <v>35</v>
      </c>
      <c r="L7" s="429" t="s">
        <v>232</v>
      </c>
      <c r="M7" s="408">
        <f>(C9+C7+C17)*C11</f>
        <v>14730058</v>
      </c>
      <c r="N7" s="763"/>
      <c r="P7" s="281" t="s">
        <v>35</v>
      </c>
      <c r="Q7" s="45">
        <f>$C$29</f>
        <v>35</v>
      </c>
      <c r="R7" s="45">
        <f>$C$30</f>
        <v>20</v>
      </c>
      <c r="S7" s="45">
        <v>10</v>
      </c>
      <c r="T7" s="45">
        <f t="shared" si="0"/>
        <v>7.8464824249932006</v>
      </c>
      <c r="U7" s="45">
        <f t="shared" si="1"/>
        <v>2.903258937823807E-4</v>
      </c>
      <c r="V7" s="45">
        <f t="shared" si="2"/>
        <v>5.8056749844016082E-4</v>
      </c>
      <c r="W7" s="722"/>
      <c r="Y7" s="282" t="s">
        <v>35</v>
      </c>
      <c r="Z7" s="380" t="s">
        <v>418</v>
      </c>
      <c r="AA7" s="275" t="s">
        <v>433</v>
      </c>
      <c r="AB7" s="275">
        <f t="shared" si="3"/>
        <v>1</v>
      </c>
      <c r="AC7" s="275">
        <v>0.5</v>
      </c>
      <c r="AD7" s="275">
        <f t="shared" si="4"/>
        <v>1</v>
      </c>
      <c r="AE7" s="275" t="s">
        <v>429</v>
      </c>
      <c r="AF7" s="275">
        <f t="shared" si="5"/>
        <v>0</v>
      </c>
      <c r="AG7" s="275">
        <v>0</v>
      </c>
      <c r="AH7" s="275" t="s">
        <v>429</v>
      </c>
      <c r="AI7" s="275">
        <f t="shared" si="6"/>
        <v>0</v>
      </c>
      <c r="AJ7" s="275">
        <f t="shared" si="7"/>
        <v>0</v>
      </c>
      <c r="AK7" s="275">
        <f t="shared" si="8"/>
        <v>1</v>
      </c>
      <c r="AL7" s="275" t="str">
        <f t="shared" si="9"/>
        <v>NA</v>
      </c>
      <c r="AM7" s="275">
        <f t="shared" si="10"/>
        <v>1</v>
      </c>
      <c r="AN7" s="276">
        <f t="shared" si="11"/>
        <v>1</v>
      </c>
      <c r="AO7" s="749"/>
      <c r="AQ7" s="403" t="s">
        <v>35</v>
      </c>
      <c r="AR7" s="316">
        <f t="shared" si="12"/>
        <v>14730058</v>
      </c>
      <c r="AS7" s="316">
        <f t="shared" si="13"/>
        <v>5.8056749844016082E-4</v>
      </c>
      <c r="AT7" s="316">
        <f t="shared" si="14"/>
        <v>1</v>
      </c>
      <c r="AU7" s="316">
        <v>1</v>
      </c>
      <c r="AV7" s="316">
        <f t="shared" ref="AV7:AV29" si="15">AR7*AS7*AT7*AU7</f>
        <v>8551.7929249384779</v>
      </c>
      <c r="AW7" s="722"/>
      <c r="AX7" s="722"/>
      <c r="AY7" s="715"/>
    </row>
    <row r="8" spans="1:51" ht="20.25" thickTop="1" thickBot="1" x14ac:dyDescent="0.35">
      <c r="A8" s="4"/>
      <c r="B8" s="7" t="s">
        <v>18</v>
      </c>
      <c r="C8" s="53">
        <f>'Input sheet'!E10</f>
        <v>1696</v>
      </c>
      <c r="D8" s="99"/>
      <c r="E8" s="278" t="s">
        <v>70</v>
      </c>
      <c r="F8" s="279" t="s">
        <v>498</v>
      </c>
      <c r="K8" s="282" t="s">
        <v>30</v>
      </c>
      <c r="L8" s="429" t="s">
        <v>233</v>
      </c>
      <c r="M8" s="408">
        <f>C12*(C11+C13+C14)</f>
        <v>47894880</v>
      </c>
      <c r="N8" s="763"/>
      <c r="P8" s="281" t="s">
        <v>30</v>
      </c>
      <c r="Q8" s="45">
        <f>$C$29</f>
        <v>35</v>
      </c>
      <c r="R8" s="45">
        <f>$C$31</f>
        <v>15</v>
      </c>
      <c r="S8" s="45">
        <v>10</v>
      </c>
      <c r="T8" s="45">
        <f t="shared" si="0"/>
        <v>10.197448937567444</v>
      </c>
      <c r="U8" s="45">
        <f t="shared" si="1"/>
        <v>7.8388153024650875E-4</v>
      </c>
      <c r="V8" s="45">
        <f t="shared" si="2"/>
        <v>1.567148590239556E-3</v>
      </c>
      <c r="W8" s="722"/>
      <c r="Y8" s="282" t="s">
        <v>30</v>
      </c>
      <c r="Z8" s="380" t="s">
        <v>418</v>
      </c>
      <c r="AA8" s="275" t="s">
        <v>433</v>
      </c>
      <c r="AB8" s="275">
        <f t="shared" si="3"/>
        <v>1</v>
      </c>
      <c r="AC8" s="275">
        <v>0.5</v>
      </c>
      <c r="AD8" s="275">
        <f t="shared" si="4"/>
        <v>1</v>
      </c>
      <c r="AE8" s="275" t="s">
        <v>429</v>
      </c>
      <c r="AF8" s="275">
        <f t="shared" si="5"/>
        <v>0</v>
      </c>
      <c r="AG8" s="275">
        <v>0</v>
      </c>
      <c r="AH8" s="275" t="s">
        <v>429</v>
      </c>
      <c r="AI8" s="275">
        <f t="shared" si="6"/>
        <v>0</v>
      </c>
      <c r="AJ8" s="275">
        <f t="shared" si="7"/>
        <v>0</v>
      </c>
      <c r="AK8" s="275">
        <f t="shared" si="8"/>
        <v>1</v>
      </c>
      <c r="AL8" s="275" t="str">
        <f t="shared" si="9"/>
        <v>NA</v>
      </c>
      <c r="AM8" s="275">
        <f t="shared" si="10"/>
        <v>1</v>
      </c>
      <c r="AN8" s="276">
        <f t="shared" si="11"/>
        <v>1</v>
      </c>
      <c r="AO8" s="749"/>
      <c r="AQ8" s="403" t="s">
        <v>30</v>
      </c>
      <c r="AR8" s="316">
        <f t="shared" si="12"/>
        <v>47894880</v>
      </c>
      <c r="AS8" s="316">
        <f t="shared" si="13"/>
        <v>1.567148590239556E-3</v>
      </c>
      <c r="AT8" s="316">
        <f t="shared" si="14"/>
        <v>1</v>
      </c>
      <c r="AU8" s="316">
        <v>1</v>
      </c>
      <c r="AV8" s="316">
        <f t="shared" si="15"/>
        <v>75058.393671692713</v>
      </c>
      <c r="AW8" s="722"/>
      <c r="AX8" s="722"/>
      <c r="AY8" s="715"/>
    </row>
    <row r="9" spans="1:51" ht="20.25" thickTop="1" thickBot="1" x14ac:dyDescent="0.35">
      <c r="A9" s="2" t="s">
        <v>31</v>
      </c>
      <c r="B9" s="5" t="s">
        <v>22</v>
      </c>
      <c r="C9" s="54">
        <f>'Input sheet'!E11</f>
        <v>941</v>
      </c>
      <c r="D9" s="99"/>
      <c r="K9" s="282" t="s">
        <v>28</v>
      </c>
      <c r="L9" s="429" t="s">
        <v>234</v>
      </c>
      <c r="M9" s="408">
        <f>(C11+C13)*C14</f>
        <v>42531024</v>
      </c>
      <c r="N9" s="763"/>
      <c r="P9" s="281" t="s">
        <v>28</v>
      </c>
      <c r="Q9" s="45">
        <f>$C$29</f>
        <v>35</v>
      </c>
      <c r="R9" s="45">
        <f>$C$30</f>
        <v>20</v>
      </c>
      <c r="S9" s="45">
        <v>10</v>
      </c>
      <c r="T9" s="45">
        <f t="shared" si="0"/>
        <v>7.8464824249932006</v>
      </c>
      <c r="U9" s="45">
        <f t="shared" si="1"/>
        <v>2.903258937823807E-4</v>
      </c>
      <c r="V9" s="45">
        <f t="shared" si="2"/>
        <v>5.8056749844016082E-4</v>
      </c>
      <c r="W9" s="722"/>
      <c r="Y9" s="282" t="s">
        <v>28</v>
      </c>
      <c r="Z9" s="380" t="s">
        <v>418</v>
      </c>
      <c r="AA9" s="275" t="s">
        <v>433</v>
      </c>
      <c r="AB9" s="275">
        <f t="shared" si="3"/>
        <v>1</v>
      </c>
      <c r="AC9" s="275">
        <v>0.5</v>
      </c>
      <c r="AD9" s="275">
        <f t="shared" si="4"/>
        <v>1</v>
      </c>
      <c r="AE9" s="275" t="s">
        <v>429</v>
      </c>
      <c r="AF9" s="275">
        <f t="shared" si="5"/>
        <v>0</v>
      </c>
      <c r="AG9" s="275">
        <v>0</v>
      </c>
      <c r="AH9" s="275" t="s">
        <v>429</v>
      </c>
      <c r="AI9" s="275">
        <f t="shared" si="6"/>
        <v>0</v>
      </c>
      <c r="AJ9" s="275">
        <f t="shared" si="7"/>
        <v>0</v>
      </c>
      <c r="AK9" s="275">
        <f t="shared" si="8"/>
        <v>1</v>
      </c>
      <c r="AL9" s="275" t="str">
        <f t="shared" si="9"/>
        <v>NA</v>
      </c>
      <c r="AM9" s="275">
        <f t="shared" si="10"/>
        <v>1</v>
      </c>
      <c r="AN9" s="276">
        <f t="shared" si="11"/>
        <v>1</v>
      </c>
      <c r="AO9" s="749"/>
      <c r="AQ9" s="403" t="s">
        <v>28</v>
      </c>
      <c r="AR9" s="316">
        <f t="shared" si="12"/>
        <v>42531024</v>
      </c>
      <c r="AS9" s="316">
        <f t="shared" si="13"/>
        <v>5.8056749844016082E-4</v>
      </c>
      <c r="AT9" s="316">
        <f t="shared" si="14"/>
        <v>1</v>
      </c>
      <c r="AU9" s="316">
        <v>1</v>
      </c>
      <c r="AV9" s="316">
        <f t="shared" si="15"/>
        <v>24692.130209778443</v>
      </c>
      <c r="AW9" s="722"/>
      <c r="AX9" s="722"/>
      <c r="AY9" s="715"/>
    </row>
    <row r="10" spans="1:51" ht="20.25" thickTop="1" thickBot="1" x14ac:dyDescent="0.35">
      <c r="A10" s="3"/>
      <c r="B10" s="6" t="s">
        <v>23</v>
      </c>
      <c r="C10" s="52">
        <f>'Input sheet'!E12</f>
        <v>3665</v>
      </c>
      <c r="D10" s="99"/>
      <c r="K10" s="282" t="s">
        <v>36</v>
      </c>
      <c r="L10" s="429" t="s">
        <v>235</v>
      </c>
      <c r="M10" s="408">
        <f>(C15+C17)*C16</f>
        <v>7124760</v>
      </c>
      <c r="N10" s="763"/>
      <c r="P10" s="281" t="s">
        <v>36</v>
      </c>
      <c r="Q10" s="45">
        <f>$C$32</f>
        <v>15</v>
      </c>
      <c r="R10" s="45">
        <f>$C$32</f>
        <v>15</v>
      </c>
      <c r="S10" s="45">
        <v>10</v>
      </c>
      <c r="T10" s="45">
        <f t="shared" si="0"/>
        <v>1.3073361412148754</v>
      </c>
      <c r="U10" s="45">
        <f t="shared" si="1"/>
        <v>3.259682051177461E-7</v>
      </c>
      <c r="V10" s="45">
        <f t="shared" si="2"/>
        <v>6.519363039802215E-7</v>
      </c>
      <c r="W10" s="722"/>
      <c r="Y10" s="282" t="s">
        <v>36</v>
      </c>
      <c r="Z10" s="380" t="s">
        <v>418</v>
      </c>
      <c r="AA10" s="275" t="s">
        <v>433</v>
      </c>
      <c r="AB10" s="275">
        <f t="shared" si="3"/>
        <v>1</v>
      </c>
      <c r="AC10" s="275">
        <v>0.5</v>
      </c>
      <c r="AD10" s="275">
        <f t="shared" si="4"/>
        <v>1</v>
      </c>
      <c r="AE10" s="275" t="s">
        <v>429</v>
      </c>
      <c r="AF10" s="275">
        <f t="shared" si="5"/>
        <v>0</v>
      </c>
      <c r="AG10" s="275">
        <v>0</v>
      </c>
      <c r="AH10" s="275" t="s">
        <v>429</v>
      </c>
      <c r="AI10" s="275">
        <f t="shared" si="6"/>
        <v>0</v>
      </c>
      <c r="AJ10" s="275">
        <f t="shared" si="7"/>
        <v>0</v>
      </c>
      <c r="AK10" s="275">
        <f t="shared" si="8"/>
        <v>1</v>
      </c>
      <c r="AL10" s="275" t="str">
        <f t="shared" si="9"/>
        <v>NA</v>
      </c>
      <c r="AM10" s="275">
        <f t="shared" si="10"/>
        <v>1</v>
      </c>
      <c r="AN10" s="276">
        <f t="shared" si="11"/>
        <v>1</v>
      </c>
      <c r="AO10" s="749"/>
      <c r="AQ10" s="403" t="s">
        <v>36</v>
      </c>
      <c r="AR10" s="316">
        <f t="shared" si="12"/>
        <v>7124760</v>
      </c>
      <c r="AS10" s="316">
        <f t="shared" si="13"/>
        <v>6.519363039802215E-7</v>
      </c>
      <c r="AT10" s="316">
        <f t="shared" si="14"/>
        <v>1</v>
      </c>
      <c r="AU10" s="316">
        <v>1</v>
      </c>
      <c r="AV10" s="316">
        <f t="shared" si="15"/>
        <v>4.6448897011461225</v>
      </c>
      <c r="AW10" s="722"/>
      <c r="AX10" s="722"/>
      <c r="AY10" s="715"/>
    </row>
    <row r="11" spans="1:51" ht="20.25" thickTop="1" thickBot="1" x14ac:dyDescent="0.35">
      <c r="A11" s="4"/>
      <c r="B11" s="7" t="s">
        <v>24</v>
      </c>
      <c r="C11" s="53">
        <f>'Input sheet'!E13</f>
        <v>1003</v>
      </c>
      <c r="D11" s="99"/>
      <c r="K11" s="426" t="s">
        <v>29</v>
      </c>
      <c r="L11" s="430" t="s">
        <v>236</v>
      </c>
      <c r="M11" s="427">
        <f>C17*(C15+C13+C11)</f>
        <v>19362915</v>
      </c>
      <c r="N11" s="763"/>
      <c r="P11" s="428" t="s">
        <v>29</v>
      </c>
      <c r="Q11" s="45">
        <f>$C$29</f>
        <v>35</v>
      </c>
      <c r="R11" s="45">
        <f>$C$30</f>
        <v>20</v>
      </c>
      <c r="S11" s="45">
        <v>10</v>
      </c>
      <c r="T11" s="45">
        <f t="shared" si="0"/>
        <v>7.8464824249932006</v>
      </c>
      <c r="U11" s="45">
        <f t="shared" si="1"/>
        <v>2.903258937823807E-4</v>
      </c>
      <c r="V11" s="45">
        <f t="shared" si="2"/>
        <v>5.8056749844016082E-4</v>
      </c>
      <c r="W11" s="722"/>
      <c r="Y11" s="426" t="s">
        <v>29</v>
      </c>
      <c r="Z11" s="380" t="s">
        <v>418</v>
      </c>
      <c r="AA11" s="275" t="s">
        <v>433</v>
      </c>
      <c r="AB11" s="275">
        <f t="shared" si="3"/>
        <v>1</v>
      </c>
      <c r="AC11" s="275">
        <v>0.5</v>
      </c>
      <c r="AD11" s="275">
        <f t="shared" si="4"/>
        <v>1</v>
      </c>
      <c r="AE11" s="275" t="s">
        <v>429</v>
      </c>
      <c r="AF11" s="275">
        <f t="shared" si="5"/>
        <v>0</v>
      </c>
      <c r="AG11" s="275">
        <v>0</v>
      </c>
      <c r="AH11" s="275" t="s">
        <v>429</v>
      </c>
      <c r="AI11" s="275">
        <f t="shared" si="6"/>
        <v>0</v>
      </c>
      <c r="AJ11" s="275">
        <f t="shared" si="7"/>
        <v>0</v>
      </c>
      <c r="AK11" s="275">
        <f t="shared" si="8"/>
        <v>1</v>
      </c>
      <c r="AL11" s="275" t="str">
        <f t="shared" si="9"/>
        <v>NA</v>
      </c>
      <c r="AM11" s="275">
        <f t="shared" si="10"/>
        <v>1</v>
      </c>
      <c r="AN11" s="276">
        <f t="shared" si="11"/>
        <v>1</v>
      </c>
      <c r="AO11" s="749"/>
      <c r="AQ11" s="403" t="s">
        <v>29</v>
      </c>
      <c r="AR11" s="316">
        <f t="shared" si="12"/>
        <v>19362915</v>
      </c>
      <c r="AS11" s="316">
        <f t="shared" si="13"/>
        <v>5.8056749844016082E-4</v>
      </c>
      <c r="AT11" s="316">
        <f t="shared" si="14"/>
        <v>1</v>
      </c>
      <c r="AU11" s="316">
        <v>1</v>
      </c>
      <c r="AV11" s="316">
        <f t="shared" si="15"/>
        <v>11241.479124059466</v>
      </c>
      <c r="AW11" s="722"/>
      <c r="AX11" s="722"/>
      <c r="AY11" s="715"/>
    </row>
    <row r="12" spans="1:51" ht="20.25" thickTop="1" thickBot="1" x14ac:dyDescent="0.35">
      <c r="A12" s="2" t="s">
        <v>32</v>
      </c>
      <c r="B12" s="5" t="s">
        <v>19</v>
      </c>
      <c r="C12" s="54">
        <f>'Input sheet'!E14</f>
        <v>2316</v>
      </c>
      <c r="D12" s="99"/>
      <c r="K12" s="426" t="s">
        <v>37</v>
      </c>
      <c r="L12" s="430" t="s">
        <v>237</v>
      </c>
      <c r="M12" s="427">
        <f>C6*(C17+C7+C8)</f>
        <v>26187936</v>
      </c>
      <c r="N12" s="763"/>
      <c r="P12" s="428" t="s">
        <v>37</v>
      </c>
      <c r="Q12" s="45">
        <f>$C$29</f>
        <v>35</v>
      </c>
      <c r="R12" s="45">
        <f>$C$31</f>
        <v>15</v>
      </c>
      <c r="S12" s="45">
        <v>10</v>
      </c>
      <c r="T12" s="45">
        <f t="shared" si="0"/>
        <v>10.197448937567444</v>
      </c>
      <c r="U12" s="45">
        <f t="shared" si="1"/>
        <v>7.8388153024650875E-4</v>
      </c>
      <c r="V12" s="45">
        <f t="shared" si="2"/>
        <v>1.567148590239556E-3</v>
      </c>
      <c r="W12" s="722"/>
      <c r="Y12" s="426" t="s">
        <v>37</v>
      </c>
      <c r="Z12" s="380" t="s">
        <v>418</v>
      </c>
      <c r="AA12" s="275" t="s">
        <v>433</v>
      </c>
      <c r="AB12" s="275">
        <f t="shared" si="3"/>
        <v>1</v>
      </c>
      <c r="AC12" s="275">
        <v>0.5</v>
      </c>
      <c r="AD12" s="275">
        <f t="shared" si="4"/>
        <v>1</v>
      </c>
      <c r="AE12" s="275" t="s">
        <v>429</v>
      </c>
      <c r="AF12" s="275">
        <f t="shared" si="5"/>
        <v>0</v>
      </c>
      <c r="AG12" s="275">
        <v>0</v>
      </c>
      <c r="AH12" s="275" t="s">
        <v>429</v>
      </c>
      <c r="AI12" s="275">
        <f t="shared" si="6"/>
        <v>0</v>
      </c>
      <c r="AJ12" s="275">
        <f t="shared" si="7"/>
        <v>0</v>
      </c>
      <c r="AK12" s="275">
        <f t="shared" si="8"/>
        <v>1</v>
      </c>
      <c r="AL12" s="275" t="str">
        <f t="shared" si="9"/>
        <v>NA</v>
      </c>
      <c r="AM12" s="275">
        <f t="shared" si="10"/>
        <v>1</v>
      </c>
      <c r="AN12" s="276">
        <f t="shared" si="11"/>
        <v>1</v>
      </c>
      <c r="AO12" s="749"/>
      <c r="AQ12" s="403" t="s">
        <v>37</v>
      </c>
      <c r="AR12" s="316">
        <f t="shared" si="12"/>
        <v>26187936</v>
      </c>
      <c r="AS12" s="316">
        <f t="shared" si="13"/>
        <v>1.567148590239556E-3</v>
      </c>
      <c r="AT12" s="316">
        <f t="shared" si="14"/>
        <v>1</v>
      </c>
      <c r="AU12" s="316">
        <v>1</v>
      </c>
      <c r="AV12" s="316">
        <f t="shared" si="15"/>
        <v>41040.386983683718</v>
      </c>
      <c r="AW12" s="722"/>
      <c r="AX12" s="722"/>
      <c r="AY12" s="715"/>
    </row>
    <row r="13" spans="1:51" ht="20.25" thickTop="1" thickBot="1" x14ac:dyDescent="0.35">
      <c r="A13" s="3"/>
      <c r="B13" s="6" t="s">
        <v>20</v>
      </c>
      <c r="C13" s="52">
        <f>'Input sheet'!E15</f>
        <v>17361</v>
      </c>
      <c r="D13" s="99"/>
      <c r="K13" s="290" t="s">
        <v>39</v>
      </c>
      <c r="L13" s="434" t="s">
        <v>238</v>
      </c>
      <c r="M13" s="409">
        <f>(C17+C7)*C8</f>
        <v>23311520</v>
      </c>
      <c r="N13" s="763"/>
      <c r="P13" s="289" t="s">
        <v>39</v>
      </c>
      <c r="Q13" s="46">
        <f>$C$29</f>
        <v>35</v>
      </c>
      <c r="R13" s="46">
        <f>$C$30</f>
        <v>20</v>
      </c>
      <c r="S13" s="46">
        <v>10</v>
      </c>
      <c r="T13" s="46">
        <f t="shared" si="0"/>
        <v>7.8464824249932006</v>
      </c>
      <c r="U13" s="46">
        <f t="shared" si="1"/>
        <v>2.903258937823807E-4</v>
      </c>
      <c r="V13" s="46">
        <f t="shared" si="2"/>
        <v>5.8056749844016082E-4</v>
      </c>
      <c r="W13" s="517"/>
      <c r="Y13" s="290" t="s">
        <v>39</v>
      </c>
      <c r="Z13" s="380" t="s">
        <v>418</v>
      </c>
      <c r="AA13" s="387" t="s">
        <v>433</v>
      </c>
      <c r="AB13" s="387">
        <f t="shared" si="3"/>
        <v>1</v>
      </c>
      <c r="AC13" s="387">
        <v>0.5</v>
      </c>
      <c r="AD13" s="387">
        <f t="shared" si="4"/>
        <v>1</v>
      </c>
      <c r="AE13" s="387" t="s">
        <v>429</v>
      </c>
      <c r="AF13" s="387">
        <f t="shared" si="5"/>
        <v>0</v>
      </c>
      <c r="AG13" s="387">
        <v>0</v>
      </c>
      <c r="AH13" s="387" t="s">
        <v>429</v>
      </c>
      <c r="AI13" s="387">
        <f t="shared" si="6"/>
        <v>0</v>
      </c>
      <c r="AJ13" s="387">
        <f t="shared" si="7"/>
        <v>0</v>
      </c>
      <c r="AK13" s="387">
        <f t="shared" si="8"/>
        <v>1</v>
      </c>
      <c r="AL13" s="387" t="str">
        <f t="shared" si="9"/>
        <v>NA</v>
      </c>
      <c r="AM13" s="387">
        <f t="shared" si="10"/>
        <v>1</v>
      </c>
      <c r="AN13" s="388">
        <f t="shared" si="11"/>
        <v>1</v>
      </c>
      <c r="AO13" s="750"/>
      <c r="AQ13" s="404" t="s">
        <v>39</v>
      </c>
      <c r="AR13" s="318">
        <f t="shared" si="12"/>
        <v>23311520</v>
      </c>
      <c r="AS13" s="318">
        <f t="shared" si="13"/>
        <v>5.8056749844016082E-4</v>
      </c>
      <c r="AT13" s="318">
        <f t="shared" si="14"/>
        <v>1</v>
      </c>
      <c r="AU13" s="318">
        <v>1</v>
      </c>
      <c r="AV13" s="318">
        <f t="shared" si="15"/>
        <v>13533.910851237777</v>
      </c>
      <c r="AW13" s="517"/>
      <c r="AX13" s="517"/>
      <c r="AY13" s="715"/>
    </row>
    <row r="14" spans="1:51" ht="20.25" thickTop="1" thickBot="1" x14ac:dyDescent="0.35">
      <c r="A14" s="4"/>
      <c r="B14" s="7" t="s">
        <v>21</v>
      </c>
      <c r="C14" s="53">
        <f>'Input sheet'!E16</f>
        <v>2316</v>
      </c>
      <c r="D14" s="99"/>
      <c r="K14" s="298" t="s">
        <v>34</v>
      </c>
      <c r="L14" s="431" t="s">
        <v>239</v>
      </c>
      <c r="M14" s="425">
        <f>(C9+C11)*(C7+C17)</f>
        <v>26720280</v>
      </c>
      <c r="N14" s="763">
        <f>SUM(M14:M21)</f>
        <v>137925109</v>
      </c>
      <c r="P14" s="300" t="s">
        <v>34</v>
      </c>
      <c r="Q14" s="44">
        <f>$C$29</f>
        <v>35</v>
      </c>
      <c r="R14" s="44">
        <f>$C$32</f>
        <v>15</v>
      </c>
      <c r="S14" s="44">
        <v>45</v>
      </c>
      <c r="T14" s="44">
        <f t="shared" si="0"/>
        <v>13.299792101327421</v>
      </c>
      <c r="U14" s="44">
        <f t="shared" si="1"/>
        <v>2.1450602139066136E-3</v>
      </c>
      <c r="V14" s="44">
        <f t="shared" si="2"/>
        <v>4.2855191444919425E-3</v>
      </c>
      <c r="W14" s="516">
        <f>AVERAGE(V14:V21)</f>
        <v>2.5193473442480917E-3</v>
      </c>
      <c r="Y14" s="298" t="s">
        <v>34</v>
      </c>
      <c r="Z14" s="383" t="s">
        <v>419</v>
      </c>
      <c r="AA14" s="265" t="s">
        <v>382</v>
      </c>
      <c r="AB14" s="265">
        <f t="shared" si="3"/>
        <v>0.01</v>
      </c>
      <c r="AC14" s="265">
        <v>0.5</v>
      </c>
      <c r="AD14" s="265">
        <f t="shared" si="4"/>
        <v>0.505</v>
      </c>
      <c r="AE14" s="265">
        <v>0</v>
      </c>
      <c r="AF14" s="265">
        <f t="shared" si="5"/>
        <v>0</v>
      </c>
      <c r="AG14" s="265">
        <v>1</v>
      </c>
      <c r="AH14" s="265" t="s">
        <v>17</v>
      </c>
      <c r="AI14" s="265">
        <f t="shared" si="6"/>
        <v>2</v>
      </c>
      <c r="AJ14" s="265">
        <f t="shared" si="7"/>
        <v>1.75</v>
      </c>
      <c r="AK14" s="265">
        <f t="shared" si="8"/>
        <v>1.75</v>
      </c>
      <c r="AL14" s="265">
        <f t="shared" si="9"/>
        <v>35</v>
      </c>
      <c r="AM14" s="265">
        <f t="shared" si="10"/>
        <v>0.7222222222222221</v>
      </c>
      <c r="AN14" s="266">
        <f t="shared" si="11"/>
        <v>0.63826388888888885</v>
      </c>
      <c r="AO14" s="748">
        <f>AVERAGE(AN14:AN21)</f>
        <v>1.0485763888888888</v>
      </c>
      <c r="AQ14" s="405" t="s">
        <v>34</v>
      </c>
      <c r="AR14" s="313">
        <f t="shared" si="12"/>
        <v>26720280</v>
      </c>
      <c r="AS14" s="313">
        <f t="shared" si="13"/>
        <v>4.2855191444919425E-3</v>
      </c>
      <c r="AT14" s="313">
        <f t="shared" si="14"/>
        <v>0.63826388888888885</v>
      </c>
      <c r="AU14" s="313">
        <v>1</v>
      </c>
      <c r="AV14" s="313">
        <f t="shared" si="15"/>
        <v>73087.771196494985</v>
      </c>
      <c r="AW14" s="516">
        <f>SUM(AV14:AV21)</f>
        <v>315405.87234550004</v>
      </c>
      <c r="AX14" s="516">
        <f>100*EXP((-1/13700000)*AW14)</f>
        <v>97.724066521625346</v>
      </c>
      <c r="AY14" s="715"/>
    </row>
    <row r="15" spans="1:51" ht="20.25" thickTop="1" thickBot="1" x14ac:dyDescent="0.35">
      <c r="A15" s="2" t="s">
        <v>33</v>
      </c>
      <c r="B15" s="5" t="s">
        <v>25</v>
      </c>
      <c r="C15" s="54">
        <f>'Input sheet'!E17</f>
        <v>941</v>
      </c>
      <c r="D15" s="99"/>
      <c r="K15" s="303" t="s">
        <v>35</v>
      </c>
      <c r="L15" s="429" t="s">
        <v>240</v>
      </c>
      <c r="M15" s="408">
        <f>C11*(C12+C13+C14)</f>
        <v>22058979</v>
      </c>
      <c r="N15" s="763"/>
      <c r="P15" s="302" t="s">
        <v>35</v>
      </c>
      <c r="Q15" s="45">
        <f>$C$29</f>
        <v>35</v>
      </c>
      <c r="R15" s="45">
        <f>$C$32</f>
        <v>15</v>
      </c>
      <c r="S15" s="45">
        <v>45</v>
      </c>
      <c r="T15" s="45">
        <f t="shared" si="0"/>
        <v>13.299792101327421</v>
      </c>
      <c r="U15" s="45">
        <f t="shared" si="1"/>
        <v>2.1450602139066136E-3</v>
      </c>
      <c r="V15" s="45">
        <f t="shared" si="2"/>
        <v>4.2855191444919425E-3</v>
      </c>
      <c r="W15" s="722"/>
      <c r="Y15" s="303" t="s">
        <v>35</v>
      </c>
      <c r="Z15" s="386" t="s">
        <v>419</v>
      </c>
      <c r="AA15" s="275" t="s">
        <v>382</v>
      </c>
      <c r="AB15" s="275">
        <f t="shared" si="3"/>
        <v>0.01</v>
      </c>
      <c r="AC15" s="275">
        <v>0.5</v>
      </c>
      <c r="AD15" s="275">
        <f t="shared" si="4"/>
        <v>0.505</v>
      </c>
      <c r="AE15" s="275">
        <v>0</v>
      </c>
      <c r="AF15" s="275">
        <f t="shared" si="5"/>
        <v>0</v>
      </c>
      <c r="AG15" s="275">
        <v>1</v>
      </c>
      <c r="AH15" s="275" t="s">
        <v>20</v>
      </c>
      <c r="AI15" s="275">
        <f t="shared" si="6"/>
        <v>2</v>
      </c>
      <c r="AJ15" s="275">
        <f t="shared" si="7"/>
        <v>1.75</v>
      </c>
      <c r="AK15" s="275">
        <f t="shared" si="8"/>
        <v>1.75</v>
      </c>
      <c r="AL15" s="275">
        <f t="shared" si="9"/>
        <v>35</v>
      </c>
      <c r="AM15" s="275">
        <f t="shared" si="10"/>
        <v>0.7222222222222221</v>
      </c>
      <c r="AN15" s="276">
        <f t="shared" si="11"/>
        <v>0.63826388888888885</v>
      </c>
      <c r="AO15" s="749"/>
      <c r="AQ15" s="406" t="s">
        <v>35</v>
      </c>
      <c r="AR15" s="316">
        <f t="shared" si="12"/>
        <v>22058979</v>
      </c>
      <c r="AS15" s="316">
        <f t="shared" si="13"/>
        <v>4.2855191444919425E-3</v>
      </c>
      <c r="AT15" s="316">
        <f t="shared" si="14"/>
        <v>0.63826388888888885</v>
      </c>
      <c r="AU15" s="316">
        <v>1</v>
      </c>
      <c r="AV15" s="316">
        <f t="shared" si="15"/>
        <v>60337.751325221434</v>
      </c>
      <c r="AW15" s="722"/>
      <c r="AX15" s="722"/>
      <c r="AY15" s="715"/>
    </row>
    <row r="16" spans="1:51" ht="20.25" thickTop="1" thickBot="1" x14ac:dyDescent="0.35">
      <c r="A16" s="3"/>
      <c r="B16" s="6" t="s">
        <v>26</v>
      </c>
      <c r="C16" s="52">
        <f>'Input sheet'!E18</f>
        <v>3665</v>
      </c>
      <c r="D16" s="99"/>
      <c r="K16" s="303" t="s">
        <v>30</v>
      </c>
      <c r="L16" s="429" t="s">
        <v>190</v>
      </c>
      <c r="M16" s="408">
        <f>(C10+C8)*C12</f>
        <v>12416076</v>
      </c>
      <c r="N16" s="763"/>
      <c r="P16" s="302" t="s">
        <v>30</v>
      </c>
      <c r="Q16" s="45">
        <f>$C$31</f>
        <v>15</v>
      </c>
      <c r="R16" s="45">
        <f>$C$33</f>
        <v>25</v>
      </c>
      <c r="S16" s="45">
        <v>45</v>
      </c>
      <c r="T16" s="45">
        <f t="shared" si="0"/>
        <v>8.9396576292116645</v>
      </c>
      <c r="U16" s="45">
        <f t="shared" si="1"/>
        <v>4.7596350895839364E-4</v>
      </c>
      <c r="V16" s="45">
        <f t="shared" si="2"/>
        <v>9.5170047665492732E-4</v>
      </c>
      <c r="W16" s="722"/>
      <c r="Y16" s="303" t="s">
        <v>30</v>
      </c>
      <c r="Z16" s="386" t="s">
        <v>419</v>
      </c>
      <c r="AA16" s="275" t="s">
        <v>382</v>
      </c>
      <c r="AB16" s="275">
        <f t="shared" si="3"/>
        <v>0.01</v>
      </c>
      <c r="AC16" s="275">
        <v>0.5</v>
      </c>
      <c r="AD16" s="275">
        <f t="shared" si="4"/>
        <v>0.505</v>
      </c>
      <c r="AE16" s="275" t="s">
        <v>420</v>
      </c>
      <c r="AF16" s="275">
        <f t="shared" si="5"/>
        <v>4</v>
      </c>
      <c r="AG16" s="275">
        <v>0</v>
      </c>
      <c r="AH16" s="275" t="s">
        <v>23</v>
      </c>
      <c r="AI16" s="275">
        <f t="shared" si="6"/>
        <v>1</v>
      </c>
      <c r="AJ16" s="275">
        <f t="shared" si="7"/>
        <v>0</v>
      </c>
      <c r="AK16" s="275">
        <f t="shared" si="8"/>
        <v>4</v>
      </c>
      <c r="AL16" s="275">
        <f t="shared" si="9"/>
        <v>35</v>
      </c>
      <c r="AM16" s="275">
        <f t="shared" si="10"/>
        <v>0.7222222222222221</v>
      </c>
      <c r="AN16" s="276">
        <f t="shared" si="11"/>
        <v>1.4588888888888887</v>
      </c>
      <c r="AO16" s="749"/>
      <c r="AQ16" s="406" t="s">
        <v>30</v>
      </c>
      <c r="AR16" s="316">
        <f t="shared" si="12"/>
        <v>12416076</v>
      </c>
      <c r="AS16" s="316">
        <f t="shared" si="13"/>
        <v>9.5170047665492732E-4</v>
      </c>
      <c r="AT16" s="316">
        <f t="shared" si="14"/>
        <v>1.4588888888888887</v>
      </c>
      <c r="AU16" s="316">
        <v>1</v>
      </c>
      <c r="AV16" s="316">
        <f t="shared" si="15"/>
        <v>17238.793436016593</v>
      </c>
      <c r="AW16" s="722"/>
      <c r="AX16" s="722"/>
      <c r="AY16" s="715"/>
    </row>
    <row r="17" spans="1:51" ht="20.25" thickTop="1" thickBot="1" x14ac:dyDescent="0.35">
      <c r="A17" s="4"/>
      <c r="B17" s="7" t="s">
        <v>27</v>
      </c>
      <c r="C17" s="53">
        <f>'Input sheet'!E19</f>
        <v>1003</v>
      </c>
      <c r="D17" s="99"/>
      <c r="K17" s="303" t="s">
        <v>28</v>
      </c>
      <c r="L17" s="429" t="s">
        <v>229</v>
      </c>
      <c r="M17" s="408">
        <f>C8*C10</f>
        <v>6215840</v>
      </c>
      <c r="N17" s="763"/>
      <c r="P17" s="302" t="s">
        <v>28</v>
      </c>
      <c r="Q17" s="45">
        <f>$C$30</f>
        <v>20</v>
      </c>
      <c r="R17" s="45">
        <f>$C$33</f>
        <v>25</v>
      </c>
      <c r="S17" s="45">
        <v>45</v>
      </c>
      <c r="T17" s="45">
        <f t="shared" si="0"/>
        <v>8.9147801264732891</v>
      </c>
      <c r="U17" s="45">
        <f t="shared" si="1"/>
        <v>4.7096302149683109E-4</v>
      </c>
      <c r="V17" s="45">
        <f t="shared" si="2"/>
        <v>9.417042368260448E-4</v>
      </c>
      <c r="W17" s="722"/>
      <c r="Y17" s="303" t="s">
        <v>28</v>
      </c>
      <c r="Z17" s="386" t="s">
        <v>419</v>
      </c>
      <c r="AA17" s="275" t="s">
        <v>382</v>
      </c>
      <c r="AB17" s="275">
        <f t="shared" si="3"/>
        <v>0.01</v>
      </c>
      <c r="AC17" s="275">
        <v>0.5</v>
      </c>
      <c r="AD17" s="275">
        <f t="shared" si="4"/>
        <v>0.505</v>
      </c>
      <c r="AE17" s="275" t="s">
        <v>420</v>
      </c>
      <c r="AF17" s="275">
        <f t="shared" si="5"/>
        <v>4</v>
      </c>
      <c r="AG17" s="275">
        <v>0</v>
      </c>
      <c r="AH17" s="275" t="s">
        <v>23</v>
      </c>
      <c r="AI17" s="275">
        <f t="shared" si="6"/>
        <v>1</v>
      </c>
      <c r="AJ17" s="275">
        <f t="shared" si="7"/>
        <v>0</v>
      </c>
      <c r="AK17" s="275">
        <f t="shared" si="8"/>
        <v>4</v>
      </c>
      <c r="AL17" s="275">
        <f t="shared" si="9"/>
        <v>35</v>
      </c>
      <c r="AM17" s="275">
        <f t="shared" si="10"/>
        <v>0.7222222222222221</v>
      </c>
      <c r="AN17" s="276">
        <f t="shared" si="11"/>
        <v>1.4588888888888887</v>
      </c>
      <c r="AO17" s="749"/>
      <c r="AQ17" s="406" t="s">
        <v>28</v>
      </c>
      <c r="AR17" s="316">
        <f t="shared" si="12"/>
        <v>6215840</v>
      </c>
      <c r="AS17" s="316">
        <f t="shared" si="13"/>
        <v>9.417042368260448E-4</v>
      </c>
      <c r="AT17" s="316">
        <f t="shared" si="14"/>
        <v>1.4588888888888887</v>
      </c>
      <c r="AU17" s="316">
        <v>1</v>
      </c>
      <c r="AV17" s="316">
        <f t="shared" si="15"/>
        <v>8539.5811107636309</v>
      </c>
      <c r="AW17" s="722"/>
      <c r="AX17" s="722"/>
      <c r="AY17" s="715"/>
    </row>
    <row r="18" spans="1:51" ht="20.25" thickTop="1" thickBot="1" x14ac:dyDescent="0.35">
      <c r="A18" s="1"/>
      <c r="B18" s="8" t="s">
        <v>72</v>
      </c>
      <c r="C18" s="55">
        <f>'Input sheet'!E20</f>
        <v>49345</v>
      </c>
      <c r="D18" s="99"/>
      <c r="K18" s="303" t="s">
        <v>36</v>
      </c>
      <c r="L18" s="430" t="s">
        <v>241</v>
      </c>
      <c r="M18" s="427">
        <f>(C15+C17)*(C13+C11)</f>
        <v>35699616</v>
      </c>
      <c r="N18" s="763"/>
      <c r="P18" s="302" t="s">
        <v>36</v>
      </c>
      <c r="Q18" s="45">
        <f>$C$29</f>
        <v>35</v>
      </c>
      <c r="R18" s="45">
        <f>$C$32</f>
        <v>15</v>
      </c>
      <c r="S18" s="45">
        <v>45</v>
      </c>
      <c r="T18" s="45">
        <f t="shared" si="0"/>
        <v>13.299792101327421</v>
      </c>
      <c r="U18" s="45">
        <f t="shared" si="1"/>
        <v>2.1450602139066136E-3</v>
      </c>
      <c r="V18" s="45">
        <f t="shared" si="2"/>
        <v>4.2855191444919425E-3</v>
      </c>
      <c r="W18" s="722"/>
      <c r="Y18" s="303" t="s">
        <v>36</v>
      </c>
      <c r="Z18" s="386" t="s">
        <v>419</v>
      </c>
      <c r="AA18" s="275" t="s">
        <v>382</v>
      </c>
      <c r="AB18" s="275">
        <f t="shared" si="3"/>
        <v>0.01</v>
      </c>
      <c r="AC18" s="275">
        <v>0.5</v>
      </c>
      <c r="AD18" s="275">
        <f t="shared" si="4"/>
        <v>0.505</v>
      </c>
      <c r="AE18" s="275">
        <v>0</v>
      </c>
      <c r="AF18" s="275">
        <f t="shared" si="5"/>
        <v>0</v>
      </c>
      <c r="AG18" s="275">
        <v>1</v>
      </c>
      <c r="AH18" s="275" t="s">
        <v>20</v>
      </c>
      <c r="AI18" s="275">
        <f t="shared" si="6"/>
        <v>2</v>
      </c>
      <c r="AJ18" s="275">
        <f t="shared" si="7"/>
        <v>1.75</v>
      </c>
      <c r="AK18" s="275">
        <f t="shared" si="8"/>
        <v>1.75</v>
      </c>
      <c r="AL18" s="275">
        <f t="shared" si="9"/>
        <v>35</v>
      </c>
      <c r="AM18" s="275">
        <f t="shared" si="10"/>
        <v>0.7222222222222221</v>
      </c>
      <c r="AN18" s="276">
        <f t="shared" si="11"/>
        <v>0.63826388888888885</v>
      </c>
      <c r="AO18" s="749"/>
      <c r="AQ18" s="406" t="s">
        <v>36</v>
      </c>
      <c r="AR18" s="316">
        <f t="shared" si="12"/>
        <v>35699616</v>
      </c>
      <c r="AS18" s="316">
        <f t="shared" si="13"/>
        <v>4.2855191444919425E-3</v>
      </c>
      <c r="AT18" s="316">
        <f t="shared" si="14"/>
        <v>0.63826388888888885</v>
      </c>
      <c r="AU18" s="316">
        <v>1</v>
      </c>
      <c r="AV18" s="316">
        <f t="shared" si="15"/>
        <v>97648.878155870043</v>
      </c>
      <c r="AW18" s="722"/>
      <c r="AX18" s="722"/>
      <c r="AY18" s="715"/>
    </row>
    <row r="19" spans="1:51" ht="20.25" thickTop="1" thickBot="1" x14ac:dyDescent="0.35">
      <c r="B19" s="29"/>
      <c r="C19" s="99"/>
      <c r="K19" s="303" t="s">
        <v>29</v>
      </c>
      <c r="L19" s="429" t="s">
        <v>242</v>
      </c>
      <c r="M19" s="408">
        <f>C17*(C6+C7+C8)</f>
        <v>16182402</v>
      </c>
      <c r="N19" s="763"/>
      <c r="P19" s="302" t="s">
        <v>29</v>
      </c>
      <c r="Q19" s="45">
        <f>$C$29</f>
        <v>35</v>
      </c>
      <c r="R19" s="45">
        <f>$C$32</f>
        <v>15</v>
      </c>
      <c r="S19" s="45">
        <v>45</v>
      </c>
      <c r="T19" s="45">
        <f t="shared" si="0"/>
        <v>13.299792101327421</v>
      </c>
      <c r="U19" s="45">
        <f t="shared" si="1"/>
        <v>2.1450602139066136E-3</v>
      </c>
      <c r="V19" s="45">
        <f t="shared" si="2"/>
        <v>4.2855191444919425E-3</v>
      </c>
      <c r="W19" s="722"/>
      <c r="Y19" s="303" t="s">
        <v>29</v>
      </c>
      <c r="Z19" s="386" t="s">
        <v>419</v>
      </c>
      <c r="AA19" s="275" t="s">
        <v>382</v>
      </c>
      <c r="AB19" s="275">
        <f t="shared" si="3"/>
        <v>0.01</v>
      </c>
      <c r="AC19" s="275">
        <v>0.5</v>
      </c>
      <c r="AD19" s="275">
        <f t="shared" si="4"/>
        <v>0.505</v>
      </c>
      <c r="AE19" s="275">
        <v>0</v>
      </c>
      <c r="AF19" s="275">
        <f t="shared" si="5"/>
        <v>0</v>
      </c>
      <c r="AG19" s="275">
        <v>1</v>
      </c>
      <c r="AH19" s="275" t="s">
        <v>17</v>
      </c>
      <c r="AI19" s="275">
        <f t="shared" si="6"/>
        <v>2</v>
      </c>
      <c r="AJ19" s="275">
        <f t="shared" si="7"/>
        <v>1.75</v>
      </c>
      <c r="AK19" s="275">
        <f t="shared" si="8"/>
        <v>1.75</v>
      </c>
      <c r="AL19" s="275">
        <f t="shared" si="9"/>
        <v>35</v>
      </c>
      <c r="AM19" s="275">
        <f t="shared" si="10"/>
        <v>0.7222222222222221</v>
      </c>
      <c r="AN19" s="276">
        <f t="shared" si="11"/>
        <v>0.63826388888888885</v>
      </c>
      <c r="AO19" s="749"/>
      <c r="AQ19" s="406" t="s">
        <v>29</v>
      </c>
      <c r="AR19" s="316">
        <f t="shared" si="12"/>
        <v>16182402</v>
      </c>
      <c r="AS19" s="316">
        <f t="shared" si="13"/>
        <v>4.2855191444919425E-3</v>
      </c>
      <c r="AT19" s="316">
        <f t="shared" si="14"/>
        <v>0.63826388888888885</v>
      </c>
      <c r="AU19" s="316">
        <v>1</v>
      </c>
      <c r="AV19" s="316">
        <f t="shared" si="15"/>
        <v>44263.596593512593</v>
      </c>
      <c r="AW19" s="722"/>
      <c r="AX19" s="722"/>
      <c r="AY19" s="715"/>
    </row>
    <row r="20" spans="1:51" ht="20.25" thickTop="1" thickBot="1" x14ac:dyDescent="0.35">
      <c r="K20" s="421" t="s">
        <v>37</v>
      </c>
      <c r="L20" s="430" t="s">
        <v>230</v>
      </c>
      <c r="M20" s="427">
        <f>C14*C16</f>
        <v>8488140</v>
      </c>
      <c r="N20" s="763"/>
      <c r="P20" s="420" t="s">
        <v>37</v>
      </c>
      <c r="Q20" s="45">
        <f>$C$30</f>
        <v>20</v>
      </c>
      <c r="R20" s="45">
        <f>$C$33</f>
        <v>25</v>
      </c>
      <c r="S20" s="45">
        <v>45</v>
      </c>
      <c r="T20" s="45">
        <f t="shared" si="0"/>
        <v>8.9147801264732891</v>
      </c>
      <c r="U20" s="45">
        <f t="shared" si="1"/>
        <v>4.7096302149683109E-4</v>
      </c>
      <c r="V20" s="45">
        <f t="shared" si="2"/>
        <v>9.417042368260448E-4</v>
      </c>
      <c r="W20" s="722"/>
      <c r="Y20" s="421" t="s">
        <v>37</v>
      </c>
      <c r="Z20" s="386" t="s">
        <v>419</v>
      </c>
      <c r="AA20" s="275" t="s">
        <v>382</v>
      </c>
      <c r="AB20" s="275">
        <f t="shared" si="3"/>
        <v>0.01</v>
      </c>
      <c r="AC20" s="275">
        <v>0.5</v>
      </c>
      <c r="AD20" s="275">
        <f t="shared" si="4"/>
        <v>0.505</v>
      </c>
      <c r="AE20" s="275" t="s">
        <v>421</v>
      </c>
      <c r="AF20" s="275">
        <f t="shared" si="5"/>
        <v>4</v>
      </c>
      <c r="AG20" s="275">
        <v>0</v>
      </c>
      <c r="AH20" s="275" t="s">
        <v>26</v>
      </c>
      <c r="AI20" s="275">
        <f t="shared" si="6"/>
        <v>1</v>
      </c>
      <c r="AJ20" s="275">
        <f t="shared" si="7"/>
        <v>0</v>
      </c>
      <c r="AK20" s="275">
        <f t="shared" si="8"/>
        <v>4</v>
      </c>
      <c r="AL20" s="275">
        <f t="shared" si="9"/>
        <v>35</v>
      </c>
      <c r="AM20" s="275">
        <f t="shared" si="10"/>
        <v>0.7222222222222221</v>
      </c>
      <c r="AN20" s="276">
        <f t="shared" si="11"/>
        <v>1.4588888888888887</v>
      </c>
      <c r="AO20" s="749"/>
      <c r="AQ20" s="406" t="s">
        <v>37</v>
      </c>
      <c r="AR20" s="316">
        <f t="shared" si="12"/>
        <v>8488140</v>
      </c>
      <c r="AS20" s="316">
        <f t="shared" si="13"/>
        <v>9.417042368260448E-4</v>
      </c>
      <c r="AT20" s="316">
        <f t="shared" si="14"/>
        <v>1.4588888888888887</v>
      </c>
      <c r="AU20" s="316">
        <v>1</v>
      </c>
      <c r="AV20" s="316">
        <f t="shared" si="15"/>
        <v>11661.361941349393</v>
      </c>
      <c r="AW20" s="722"/>
      <c r="AX20" s="722"/>
      <c r="AY20" s="715"/>
    </row>
    <row r="21" spans="1:51" ht="20.25" thickTop="1" thickBot="1" x14ac:dyDescent="0.35">
      <c r="A21" s="731" t="s">
        <v>432</v>
      </c>
      <c r="B21" s="732"/>
      <c r="C21" s="733"/>
      <c r="K21" s="307" t="s">
        <v>38</v>
      </c>
      <c r="L21" s="433" t="s">
        <v>243</v>
      </c>
      <c r="M21" s="409">
        <f>(C14+C16)*C6</f>
        <v>10143776</v>
      </c>
      <c r="N21" s="763"/>
      <c r="P21" s="306" t="s">
        <v>38</v>
      </c>
      <c r="Q21" s="46">
        <f>$C$31</f>
        <v>15</v>
      </c>
      <c r="R21" s="46">
        <f>$C$32</f>
        <v>15</v>
      </c>
      <c r="S21" s="46">
        <v>45</v>
      </c>
      <c r="T21" s="46">
        <f t="shared" si="0"/>
        <v>5.740251485476346</v>
      </c>
      <c r="U21" s="46">
        <f t="shared" si="1"/>
        <v>8.8800555624313991E-5</v>
      </c>
      <c r="V21" s="46">
        <f t="shared" si="2"/>
        <v>1.7759322570994878E-4</v>
      </c>
      <c r="W21" s="517"/>
      <c r="Y21" s="307" t="s">
        <v>38</v>
      </c>
      <c r="Z21" s="386" t="s">
        <v>419</v>
      </c>
      <c r="AA21" s="292" t="s">
        <v>382</v>
      </c>
      <c r="AB21" s="292">
        <f t="shared" si="3"/>
        <v>0.01</v>
      </c>
      <c r="AC21" s="292">
        <v>0.5</v>
      </c>
      <c r="AD21" s="292">
        <f t="shared" si="4"/>
        <v>0.505</v>
      </c>
      <c r="AE21" s="292" t="s">
        <v>421</v>
      </c>
      <c r="AF21" s="292">
        <f t="shared" si="5"/>
        <v>4</v>
      </c>
      <c r="AG21" s="292">
        <v>0</v>
      </c>
      <c r="AH21" s="292" t="s">
        <v>26</v>
      </c>
      <c r="AI21" s="292">
        <f t="shared" si="6"/>
        <v>1</v>
      </c>
      <c r="AJ21" s="292">
        <f t="shared" si="7"/>
        <v>0</v>
      </c>
      <c r="AK21" s="292">
        <f t="shared" si="8"/>
        <v>4</v>
      </c>
      <c r="AL21" s="292">
        <f t="shared" si="9"/>
        <v>35</v>
      </c>
      <c r="AM21" s="292">
        <f t="shared" si="10"/>
        <v>0.7222222222222221</v>
      </c>
      <c r="AN21" s="293">
        <f t="shared" si="11"/>
        <v>1.4588888888888887</v>
      </c>
      <c r="AO21" s="750"/>
      <c r="AQ21" s="407" t="s">
        <v>38</v>
      </c>
      <c r="AR21" s="318">
        <f t="shared" si="12"/>
        <v>10143776</v>
      </c>
      <c r="AS21" s="318">
        <f t="shared" si="13"/>
        <v>1.7759322570994878E-4</v>
      </c>
      <c r="AT21" s="318">
        <f t="shared" si="14"/>
        <v>1.4588888888888887</v>
      </c>
      <c r="AU21" s="318">
        <v>1</v>
      </c>
      <c r="AV21" s="318">
        <f t="shared" si="15"/>
        <v>2628.1385862713987</v>
      </c>
      <c r="AW21" s="517"/>
      <c r="AX21" s="517"/>
      <c r="AY21" s="715"/>
    </row>
    <row r="22" spans="1:51" ht="20.25" thickTop="1" thickBot="1" x14ac:dyDescent="0.35">
      <c r="A22" s="516" t="s">
        <v>378</v>
      </c>
      <c r="B22" s="105" t="s">
        <v>17</v>
      </c>
      <c r="C22" s="94">
        <f>'Input sheet'!E38</f>
        <v>2</v>
      </c>
      <c r="K22" s="411" t="s">
        <v>34</v>
      </c>
      <c r="L22" s="431" t="s">
        <v>244</v>
      </c>
      <c r="M22" s="425">
        <f>C10*(C7+C17)</f>
        <v>50375425</v>
      </c>
      <c r="N22" s="763">
        <f>SUM(M22:M29)</f>
        <v>313041714</v>
      </c>
      <c r="P22" s="414" t="s">
        <v>34</v>
      </c>
      <c r="Q22" s="44">
        <f>$C$29</f>
        <v>35</v>
      </c>
      <c r="R22" s="44">
        <f>$C$32</f>
        <v>15</v>
      </c>
      <c r="S22" s="44">
        <v>270</v>
      </c>
      <c r="T22" s="44">
        <f t="shared" si="0"/>
        <v>19.039432764659772</v>
      </c>
      <c r="U22" s="44">
        <f t="shared" si="1"/>
        <v>8.3551870766805716E-3</v>
      </c>
      <c r="V22" s="44">
        <f t="shared" si="2"/>
        <v>1.6640565002274812E-2</v>
      </c>
      <c r="W22" s="516">
        <f>AVERAGE(V22:V29)</f>
        <v>2.4656117531788552E-2</v>
      </c>
      <c r="Y22" s="411" t="s">
        <v>34</v>
      </c>
      <c r="Z22" s="383" t="s">
        <v>422</v>
      </c>
      <c r="AA22" s="384" t="s">
        <v>434</v>
      </c>
      <c r="AB22" s="384">
        <f t="shared" si="3"/>
        <v>0.01</v>
      </c>
      <c r="AC22" s="384">
        <v>0.5</v>
      </c>
      <c r="AD22" s="384">
        <f t="shared" si="4"/>
        <v>0.505</v>
      </c>
      <c r="AE22" s="384" t="s">
        <v>420</v>
      </c>
      <c r="AF22" s="384">
        <f t="shared" si="5"/>
        <v>4</v>
      </c>
      <c r="AG22" s="384">
        <v>0</v>
      </c>
      <c r="AH22" s="384" t="s">
        <v>23</v>
      </c>
      <c r="AI22" s="384">
        <f t="shared" si="6"/>
        <v>1</v>
      </c>
      <c r="AJ22" s="384">
        <f t="shared" si="7"/>
        <v>0</v>
      </c>
      <c r="AK22" s="384">
        <f t="shared" si="8"/>
        <v>4</v>
      </c>
      <c r="AL22" s="384">
        <f t="shared" si="9"/>
        <v>35</v>
      </c>
      <c r="AM22" s="384">
        <f t="shared" si="10"/>
        <v>0.7222222222222221</v>
      </c>
      <c r="AN22" s="385">
        <f t="shared" si="11"/>
        <v>1.4588888888888887</v>
      </c>
      <c r="AO22" s="748">
        <f>AVERAGE(AN22:AN29)</f>
        <v>1.4588888888888887</v>
      </c>
      <c r="AQ22" s="435" t="s">
        <v>34</v>
      </c>
      <c r="AR22" s="436">
        <f t="shared" si="12"/>
        <v>50375425</v>
      </c>
      <c r="AS22" s="436">
        <f t="shared" si="13"/>
        <v>1.6640565002274812E-2</v>
      </c>
      <c r="AT22" s="436">
        <f t="shared" si="14"/>
        <v>1.4588888888888887</v>
      </c>
      <c r="AU22" s="436">
        <v>1</v>
      </c>
      <c r="AV22" s="436">
        <f t="shared" si="15"/>
        <v>1222950.8627151353</v>
      </c>
      <c r="AW22" s="516">
        <f>SUM(AV22:AV29)</f>
        <v>11898776.752182033</v>
      </c>
      <c r="AX22" s="516">
        <f>100*EXP((-1/13700000)*AW22)</f>
        <v>41.957044103344266</v>
      </c>
      <c r="AY22" s="715"/>
    </row>
    <row r="23" spans="1:51" ht="20.25" thickTop="1" thickBot="1" x14ac:dyDescent="0.35">
      <c r="A23" s="517"/>
      <c r="B23" s="106" t="s">
        <v>20</v>
      </c>
      <c r="C23" s="95">
        <f>'Input sheet'!E39</f>
        <v>2</v>
      </c>
      <c r="K23" s="392" t="s">
        <v>35</v>
      </c>
      <c r="L23" s="429" t="s">
        <v>200</v>
      </c>
      <c r="M23" s="408">
        <f>C10*C14</f>
        <v>8488140</v>
      </c>
      <c r="N23" s="763"/>
      <c r="P23" s="391" t="s">
        <v>35</v>
      </c>
      <c r="Q23" s="45">
        <f>$C$30</f>
        <v>20</v>
      </c>
      <c r="R23" s="45">
        <f>$C$32</f>
        <v>15</v>
      </c>
      <c r="S23" s="45">
        <v>230</v>
      </c>
      <c r="T23" s="45">
        <f t="shared" si="0"/>
        <v>15.895538413434787</v>
      </c>
      <c r="U23" s="45">
        <f t="shared" si="1"/>
        <v>4.2160006424573982E-3</v>
      </c>
      <c r="V23" s="45">
        <f t="shared" si="2"/>
        <v>8.4142266234975959E-3</v>
      </c>
      <c r="W23" s="722"/>
      <c r="Y23" s="392" t="s">
        <v>35</v>
      </c>
      <c r="Z23" s="386" t="s">
        <v>422</v>
      </c>
      <c r="AA23" s="275" t="s">
        <v>434</v>
      </c>
      <c r="AB23" s="275">
        <f t="shared" si="3"/>
        <v>0.01</v>
      </c>
      <c r="AC23" s="275">
        <v>0.5</v>
      </c>
      <c r="AD23" s="275">
        <f t="shared" si="4"/>
        <v>0.505</v>
      </c>
      <c r="AE23" s="275" t="s">
        <v>420</v>
      </c>
      <c r="AF23" s="275">
        <f t="shared" si="5"/>
        <v>4</v>
      </c>
      <c r="AG23" s="275">
        <v>0</v>
      </c>
      <c r="AH23" s="275" t="s">
        <v>23</v>
      </c>
      <c r="AI23" s="275">
        <f t="shared" si="6"/>
        <v>1</v>
      </c>
      <c r="AJ23" s="275">
        <f t="shared" si="7"/>
        <v>0</v>
      </c>
      <c r="AK23" s="275">
        <f t="shared" si="8"/>
        <v>4</v>
      </c>
      <c r="AL23" s="275">
        <f t="shared" si="9"/>
        <v>35</v>
      </c>
      <c r="AM23" s="275">
        <f t="shared" si="10"/>
        <v>0.7222222222222221</v>
      </c>
      <c r="AN23" s="276">
        <f t="shared" si="11"/>
        <v>1.4588888888888887</v>
      </c>
      <c r="AO23" s="749"/>
      <c r="AQ23" s="315" t="s">
        <v>35</v>
      </c>
      <c r="AR23" s="316">
        <f t="shared" si="12"/>
        <v>8488140</v>
      </c>
      <c r="AS23" s="316">
        <f t="shared" si="13"/>
        <v>8.4142266234975959E-3</v>
      </c>
      <c r="AT23" s="316">
        <f t="shared" si="14"/>
        <v>1.4588888888888887</v>
      </c>
      <c r="AU23" s="316">
        <v>1</v>
      </c>
      <c r="AV23" s="316">
        <f t="shared" si="15"/>
        <v>104195.49820000335</v>
      </c>
      <c r="AW23" s="722"/>
      <c r="AX23" s="722"/>
      <c r="AY23" s="715"/>
    </row>
    <row r="24" spans="1:51" ht="20.25" thickTop="1" thickBot="1" x14ac:dyDescent="0.35">
      <c r="A24" s="516" t="s">
        <v>379</v>
      </c>
      <c r="B24" s="105" t="s">
        <v>23</v>
      </c>
      <c r="C24" s="94">
        <f>'Input sheet'!E40</f>
        <v>1</v>
      </c>
      <c r="K24" s="392" t="s">
        <v>30</v>
      </c>
      <c r="L24" s="429" t="s">
        <v>245</v>
      </c>
      <c r="M24" s="408">
        <f>C10*(C13+C11)</f>
        <v>67304060</v>
      </c>
      <c r="N24" s="763"/>
      <c r="P24" s="391" t="s">
        <v>30</v>
      </c>
      <c r="Q24" s="45">
        <f>$C$29</f>
        <v>35</v>
      </c>
      <c r="R24" s="45">
        <f>$C$33</f>
        <v>25</v>
      </c>
      <c r="S24" s="45">
        <v>270</v>
      </c>
      <c r="T24" s="45">
        <f t="shared" si="0"/>
        <v>21.505813167606568</v>
      </c>
      <c r="U24" s="45">
        <f t="shared" si="1"/>
        <v>1.3257274218598319E-2</v>
      </c>
      <c r="V24" s="45">
        <f t="shared" si="2"/>
        <v>2.6338793117489528E-2</v>
      </c>
      <c r="W24" s="722"/>
      <c r="Y24" s="392" t="s">
        <v>30</v>
      </c>
      <c r="Z24" s="386" t="s">
        <v>422</v>
      </c>
      <c r="AA24" s="275" t="s">
        <v>434</v>
      </c>
      <c r="AB24" s="275">
        <f t="shared" si="3"/>
        <v>0.01</v>
      </c>
      <c r="AC24" s="275">
        <v>0.5</v>
      </c>
      <c r="AD24" s="275">
        <f t="shared" si="4"/>
        <v>0.505</v>
      </c>
      <c r="AE24" s="275" t="s">
        <v>420</v>
      </c>
      <c r="AF24" s="275">
        <f t="shared" si="5"/>
        <v>4</v>
      </c>
      <c r="AG24" s="275">
        <v>0</v>
      </c>
      <c r="AH24" s="275" t="s">
        <v>23</v>
      </c>
      <c r="AI24" s="275">
        <f t="shared" si="6"/>
        <v>1</v>
      </c>
      <c r="AJ24" s="275">
        <f t="shared" si="7"/>
        <v>0</v>
      </c>
      <c r="AK24" s="275">
        <f t="shared" si="8"/>
        <v>4</v>
      </c>
      <c r="AL24" s="275">
        <f t="shared" si="9"/>
        <v>35</v>
      </c>
      <c r="AM24" s="275">
        <f t="shared" si="10"/>
        <v>0.7222222222222221</v>
      </c>
      <c r="AN24" s="276">
        <f t="shared" si="11"/>
        <v>1.4588888888888887</v>
      </c>
      <c r="AO24" s="749"/>
      <c r="AQ24" s="315" t="s">
        <v>30</v>
      </c>
      <c r="AR24" s="316">
        <f t="shared" si="12"/>
        <v>67304060</v>
      </c>
      <c r="AS24" s="316">
        <f t="shared" si="13"/>
        <v>2.6338793117489528E-2</v>
      </c>
      <c r="AT24" s="316">
        <f t="shared" si="14"/>
        <v>1.4588888888888887</v>
      </c>
      <c r="AU24" s="316">
        <v>1</v>
      </c>
      <c r="AV24" s="316">
        <f t="shared" si="15"/>
        <v>2586183.584732472</v>
      </c>
      <c r="AW24" s="722"/>
      <c r="AX24" s="722"/>
      <c r="AY24" s="715"/>
    </row>
    <row r="25" spans="1:51" ht="20.25" thickTop="1" thickBot="1" x14ac:dyDescent="0.35">
      <c r="A25" s="517"/>
      <c r="B25" s="106" t="s">
        <v>26</v>
      </c>
      <c r="C25" s="95">
        <f>'Input sheet'!E41</f>
        <v>1</v>
      </c>
      <c r="K25" s="392" t="s">
        <v>28</v>
      </c>
      <c r="L25" s="429" t="s">
        <v>246</v>
      </c>
      <c r="M25" s="408">
        <f>C8*(C13+C11)</f>
        <v>31145344</v>
      </c>
      <c r="N25" s="763"/>
      <c r="P25" s="391" t="s">
        <v>28</v>
      </c>
      <c r="Q25" s="45">
        <f>$C$29</f>
        <v>35</v>
      </c>
      <c r="R25" s="45">
        <f>$C$30</f>
        <v>20</v>
      </c>
      <c r="S25" s="45">
        <v>230</v>
      </c>
      <c r="T25" s="45">
        <f t="shared" si="0"/>
        <v>25.12420473149924</v>
      </c>
      <c r="U25" s="45">
        <f t="shared" si="1"/>
        <v>2.3901073345479126E-2</v>
      </c>
      <c r="V25" s="45">
        <f t="shared" si="2"/>
        <v>4.7230885383892279E-2</v>
      </c>
      <c r="W25" s="722"/>
      <c r="Y25" s="392" t="s">
        <v>28</v>
      </c>
      <c r="Z25" s="386" t="s">
        <v>422</v>
      </c>
      <c r="AA25" s="275" t="s">
        <v>434</v>
      </c>
      <c r="AB25" s="275">
        <f t="shared" si="3"/>
        <v>0.01</v>
      </c>
      <c r="AC25" s="275">
        <v>0.5</v>
      </c>
      <c r="AD25" s="275">
        <f t="shared" si="4"/>
        <v>0.505</v>
      </c>
      <c r="AE25" s="275" t="s">
        <v>49</v>
      </c>
      <c r="AF25" s="275">
        <f t="shared" si="5"/>
        <v>3</v>
      </c>
      <c r="AG25" s="275">
        <v>1</v>
      </c>
      <c r="AH25" s="275" t="s">
        <v>23</v>
      </c>
      <c r="AI25" s="275">
        <f t="shared" si="6"/>
        <v>1</v>
      </c>
      <c r="AJ25" s="275">
        <f t="shared" si="7"/>
        <v>1</v>
      </c>
      <c r="AK25" s="275">
        <f t="shared" si="8"/>
        <v>4</v>
      </c>
      <c r="AL25" s="275">
        <f t="shared" si="9"/>
        <v>35</v>
      </c>
      <c r="AM25" s="275">
        <f t="shared" si="10"/>
        <v>0.7222222222222221</v>
      </c>
      <c r="AN25" s="276">
        <f t="shared" si="11"/>
        <v>1.4588888888888887</v>
      </c>
      <c r="AO25" s="749"/>
      <c r="AQ25" s="315" t="s">
        <v>28</v>
      </c>
      <c r="AR25" s="316">
        <f t="shared" si="12"/>
        <v>31145344</v>
      </c>
      <c r="AS25" s="316">
        <f t="shared" si="13"/>
        <v>4.7230885383892279E-2</v>
      </c>
      <c r="AT25" s="316">
        <f t="shared" si="14"/>
        <v>1.4588888888888887</v>
      </c>
      <c r="AU25" s="316">
        <v>1</v>
      </c>
      <c r="AV25" s="316">
        <f t="shared" si="15"/>
        <v>2146057.9030698254</v>
      </c>
      <c r="AW25" s="722"/>
      <c r="AX25" s="722"/>
      <c r="AY25" s="715"/>
    </row>
    <row r="26" spans="1:51" ht="20.25" thickTop="1" thickBot="1" x14ac:dyDescent="0.35">
      <c r="K26" s="392" t="s">
        <v>36</v>
      </c>
      <c r="L26" s="429" t="s">
        <v>247</v>
      </c>
      <c r="M26" s="408">
        <f>C16*(C13+C11)</f>
        <v>67304060</v>
      </c>
      <c r="N26" s="763"/>
      <c r="P26" s="391" t="s">
        <v>36</v>
      </c>
      <c r="Q26" s="45">
        <f>$C$29</f>
        <v>35</v>
      </c>
      <c r="R26" s="45">
        <f>$C$32</f>
        <v>15</v>
      </c>
      <c r="S26" s="45">
        <v>270</v>
      </c>
      <c r="T26" s="45">
        <f t="shared" si="0"/>
        <v>19.039432764659772</v>
      </c>
      <c r="U26" s="45">
        <f t="shared" si="1"/>
        <v>8.3551870766805716E-3</v>
      </c>
      <c r="V26" s="45">
        <f t="shared" si="2"/>
        <v>1.6640565002274812E-2</v>
      </c>
      <c r="W26" s="722"/>
      <c r="Y26" s="392" t="s">
        <v>36</v>
      </c>
      <c r="Z26" s="386" t="s">
        <v>422</v>
      </c>
      <c r="AA26" s="275" t="s">
        <v>434</v>
      </c>
      <c r="AB26" s="275">
        <f t="shared" si="3"/>
        <v>0.01</v>
      </c>
      <c r="AC26" s="275">
        <v>0.5</v>
      </c>
      <c r="AD26" s="275">
        <f t="shared" si="4"/>
        <v>0.505</v>
      </c>
      <c r="AE26" s="275" t="s">
        <v>421</v>
      </c>
      <c r="AF26" s="275">
        <f t="shared" si="5"/>
        <v>4</v>
      </c>
      <c r="AG26" s="275">
        <v>0</v>
      </c>
      <c r="AH26" s="275" t="s">
        <v>26</v>
      </c>
      <c r="AI26" s="275">
        <f t="shared" si="6"/>
        <v>1</v>
      </c>
      <c r="AJ26" s="275">
        <f t="shared" si="7"/>
        <v>0</v>
      </c>
      <c r="AK26" s="275">
        <f t="shared" si="8"/>
        <v>4</v>
      </c>
      <c r="AL26" s="275">
        <f t="shared" si="9"/>
        <v>35</v>
      </c>
      <c r="AM26" s="275">
        <f t="shared" si="10"/>
        <v>0.7222222222222221</v>
      </c>
      <c r="AN26" s="276">
        <f t="shared" si="11"/>
        <v>1.4588888888888887</v>
      </c>
      <c r="AO26" s="749"/>
      <c r="AQ26" s="315" t="s">
        <v>36</v>
      </c>
      <c r="AR26" s="316">
        <f t="shared" si="12"/>
        <v>67304060</v>
      </c>
      <c r="AS26" s="316">
        <f t="shared" si="13"/>
        <v>1.6640565002274812E-2</v>
      </c>
      <c r="AT26" s="316">
        <f t="shared" si="14"/>
        <v>1.4588888888888887</v>
      </c>
      <c r="AU26" s="316">
        <v>1</v>
      </c>
      <c r="AV26" s="316">
        <f t="shared" si="15"/>
        <v>1633922.8550673511</v>
      </c>
      <c r="AW26" s="722"/>
      <c r="AX26" s="722"/>
      <c r="AY26" s="715"/>
    </row>
    <row r="27" spans="1:51" ht="20.25" thickTop="1" thickBot="1" x14ac:dyDescent="0.35">
      <c r="K27" s="392" t="s">
        <v>29</v>
      </c>
      <c r="L27" s="429" t="s">
        <v>231</v>
      </c>
      <c r="M27" s="408">
        <f>C8*C16</f>
        <v>6215840</v>
      </c>
      <c r="N27" s="763"/>
      <c r="P27" s="391" t="s">
        <v>29</v>
      </c>
      <c r="Q27" s="45">
        <f>$C$30</f>
        <v>20</v>
      </c>
      <c r="R27" s="45">
        <f>$C$32</f>
        <v>15</v>
      </c>
      <c r="S27" s="45">
        <v>230</v>
      </c>
      <c r="T27" s="45">
        <f t="shared" si="0"/>
        <v>15.895538413434787</v>
      </c>
      <c r="U27" s="45">
        <f t="shared" si="1"/>
        <v>4.2160006424573982E-3</v>
      </c>
      <c r="V27" s="45">
        <f t="shared" si="2"/>
        <v>8.4142266234975959E-3</v>
      </c>
      <c r="W27" s="722"/>
      <c r="Y27" s="392" t="s">
        <v>29</v>
      </c>
      <c r="Z27" s="386" t="s">
        <v>422</v>
      </c>
      <c r="AA27" s="275" t="s">
        <v>434</v>
      </c>
      <c r="AB27" s="275">
        <f t="shared" si="3"/>
        <v>0.01</v>
      </c>
      <c r="AC27" s="275">
        <v>0.5</v>
      </c>
      <c r="AD27" s="275">
        <f t="shared" si="4"/>
        <v>0.505</v>
      </c>
      <c r="AE27" s="275" t="s">
        <v>421</v>
      </c>
      <c r="AF27" s="275">
        <f t="shared" si="5"/>
        <v>4</v>
      </c>
      <c r="AG27" s="275">
        <v>0</v>
      </c>
      <c r="AH27" s="275" t="s">
        <v>26</v>
      </c>
      <c r="AI27" s="275">
        <f t="shared" si="6"/>
        <v>1</v>
      </c>
      <c r="AJ27" s="275">
        <f t="shared" si="7"/>
        <v>0</v>
      </c>
      <c r="AK27" s="275">
        <f t="shared" si="8"/>
        <v>4</v>
      </c>
      <c r="AL27" s="275">
        <f t="shared" si="9"/>
        <v>35</v>
      </c>
      <c r="AM27" s="275">
        <f t="shared" si="10"/>
        <v>0.7222222222222221</v>
      </c>
      <c r="AN27" s="276">
        <f t="shared" si="11"/>
        <v>1.4588888888888887</v>
      </c>
      <c r="AO27" s="749"/>
      <c r="AQ27" s="315" t="s">
        <v>29</v>
      </c>
      <c r="AR27" s="316">
        <f t="shared" si="12"/>
        <v>6215840</v>
      </c>
      <c r="AS27" s="316">
        <f t="shared" si="13"/>
        <v>8.4142266234975959E-3</v>
      </c>
      <c r="AT27" s="316">
        <f t="shared" si="14"/>
        <v>1.4588888888888887</v>
      </c>
      <c r="AU27" s="316">
        <v>1</v>
      </c>
      <c r="AV27" s="316">
        <f t="shared" si="15"/>
        <v>76302.0574038021</v>
      </c>
      <c r="AW27" s="722"/>
      <c r="AX27" s="722"/>
      <c r="AY27" s="715"/>
    </row>
    <row r="28" spans="1:51" ht="20.25" thickTop="1" thickBot="1" x14ac:dyDescent="0.35">
      <c r="B28" s="726" t="s">
        <v>386</v>
      </c>
      <c r="C28" s="727"/>
      <c r="K28" s="392" t="s">
        <v>37</v>
      </c>
      <c r="L28" s="429" t="s">
        <v>248</v>
      </c>
      <c r="M28" s="408">
        <f>C14*(C17+C7)</f>
        <v>31833420</v>
      </c>
      <c r="N28" s="763"/>
      <c r="P28" s="391" t="s">
        <v>37</v>
      </c>
      <c r="Q28" s="45">
        <f>$C$29</f>
        <v>35</v>
      </c>
      <c r="R28" s="45">
        <f>$C$30</f>
        <v>20</v>
      </c>
      <c r="S28" s="45">
        <v>230</v>
      </c>
      <c r="T28" s="45">
        <f t="shared" si="0"/>
        <v>25.12420473149924</v>
      </c>
      <c r="U28" s="45">
        <f t="shared" si="1"/>
        <v>2.3901073345479126E-2</v>
      </c>
      <c r="V28" s="45">
        <f t="shared" si="2"/>
        <v>4.7230885383892279E-2</v>
      </c>
      <c r="W28" s="722"/>
      <c r="Y28" s="392" t="s">
        <v>37</v>
      </c>
      <c r="Z28" s="386" t="s">
        <v>422</v>
      </c>
      <c r="AA28" s="275" t="s">
        <v>434</v>
      </c>
      <c r="AB28" s="275">
        <f t="shared" si="3"/>
        <v>0.01</v>
      </c>
      <c r="AC28" s="275">
        <v>0.5</v>
      </c>
      <c r="AD28" s="275">
        <f t="shared" si="4"/>
        <v>0.505</v>
      </c>
      <c r="AE28" s="275" t="s">
        <v>46</v>
      </c>
      <c r="AF28" s="275">
        <f t="shared" si="5"/>
        <v>3</v>
      </c>
      <c r="AG28" s="275">
        <v>1</v>
      </c>
      <c r="AH28" s="275" t="s">
        <v>26</v>
      </c>
      <c r="AI28" s="275">
        <f t="shared" si="6"/>
        <v>1</v>
      </c>
      <c r="AJ28" s="275">
        <f t="shared" si="7"/>
        <v>1</v>
      </c>
      <c r="AK28" s="275">
        <f t="shared" si="8"/>
        <v>4</v>
      </c>
      <c r="AL28" s="275">
        <f t="shared" si="9"/>
        <v>35</v>
      </c>
      <c r="AM28" s="275">
        <f t="shared" si="10"/>
        <v>0.7222222222222221</v>
      </c>
      <c r="AN28" s="276">
        <f t="shared" si="11"/>
        <v>1.4588888888888887</v>
      </c>
      <c r="AO28" s="749"/>
      <c r="AQ28" s="315" t="s">
        <v>37</v>
      </c>
      <c r="AR28" s="316">
        <f t="shared" si="12"/>
        <v>31833420</v>
      </c>
      <c r="AS28" s="316">
        <f t="shared" si="13"/>
        <v>4.7230885383892279E-2</v>
      </c>
      <c r="AT28" s="316">
        <f t="shared" si="14"/>
        <v>1.4588888888888887</v>
      </c>
      <c r="AU28" s="316">
        <v>1</v>
      </c>
      <c r="AV28" s="316">
        <f t="shared" si="15"/>
        <v>2193469.5141829555</v>
      </c>
      <c r="AW28" s="722"/>
      <c r="AX28" s="722"/>
      <c r="AY28" s="715"/>
    </row>
    <row r="29" spans="1:51" ht="20.25" thickTop="1" thickBot="1" x14ac:dyDescent="0.35">
      <c r="B29" s="107" t="s">
        <v>387</v>
      </c>
      <c r="C29" s="60">
        <f>'Input sheet'!D27</f>
        <v>35</v>
      </c>
      <c r="K29" s="394" t="s">
        <v>39</v>
      </c>
      <c r="L29" s="433" t="s">
        <v>249</v>
      </c>
      <c r="M29" s="409">
        <f>(C7+C17)*C16</f>
        <v>50375425</v>
      </c>
      <c r="N29" s="763"/>
      <c r="P29" s="393" t="s">
        <v>39</v>
      </c>
      <c r="Q29" s="46">
        <f>$C$29</f>
        <v>35</v>
      </c>
      <c r="R29" s="46">
        <f>$C$33</f>
        <v>25</v>
      </c>
      <c r="S29" s="46">
        <v>270</v>
      </c>
      <c r="T29" s="46">
        <f t="shared" si="0"/>
        <v>21.505813167606568</v>
      </c>
      <c r="U29" s="46">
        <f t="shared" si="1"/>
        <v>1.3257274218598319E-2</v>
      </c>
      <c r="V29" s="46">
        <f t="shared" si="2"/>
        <v>2.6338793117489528E-2</v>
      </c>
      <c r="W29" s="517"/>
      <c r="Y29" s="394" t="s">
        <v>39</v>
      </c>
      <c r="Z29" s="395" t="s">
        <v>422</v>
      </c>
      <c r="AA29" s="292" t="s">
        <v>434</v>
      </c>
      <c r="AB29" s="292">
        <f t="shared" si="3"/>
        <v>0.01</v>
      </c>
      <c r="AC29" s="292">
        <v>0.5</v>
      </c>
      <c r="AD29" s="292">
        <f t="shared" si="4"/>
        <v>0.505</v>
      </c>
      <c r="AE29" s="292" t="s">
        <v>421</v>
      </c>
      <c r="AF29" s="292">
        <f t="shared" si="5"/>
        <v>4</v>
      </c>
      <c r="AG29" s="292">
        <v>0</v>
      </c>
      <c r="AH29" s="292" t="s">
        <v>26</v>
      </c>
      <c r="AI29" s="292">
        <f t="shared" si="6"/>
        <v>1</v>
      </c>
      <c r="AJ29" s="292">
        <f t="shared" si="7"/>
        <v>0</v>
      </c>
      <c r="AK29" s="292">
        <f t="shared" si="8"/>
        <v>4</v>
      </c>
      <c r="AL29" s="292">
        <f t="shared" si="9"/>
        <v>35</v>
      </c>
      <c r="AM29" s="292">
        <f t="shared" si="10"/>
        <v>0.7222222222222221</v>
      </c>
      <c r="AN29" s="293">
        <f t="shared" si="11"/>
        <v>1.4588888888888887</v>
      </c>
      <c r="AO29" s="750"/>
      <c r="AQ29" s="317" t="s">
        <v>39</v>
      </c>
      <c r="AR29" s="318">
        <f t="shared" si="12"/>
        <v>50375425</v>
      </c>
      <c r="AS29" s="318">
        <f t="shared" si="13"/>
        <v>2.6338793117489528E-2</v>
      </c>
      <c r="AT29" s="318">
        <f t="shared" si="14"/>
        <v>1.4588888888888887</v>
      </c>
      <c r="AU29" s="318">
        <v>1</v>
      </c>
      <c r="AV29" s="318">
        <f t="shared" si="15"/>
        <v>1935694.4768104895</v>
      </c>
      <c r="AW29" s="517"/>
      <c r="AX29" s="517"/>
      <c r="AY29" s="716"/>
    </row>
    <row r="30" spans="1:51" ht="19.5" thickTop="1" x14ac:dyDescent="0.3">
      <c r="B30" s="108" t="s">
        <v>388</v>
      </c>
      <c r="C30" s="61">
        <f>'Input sheet'!D28</f>
        <v>20</v>
      </c>
      <c r="E30" s="739" t="s">
        <v>143</v>
      </c>
      <c r="F30" s="740"/>
      <c r="G30" s="740"/>
      <c r="H30" s="740"/>
      <c r="I30" s="741"/>
      <c r="K30" s="33"/>
      <c r="M30" s="99"/>
    </row>
    <row r="31" spans="1:51" ht="18.75" x14ac:dyDescent="0.3">
      <c r="B31" s="108" t="s">
        <v>389</v>
      </c>
      <c r="C31" s="61">
        <f>'Input sheet'!D29</f>
        <v>15</v>
      </c>
      <c r="E31" s="742"/>
      <c r="F31" s="743"/>
      <c r="G31" s="743"/>
      <c r="H31" s="743"/>
      <c r="I31" s="744"/>
      <c r="K31" s="33"/>
      <c r="M31" s="99"/>
    </row>
    <row r="32" spans="1:51" ht="18.75" x14ac:dyDescent="0.3">
      <c r="B32" s="110" t="s">
        <v>390</v>
      </c>
      <c r="C32" s="109">
        <f>'Input sheet'!D30</f>
        <v>15</v>
      </c>
      <c r="E32" s="742"/>
      <c r="F32" s="743"/>
      <c r="G32" s="743"/>
      <c r="H32" s="743"/>
      <c r="I32" s="744"/>
      <c r="K32" s="33"/>
      <c r="M32" s="99"/>
    </row>
    <row r="33" spans="1:20" ht="19.5" thickBot="1" x14ac:dyDescent="0.35">
      <c r="B33" s="106" t="s">
        <v>391</v>
      </c>
      <c r="C33" s="95">
        <f>'Input sheet'!D31</f>
        <v>25</v>
      </c>
      <c r="E33" s="745"/>
      <c r="F33" s="746"/>
      <c r="G33" s="746"/>
      <c r="H33" s="746"/>
      <c r="I33" s="747"/>
      <c r="K33" s="33"/>
      <c r="M33" s="99"/>
    </row>
    <row r="34" spans="1:20" ht="19.5" thickTop="1" x14ac:dyDescent="0.3">
      <c r="K34" s="33"/>
    </row>
    <row r="35" spans="1:20" ht="18.75" x14ac:dyDescent="0.3">
      <c r="K35" s="33"/>
    </row>
    <row r="36" spans="1:20" x14ac:dyDescent="0.25">
      <c r="D36" s="32"/>
      <c r="K36" s="32"/>
    </row>
    <row r="38" spans="1:20" ht="19.5" thickBot="1" x14ac:dyDescent="0.35">
      <c r="D38" s="99"/>
      <c r="E38" s="99"/>
      <c r="N38" s="304"/>
      <c r="P38" s="99"/>
    </row>
    <row r="39" spans="1:20" ht="18.75" x14ac:dyDescent="0.3">
      <c r="A39" s="34" t="s">
        <v>65</v>
      </c>
      <c r="B39" s="34"/>
      <c r="C39" s="34"/>
      <c r="D39" s="34"/>
      <c r="E39" s="34"/>
      <c r="F39" s="34"/>
      <c r="G39" s="34"/>
      <c r="H39" s="34"/>
      <c r="I39" s="35"/>
      <c r="J39" s="35"/>
      <c r="K39" s="36"/>
      <c r="L39" s="37"/>
      <c r="M39" s="37"/>
      <c r="N39" s="35"/>
      <c r="O39" s="35"/>
      <c r="P39" s="38"/>
      <c r="Q39" s="39"/>
      <c r="T39" s="33"/>
    </row>
    <row r="40" spans="1:20" ht="15.75" thickBot="1" x14ac:dyDescent="0.3">
      <c r="B40" s="17" t="s">
        <v>109</v>
      </c>
      <c r="K40" s="16"/>
      <c r="P40" s="40"/>
      <c r="Q40" s="39"/>
    </row>
    <row r="41" spans="1:20" ht="16.5" thickTop="1" thickBot="1" x14ac:dyDescent="0.3">
      <c r="A41" s="377" t="s">
        <v>3</v>
      </c>
      <c r="B41" s="19" t="s">
        <v>13</v>
      </c>
      <c r="C41" s="20" t="s">
        <v>48</v>
      </c>
      <c r="D41" s="21" t="s">
        <v>66</v>
      </c>
      <c r="E41" s="22" t="s">
        <v>58</v>
      </c>
      <c r="F41" s="18" t="s">
        <v>2</v>
      </c>
      <c r="K41" s="16"/>
      <c r="P41" s="40"/>
      <c r="Q41" s="39"/>
    </row>
    <row r="42" spans="1:20" ht="16.5" thickTop="1" thickBot="1" x14ac:dyDescent="0.3">
      <c r="A42" s="374">
        <f>A48</f>
        <v>12</v>
      </c>
      <c r="B42" s="24" t="str">
        <f>B48</f>
        <v>MUT #2</v>
      </c>
      <c r="C42" s="25">
        <v>8</v>
      </c>
      <c r="D42" s="26">
        <v>8</v>
      </c>
      <c r="E42" s="27">
        <v>8</v>
      </c>
      <c r="F42" s="28">
        <f>SUM(C42:E42)</f>
        <v>24</v>
      </c>
      <c r="K42" s="16"/>
      <c r="P42" s="40"/>
      <c r="Q42" s="39"/>
    </row>
    <row r="43" spans="1:20" ht="15.75" thickTop="1" x14ac:dyDescent="0.25">
      <c r="A43" s="375"/>
      <c r="B43" s="355"/>
      <c r="C43" s="373"/>
      <c r="D43" s="373"/>
      <c r="E43" s="373"/>
      <c r="F43" s="373"/>
      <c r="K43" s="16"/>
      <c r="P43" s="40"/>
      <c r="Q43" s="39"/>
    </row>
    <row r="44" spans="1:20" x14ac:dyDescent="0.25">
      <c r="K44" s="16"/>
      <c r="P44" s="40"/>
      <c r="Q44" s="39"/>
    </row>
    <row r="45" spans="1:20" ht="15.75" thickBot="1" x14ac:dyDescent="0.3">
      <c r="B45" s="353" t="s">
        <v>504</v>
      </c>
      <c r="C45" s="353"/>
      <c r="D45" s="353"/>
      <c r="E45" s="353"/>
      <c r="F45" s="353"/>
      <c r="G45" s="353"/>
      <c r="P45" s="40"/>
      <c r="Q45" s="39"/>
    </row>
    <row r="46" spans="1:20" ht="16.5" thickTop="1" thickBot="1" x14ac:dyDescent="0.3">
      <c r="A46" s="719" t="s">
        <v>448</v>
      </c>
      <c r="B46" s="528" t="s">
        <v>364</v>
      </c>
      <c r="C46" s="527" t="s">
        <v>485</v>
      </c>
      <c r="D46" s="526" t="s">
        <v>486</v>
      </c>
      <c r="E46" s="526"/>
      <c r="F46" s="526"/>
      <c r="G46" s="526"/>
      <c r="P46" s="40"/>
      <c r="Q46" s="39"/>
    </row>
    <row r="47" spans="1:20" ht="16.5" thickTop="1" thickBot="1" x14ac:dyDescent="0.3">
      <c r="A47" s="720"/>
      <c r="B47" s="529"/>
      <c r="C47" s="530"/>
      <c r="D47" s="320" t="s">
        <v>501</v>
      </c>
      <c r="E47" s="320" t="s">
        <v>56</v>
      </c>
      <c r="F47" s="320" t="s">
        <v>66</v>
      </c>
      <c r="G47" s="320" t="s">
        <v>1</v>
      </c>
      <c r="P47" s="40"/>
      <c r="Q47" s="39"/>
    </row>
    <row r="48" spans="1:20" ht="16.5" thickTop="1" thickBot="1" x14ac:dyDescent="0.3">
      <c r="A48" s="376">
        <f t="shared" ref="A48:G48" si="16">AI92</f>
        <v>12</v>
      </c>
      <c r="B48" s="31" t="str">
        <f t="shared" si="16"/>
        <v>MUT #2</v>
      </c>
      <c r="C48" s="356">
        <f t="shared" si="16"/>
        <v>73.976797322167684</v>
      </c>
      <c r="D48" s="356" t="str">
        <f t="shared" si="16"/>
        <v xml:space="preserve">na </v>
      </c>
      <c r="E48" s="356">
        <f t="shared" si="16"/>
        <v>98.737053166067852</v>
      </c>
      <c r="F48" s="356">
        <f t="shared" si="16"/>
        <v>97.724066521625346</v>
      </c>
      <c r="G48" s="356">
        <f t="shared" si="16"/>
        <v>41.957044103344266</v>
      </c>
      <c r="P48" s="40"/>
    </row>
    <row r="49" spans="1:16" ht="15.75" thickTop="1" x14ac:dyDescent="0.25">
      <c r="P49" s="40"/>
    </row>
    <row r="50" spans="1:16" x14ac:dyDescent="0.25">
      <c r="P50" s="40"/>
    </row>
    <row r="51" spans="1:16" ht="15.75" thickBot="1" x14ac:dyDescent="0.3">
      <c r="B51" s="353" t="s">
        <v>505</v>
      </c>
      <c r="C51" s="353"/>
      <c r="D51" s="353"/>
      <c r="E51" s="353"/>
      <c r="F51" s="353"/>
      <c r="G51" s="353"/>
      <c r="H51" s="353"/>
      <c r="I51" s="353"/>
      <c r="J51" s="353"/>
      <c r="K51" s="353"/>
      <c r="L51" s="353"/>
      <c r="M51" s="353"/>
      <c r="N51" s="353"/>
      <c r="P51" s="40"/>
    </row>
    <row r="52" spans="1:16" ht="16.5" thickTop="1" thickBot="1" x14ac:dyDescent="0.3">
      <c r="A52" s="719" t="s">
        <v>448</v>
      </c>
      <c r="B52" s="528" t="s">
        <v>364</v>
      </c>
      <c r="C52" s="531" t="s">
        <v>502</v>
      </c>
      <c r="D52" s="531"/>
      <c r="E52" s="531"/>
      <c r="F52" s="531"/>
      <c r="G52" s="526" t="s">
        <v>503</v>
      </c>
      <c r="H52" s="526"/>
      <c r="I52" s="526"/>
      <c r="J52" s="526"/>
      <c r="K52" s="527" t="s">
        <v>489</v>
      </c>
      <c r="L52" s="527"/>
      <c r="M52" s="527"/>
      <c r="N52" s="527"/>
      <c r="P52" s="40"/>
    </row>
    <row r="53" spans="1:16" ht="16.5" thickTop="1" thickBot="1" x14ac:dyDescent="0.3">
      <c r="A53" s="720"/>
      <c r="B53" s="529"/>
      <c r="C53" s="352" t="s">
        <v>491</v>
      </c>
      <c r="D53" s="352" t="s">
        <v>363</v>
      </c>
      <c r="E53" s="352" t="s">
        <v>362</v>
      </c>
      <c r="F53" s="352" t="s">
        <v>492</v>
      </c>
      <c r="G53" s="352" t="s">
        <v>491</v>
      </c>
      <c r="H53" s="352" t="s">
        <v>363</v>
      </c>
      <c r="I53" s="352" t="s">
        <v>362</v>
      </c>
      <c r="J53" s="352" t="s">
        <v>492</v>
      </c>
      <c r="K53" s="352" t="s">
        <v>491</v>
      </c>
      <c r="L53" s="352" t="s">
        <v>363</v>
      </c>
      <c r="M53" s="352" t="s">
        <v>362</v>
      </c>
      <c r="N53" s="352" t="s">
        <v>492</v>
      </c>
      <c r="P53" s="40"/>
    </row>
    <row r="54" spans="1:16" ht="16.5" thickTop="1" thickBot="1" x14ac:dyDescent="0.3">
      <c r="A54" s="376">
        <f t="shared" ref="A54:N54" si="17">AQ92</f>
        <v>12</v>
      </c>
      <c r="B54" s="31" t="str">
        <f t="shared" si="17"/>
        <v>MUT #2</v>
      </c>
      <c r="C54" s="350" t="str">
        <f t="shared" si="17"/>
        <v>na</v>
      </c>
      <c r="D54" s="372">
        <f t="shared" si="17"/>
        <v>1.2534970469843438</v>
      </c>
      <c r="E54" s="372">
        <f t="shared" si="17"/>
        <v>1.4121295613642886</v>
      </c>
      <c r="F54" s="372">
        <f t="shared" si="17"/>
        <v>0.87727127776429004</v>
      </c>
      <c r="G54" s="350" t="str">
        <f t="shared" si="17"/>
        <v>na</v>
      </c>
      <c r="H54" s="372">
        <f t="shared" si="17"/>
        <v>6.8223388085596453E-4</v>
      </c>
      <c r="I54" s="372">
        <f t="shared" si="17"/>
        <v>2.5193473442480917E-3</v>
      </c>
      <c r="J54" s="372">
        <f t="shared" si="17"/>
        <v>2.4656117531788552E-2</v>
      </c>
      <c r="K54" s="350" t="str">
        <f t="shared" si="17"/>
        <v>na</v>
      </c>
      <c r="L54" s="372">
        <f t="shared" si="17"/>
        <v>1</v>
      </c>
      <c r="M54" s="372">
        <f t="shared" si="17"/>
        <v>1.0485763888888888</v>
      </c>
      <c r="N54" s="372">
        <f t="shared" si="17"/>
        <v>1.4588888888888887</v>
      </c>
      <c r="P54" s="40"/>
    </row>
    <row r="55" spans="1:16" ht="15.75" thickTop="1" x14ac:dyDescent="0.25">
      <c r="P55" s="40"/>
    </row>
    <row r="56" spans="1:16" ht="15.75" thickBot="1" x14ac:dyDescent="0.3">
      <c r="A56" s="42"/>
      <c r="B56" s="42"/>
      <c r="C56" s="42"/>
      <c r="D56" s="42"/>
      <c r="E56" s="42"/>
      <c r="F56" s="42"/>
      <c r="G56" s="42"/>
      <c r="H56" s="42"/>
      <c r="I56" s="42"/>
      <c r="J56" s="42"/>
      <c r="K56" s="42"/>
      <c r="L56" s="42"/>
      <c r="M56" s="42"/>
      <c r="N56" s="42"/>
      <c r="O56" s="42"/>
      <c r="P56" s="43"/>
    </row>
    <row r="66" spans="11:11" ht="45.75" customHeight="1" x14ac:dyDescent="0.25"/>
    <row r="69" spans="11:11" x14ac:dyDescent="0.25">
      <c r="K69" s="16"/>
    </row>
    <row r="70" spans="11:11" x14ac:dyDescent="0.25">
      <c r="K70" s="16"/>
    </row>
    <row r="71" spans="11:11" x14ac:dyDescent="0.25">
      <c r="K71" s="16"/>
    </row>
    <row r="72" spans="11:11" x14ac:dyDescent="0.25">
      <c r="K72" s="16"/>
    </row>
    <row r="73" spans="11:11" x14ac:dyDescent="0.25">
      <c r="K73" s="16"/>
    </row>
    <row r="74" spans="11:11" x14ac:dyDescent="0.25">
      <c r="K74" s="16"/>
    </row>
    <row r="75" spans="11:11" x14ac:dyDescent="0.25">
      <c r="K75" s="16"/>
    </row>
    <row r="76" spans="11:11" x14ac:dyDescent="0.25">
      <c r="K76" s="16"/>
    </row>
    <row r="77" spans="11:11" x14ac:dyDescent="0.25">
      <c r="K77" s="16"/>
    </row>
    <row r="78" spans="11:11" x14ac:dyDescent="0.25">
      <c r="K78" s="16"/>
    </row>
    <row r="79" spans="11:11" x14ac:dyDescent="0.25">
      <c r="K79" s="16"/>
    </row>
    <row r="80" spans="11:11" x14ac:dyDescent="0.25">
      <c r="K80" s="16"/>
    </row>
    <row r="81" spans="1:56" x14ac:dyDescent="0.25">
      <c r="K81" s="16"/>
    </row>
    <row r="82" spans="1:56" x14ac:dyDescent="0.25">
      <c r="K82" s="16"/>
    </row>
    <row r="83" spans="1:56" x14ac:dyDescent="0.25">
      <c r="A83" s="29"/>
      <c r="B83" s="30"/>
      <c r="C83" s="29"/>
      <c r="D83" s="29"/>
      <c r="E83" s="29"/>
      <c r="F83" s="29"/>
      <c r="G83" s="29"/>
      <c r="H83" s="29"/>
      <c r="I83" s="29"/>
      <c r="J83" s="29"/>
      <c r="K83" s="29"/>
      <c r="L83" s="29"/>
      <c r="M83" s="29"/>
      <c r="N83" s="29"/>
      <c r="O83" s="29"/>
      <c r="P83" s="29"/>
      <c r="Q83" s="29"/>
      <c r="R83" s="29"/>
    </row>
    <row r="84" spans="1:56" x14ac:dyDescent="0.25">
      <c r="K84" s="16"/>
    </row>
    <row r="85" spans="1:56" x14ac:dyDescent="0.25">
      <c r="K85" s="16"/>
    </row>
    <row r="86" spans="1:56" x14ac:dyDescent="0.25">
      <c r="K86" s="16"/>
    </row>
    <row r="87" spans="1:56" ht="18.75" x14ac:dyDescent="0.3">
      <c r="A87" s="29"/>
      <c r="B87" s="32"/>
      <c r="C87" s="32"/>
      <c r="I87" s="16"/>
      <c r="J87" s="23"/>
      <c r="K87" s="23"/>
      <c r="R87" s="33"/>
    </row>
    <row r="88" spans="1:56" ht="18.75" x14ac:dyDescent="0.3">
      <c r="A88" s="29"/>
      <c r="B88" s="32"/>
      <c r="C88" s="32"/>
      <c r="I88" s="16"/>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customHeight="1" thickTop="1" thickBot="1" x14ac:dyDescent="0.3">
      <c r="K90" s="16"/>
      <c r="AI90" s="737" t="s">
        <v>484</v>
      </c>
      <c r="AJ90" s="737" t="s">
        <v>364</v>
      </c>
      <c r="AK90" s="738" t="s">
        <v>485</v>
      </c>
      <c r="AL90" s="737" t="s">
        <v>486</v>
      </c>
      <c r="AM90" s="737"/>
      <c r="AN90" s="737"/>
      <c r="AO90" s="737"/>
      <c r="AP90" s="179"/>
      <c r="AQ90" s="737" t="s">
        <v>484</v>
      </c>
      <c r="AR90" s="735" t="s">
        <v>364</v>
      </c>
      <c r="AS90" s="736" t="s">
        <v>487</v>
      </c>
      <c r="AT90" s="736"/>
      <c r="AU90" s="736"/>
      <c r="AV90" s="736"/>
      <c r="AW90" s="737" t="s">
        <v>488</v>
      </c>
      <c r="AX90" s="737"/>
      <c r="AY90" s="737"/>
      <c r="AZ90" s="737"/>
      <c r="BA90" s="738" t="s">
        <v>489</v>
      </c>
      <c r="BB90" s="738"/>
      <c r="BC90" s="738"/>
      <c r="BD90" s="738"/>
    </row>
    <row r="91" spans="1:56" ht="16.5" thickTop="1" thickBot="1" x14ac:dyDescent="0.3">
      <c r="K91" s="16"/>
      <c r="AI91" s="737"/>
      <c r="AJ91" s="737"/>
      <c r="AK91" s="738"/>
      <c r="AL91" s="180" t="s">
        <v>490</v>
      </c>
      <c r="AM91" s="180" t="s">
        <v>56</v>
      </c>
      <c r="AN91" s="180" t="s">
        <v>66</v>
      </c>
      <c r="AO91" s="180" t="s">
        <v>1</v>
      </c>
      <c r="AP91" s="179"/>
      <c r="AQ91" s="737"/>
      <c r="AR91" s="735"/>
      <c r="AS91" s="180" t="s">
        <v>491</v>
      </c>
      <c r="AT91" s="180" t="s">
        <v>363</v>
      </c>
      <c r="AU91" s="180" t="s">
        <v>362</v>
      </c>
      <c r="AV91" s="180" t="s">
        <v>492</v>
      </c>
      <c r="AW91" s="180" t="s">
        <v>491</v>
      </c>
      <c r="AX91" s="180" t="s">
        <v>363</v>
      </c>
      <c r="AY91" s="180" t="s">
        <v>362</v>
      </c>
      <c r="AZ91" s="180" t="s">
        <v>492</v>
      </c>
      <c r="BA91" s="180" t="s">
        <v>491</v>
      </c>
      <c r="BB91" s="180" t="s">
        <v>363</v>
      </c>
      <c r="BC91" s="180" t="s">
        <v>362</v>
      </c>
      <c r="BD91" s="180" t="s">
        <v>492</v>
      </c>
    </row>
    <row r="92" spans="1:56" ht="15.75" thickTop="1" x14ac:dyDescent="0.25">
      <c r="K92" s="16"/>
      <c r="AI92" s="181">
        <v>12</v>
      </c>
      <c r="AJ92" s="182" t="s">
        <v>61</v>
      </c>
      <c r="AK92" s="183">
        <f>$AY$6</f>
        <v>73.976797322167684</v>
      </c>
      <c r="AL92" s="184" t="s">
        <v>493</v>
      </c>
      <c r="AM92" s="185">
        <f>$AX$6</f>
        <v>98.737053166067852</v>
      </c>
      <c r="AN92" s="185">
        <f>$AX$14</f>
        <v>97.724066521625346</v>
      </c>
      <c r="AO92" s="185">
        <f>$AX$22</f>
        <v>41.957044103344266</v>
      </c>
      <c r="AP92" s="186"/>
      <c r="AQ92" s="181">
        <f t="shared" ref="AQ92:AR92" si="18">AI92</f>
        <v>12</v>
      </c>
      <c r="AR92" s="182" t="str">
        <f t="shared" si="18"/>
        <v>MUT #2</v>
      </c>
      <c r="AS92" s="187" t="s">
        <v>494</v>
      </c>
      <c r="AT92" s="188">
        <f>$N$6/'1.Conventional'!$N$6</f>
        <v>1.2534970469843438</v>
      </c>
      <c r="AU92" s="188">
        <f>$N$14/'1.Conventional'!$N$14</f>
        <v>1.4121295613642886</v>
      </c>
      <c r="AV92" s="188">
        <f>$N$22/'1.Conventional'!$N$22</f>
        <v>0.87727127776429004</v>
      </c>
      <c r="AW92" s="187" t="s">
        <v>494</v>
      </c>
      <c r="AX92" s="188">
        <f>$W$6</f>
        <v>6.8223388085596453E-4</v>
      </c>
      <c r="AY92" s="188">
        <f>$W$14</f>
        <v>2.5193473442480917E-3</v>
      </c>
      <c r="AZ92" s="188">
        <f>$W$22</f>
        <v>2.4656117531788552E-2</v>
      </c>
      <c r="BA92" s="189" t="s">
        <v>494</v>
      </c>
      <c r="BB92" s="190">
        <f>$AO$6</f>
        <v>1</v>
      </c>
      <c r="BC92" s="190">
        <f>$AO$14</f>
        <v>1.0485763888888888</v>
      </c>
      <c r="BD92" s="190">
        <f>$AO$22</f>
        <v>1.4588888888888887</v>
      </c>
    </row>
    <row r="93" spans="1:56" x14ac:dyDescent="0.25">
      <c r="H93" s="16"/>
    </row>
    <row r="94" spans="1:56" x14ac:dyDescent="0.25">
      <c r="K94" s="16"/>
    </row>
    <row r="95" spans="1:56" x14ac:dyDescent="0.25">
      <c r="K95" s="16"/>
    </row>
    <row r="96" spans="1:56" x14ac:dyDescent="0.25">
      <c r="K96" s="16"/>
    </row>
    <row r="97" spans="11:11" x14ac:dyDescent="0.25">
      <c r="K97" s="16"/>
    </row>
    <row r="98" spans="11:11" x14ac:dyDescent="0.25">
      <c r="K98" s="16"/>
    </row>
    <row r="99" spans="11:11" x14ac:dyDescent="0.25">
      <c r="K99" s="16"/>
    </row>
    <row r="100" spans="11:11" x14ac:dyDescent="0.25">
      <c r="K100" s="16"/>
    </row>
    <row r="101" spans="11:11" x14ac:dyDescent="0.25">
      <c r="K101" s="16"/>
    </row>
  </sheetData>
  <mergeCells count="61">
    <mergeCell ref="A52:A53"/>
    <mergeCell ref="BA90:BD90"/>
    <mergeCell ref="B28:C28"/>
    <mergeCell ref="E5:F5"/>
    <mergeCell ref="E30:I33"/>
    <mergeCell ref="C46:C47"/>
    <mergeCell ref="D46:G46"/>
    <mergeCell ref="AL90:AO90"/>
    <mergeCell ref="AQ90:AQ91"/>
    <mergeCell ref="AR90:AR91"/>
    <mergeCell ref="AS90:AV90"/>
    <mergeCell ref="AW90:AZ90"/>
    <mergeCell ref="AY6:AY29"/>
    <mergeCell ref="N14:N21"/>
    <mergeCell ref="W14:W21"/>
    <mergeCell ref="AO14:AO21"/>
    <mergeCell ref="AW14:AW21"/>
    <mergeCell ref="AX14:AX21"/>
    <mergeCell ref="N22:N29"/>
    <mergeCell ref="W22:W29"/>
    <mergeCell ref="AO22:AO29"/>
    <mergeCell ref="AW22:AW29"/>
    <mergeCell ref="AX22:AX29"/>
    <mergeCell ref="N6:N13"/>
    <mergeCell ref="W6:W13"/>
    <mergeCell ref="AO6:AO13"/>
    <mergeCell ref="AW6:AW13"/>
    <mergeCell ref="AX6:AX13"/>
    <mergeCell ref="AL3:AM3"/>
    <mergeCell ref="AN3:AN5"/>
    <mergeCell ref="AO3:AO5"/>
    <mergeCell ref="AA4:AA5"/>
    <mergeCell ref="AB4:AB5"/>
    <mergeCell ref="AC4:AC5"/>
    <mergeCell ref="AD4:AD5"/>
    <mergeCell ref="AE4:AF4"/>
    <mergeCell ref="AG4:AJ4"/>
    <mergeCell ref="AK4:AK5"/>
    <mergeCell ref="AL4:AL5"/>
    <mergeCell ref="AM4:AM5"/>
    <mergeCell ref="AI90:AI91"/>
    <mergeCell ref="Y3:Y5"/>
    <mergeCell ref="Z3:Z5"/>
    <mergeCell ref="AA3:AD3"/>
    <mergeCell ref="AE3:AK3"/>
    <mergeCell ref="AQ2:AY4"/>
    <mergeCell ref="AJ90:AJ91"/>
    <mergeCell ref="AK90:AK91"/>
    <mergeCell ref="A4:C4"/>
    <mergeCell ref="A46:A47"/>
    <mergeCell ref="B46:B47"/>
    <mergeCell ref="A21:C21"/>
    <mergeCell ref="A22:A23"/>
    <mergeCell ref="A24:A25"/>
    <mergeCell ref="K2:N4"/>
    <mergeCell ref="P2:W4"/>
    <mergeCell ref="Y2:AO2"/>
    <mergeCell ref="B52:B53"/>
    <mergeCell ref="C52:F52"/>
    <mergeCell ref="G52:J52"/>
    <mergeCell ref="K52:N52"/>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BD101"/>
  <sheetViews>
    <sheetView zoomScale="55" zoomScaleNormal="55" workbookViewId="0">
      <selection activeCell="N24" sqref="N24:N33"/>
    </sheetView>
  </sheetViews>
  <sheetFormatPr defaultColWidth="9.140625" defaultRowHeight="15" x14ac:dyDescent="0.25"/>
  <cols>
    <col min="1" max="1" width="15.85546875" style="9" customWidth="1"/>
    <col min="2" max="2" width="24.7109375" style="9" customWidth="1"/>
    <col min="3" max="3" width="20" style="9" customWidth="1"/>
    <col min="4" max="4" width="12.85546875" style="9" bestFit="1" customWidth="1"/>
    <col min="5" max="5" width="13.7109375" style="9" bestFit="1" customWidth="1"/>
    <col min="6" max="6" width="24" style="9" bestFit="1" customWidth="1"/>
    <col min="7" max="7" width="13.7109375" style="9" bestFit="1" customWidth="1"/>
    <col min="8" max="8" width="12.140625" style="9" bestFit="1" customWidth="1"/>
    <col min="9" max="9" width="14.7109375" style="9" bestFit="1" customWidth="1"/>
    <col min="10" max="10" width="9.42578125" style="9" bestFit="1" customWidth="1"/>
    <col min="11" max="11" width="17.5703125" style="9" customWidth="1"/>
    <col min="12" max="12" width="26.140625" style="9" bestFit="1" customWidth="1"/>
    <col min="13" max="13" width="20.42578125" style="9" bestFit="1" customWidth="1"/>
    <col min="14" max="14" width="18.5703125" style="9" bestFit="1" customWidth="1"/>
    <col min="15" max="15" width="12" style="9" customWidth="1"/>
    <col min="16" max="16" width="19.140625" style="9" bestFit="1" customWidth="1"/>
    <col min="17" max="17" width="9.7109375" style="9" bestFit="1" customWidth="1"/>
    <col min="18" max="18" width="16.5703125" style="9" bestFit="1" customWidth="1"/>
    <col min="19" max="19" width="10.5703125" style="9" bestFit="1" customWidth="1"/>
    <col min="20" max="22" width="16" style="9" bestFit="1" customWidth="1"/>
    <col min="23" max="23" width="20.42578125" style="9" bestFit="1" customWidth="1"/>
    <col min="24" max="24" width="9" style="9" bestFit="1" customWidth="1"/>
    <col min="25" max="25" width="19.140625" style="9" bestFit="1" customWidth="1"/>
    <col min="26" max="26" width="25.85546875" style="9" bestFit="1" customWidth="1"/>
    <col min="27" max="27" width="24.28515625" style="9" bestFit="1" customWidth="1"/>
    <col min="28" max="28" width="11" style="9" bestFit="1" customWidth="1"/>
    <col min="29" max="29" width="16.28515625" style="9" bestFit="1" customWidth="1"/>
    <col min="30" max="30" width="14.7109375" style="9" bestFit="1" customWidth="1"/>
    <col min="31" max="31" width="12.85546875" style="9" bestFit="1" customWidth="1"/>
    <col min="32" max="32" width="9.28515625" style="9" bestFit="1" customWidth="1"/>
    <col min="33" max="33" width="15.140625" style="9" bestFit="1" customWidth="1"/>
    <col min="34" max="34" width="12.140625" style="9" bestFit="1" customWidth="1"/>
    <col min="35" max="35" width="19.5703125" style="9" bestFit="1" customWidth="1"/>
    <col min="36" max="36" width="16.5703125" style="9" bestFit="1" customWidth="1"/>
    <col min="37" max="37" width="11.7109375" style="9" bestFit="1" customWidth="1"/>
    <col min="38" max="38" width="14" style="9" bestFit="1" customWidth="1"/>
    <col min="39" max="39" width="12.5703125" style="9" bestFit="1" customWidth="1"/>
    <col min="40" max="40" width="15.42578125" style="9" bestFit="1" customWidth="1"/>
    <col min="41" max="41" width="11.85546875" style="9" bestFit="1" customWidth="1"/>
    <col min="42" max="42" width="12.85546875" style="9" customWidth="1"/>
    <col min="43" max="43" width="20.42578125" style="9" bestFit="1" customWidth="1"/>
    <col min="44" max="44" width="16.5703125" style="9" bestFit="1" customWidth="1"/>
    <col min="45" max="46" width="16" style="9" bestFit="1" customWidth="1"/>
    <col min="47" max="47" width="15.42578125" style="9" bestFit="1" customWidth="1"/>
    <col min="48" max="48" width="39.140625" style="9" bestFit="1" customWidth="1"/>
    <col min="49" max="50" width="16" style="9" bestFit="1" customWidth="1"/>
    <col min="51" max="51" width="15.7109375" style="9" bestFit="1" customWidth="1"/>
    <col min="52" max="52" width="9.140625" style="9"/>
    <col min="53" max="53" width="15.42578125" style="9" bestFit="1" customWidth="1"/>
    <col min="54" max="54" width="16" style="9" bestFit="1" customWidth="1"/>
    <col min="55" max="55" width="17.28515625" style="9" bestFit="1" customWidth="1"/>
    <col min="56" max="16384" width="9.140625" style="9"/>
  </cols>
  <sheetData>
    <row r="1" spans="1:51" x14ac:dyDescent="0.25">
      <c r="C1" s="17" t="s">
        <v>105</v>
      </c>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51" ht="15.75" thickBot="1" x14ac:dyDescent="0.3">
      <c r="C2" s="17"/>
      <c r="K2" s="753" t="s">
        <v>344</v>
      </c>
      <c r="L2" s="753"/>
      <c r="M2" s="753"/>
      <c r="N2" s="753"/>
      <c r="P2" s="755" t="s">
        <v>400</v>
      </c>
      <c r="Q2" s="755"/>
      <c r="R2" s="755"/>
      <c r="S2" s="755"/>
      <c r="T2" s="755"/>
      <c r="U2" s="755"/>
      <c r="V2" s="755"/>
      <c r="W2" s="755"/>
      <c r="Y2" s="757" t="s">
        <v>435</v>
      </c>
      <c r="Z2" s="757"/>
      <c r="AA2" s="757"/>
      <c r="AB2" s="757"/>
      <c r="AC2" s="757"/>
      <c r="AD2" s="757"/>
      <c r="AE2" s="757"/>
      <c r="AF2" s="757"/>
      <c r="AG2" s="757"/>
      <c r="AH2" s="757"/>
      <c r="AI2" s="757"/>
      <c r="AJ2" s="757"/>
      <c r="AK2" s="757"/>
      <c r="AL2" s="757"/>
      <c r="AM2" s="757"/>
      <c r="AN2" s="757"/>
      <c r="AO2" s="757"/>
      <c r="AQ2" s="751" t="s">
        <v>431</v>
      </c>
      <c r="AR2" s="751"/>
      <c r="AS2" s="751"/>
      <c r="AT2" s="751"/>
      <c r="AU2" s="751"/>
      <c r="AV2" s="751"/>
      <c r="AW2" s="751"/>
      <c r="AX2" s="751"/>
      <c r="AY2" s="751"/>
    </row>
    <row r="3" spans="1:51" ht="16.5" customHeight="1" thickTop="1" thickBot="1" x14ac:dyDescent="0.3">
      <c r="C3" s="17"/>
      <c r="K3" s="753"/>
      <c r="L3" s="753"/>
      <c r="M3" s="753"/>
      <c r="N3" s="753"/>
      <c r="P3" s="755"/>
      <c r="Q3" s="755"/>
      <c r="R3" s="755"/>
      <c r="S3" s="755"/>
      <c r="T3" s="755"/>
      <c r="U3" s="755"/>
      <c r="V3" s="755"/>
      <c r="W3" s="755"/>
      <c r="Y3" s="599" t="s">
        <v>368</v>
      </c>
      <c r="Z3" s="599" t="s">
        <v>401</v>
      </c>
      <c r="AA3" s="734" t="s">
        <v>402</v>
      </c>
      <c r="AB3" s="734"/>
      <c r="AC3" s="734"/>
      <c r="AD3" s="734"/>
      <c r="AE3" s="583" t="s">
        <v>403</v>
      </c>
      <c r="AF3" s="584"/>
      <c r="AG3" s="584"/>
      <c r="AH3" s="584"/>
      <c r="AI3" s="584"/>
      <c r="AJ3" s="584"/>
      <c r="AK3" s="758"/>
      <c r="AL3" s="583" t="s">
        <v>404</v>
      </c>
      <c r="AM3" s="758"/>
      <c r="AN3" s="759" t="s">
        <v>426</v>
      </c>
      <c r="AO3" s="759" t="s">
        <v>406</v>
      </c>
      <c r="AQ3" s="751"/>
      <c r="AR3" s="751"/>
      <c r="AS3" s="751"/>
      <c r="AT3" s="751"/>
      <c r="AU3" s="751"/>
      <c r="AV3" s="751"/>
      <c r="AW3" s="751"/>
      <c r="AX3" s="751"/>
      <c r="AY3" s="751"/>
    </row>
    <row r="4" spans="1:51" ht="16.5" customHeight="1" thickTop="1" thickBot="1" x14ac:dyDescent="0.3">
      <c r="A4" s="728" t="s">
        <v>110</v>
      </c>
      <c r="B4" s="729"/>
      <c r="C4" s="730"/>
      <c r="K4" s="754"/>
      <c r="L4" s="754"/>
      <c r="M4" s="754"/>
      <c r="N4" s="754"/>
      <c r="P4" s="756"/>
      <c r="Q4" s="756"/>
      <c r="R4" s="756"/>
      <c r="S4" s="756"/>
      <c r="T4" s="756"/>
      <c r="U4" s="756"/>
      <c r="V4" s="756"/>
      <c r="W4" s="756"/>
      <c r="Y4" s="599"/>
      <c r="Z4" s="599"/>
      <c r="AA4" s="759" t="s">
        <v>441</v>
      </c>
      <c r="AB4" s="759" t="s">
        <v>408</v>
      </c>
      <c r="AC4" s="599" t="s">
        <v>409</v>
      </c>
      <c r="AD4" s="599" t="s">
        <v>410</v>
      </c>
      <c r="AE4" s="734" t="s">
        <v>411</v>
      </c>
      <c r="AF4" s="734"/>
      <c r="AG4" s="734" t="s">
        <v>412</v>
      </c>
      <c r="AH4" s="734"/>
      <c r="AI4" s="734"/>
      <c r="AJ4" s="734"/>
      <c r="AK4" s="599" t="s">
        <v>413</v>
      </c>
      <c r="AL4" s="734" t="s">
        <v>414</v>
      </c>
      <c r="AM4" s="734" t="s">
        <v>415</v>
      </c>
      <c r="AN4" s="760"/>
      <c r="AO4" s="760"/>
      <c r="AQ4" s="752"/>
      <c r="AR4" s="752"/>
      <c r="AS4" s="752"/>
      <c r="AT4" s="752"/>
      <c r="AU4" s="752"/>
      <c r="AV4" s="752"/>
      <c r="AW4" s="752"/>
      <c r="AX4" s="752"/>
      <c r="AY4" s="752"/>
    </row>
    <row r="5" spans="1:51" ht="31.5" thickTop="1" thickBot="1" x14ac:dyDescent="0.3">
      <c r="A5" s="72" t="s">
        <v>14</v>
      </c>
      <c r="B5" s="72" t="s">
        <v>63</v>
      </c>
      <c r="C5" s="112" t="s">
        <v>64</v>
      </c>
      <c r="E5" s="788" t="s">
        <v>71</v>
      </c>
      <c r="F5" s="789"/>
      <c r="G5" s="63"/>
      <c r="H5" s="63"/>
      <c r="I5" s="63"/>
      <c r="K5" s="253" t="s">
        <v>68</v>
      </c>
      <c r="L5" s="253" t="s">
        <v>67</v>
      </c>
      <c r="M5" s="256" t="s">
        <v>344</v>
      </c>
      <c r="N5" s="257" t="s">
        <v>442</v>
      </c>
      <c r="O5" s="29"/>
      <c r="P5" s="253" t="s">
        <v>368</v>
      </c>
      <c r="Q5" s="253" t="s">
        <v>393</v>
      </c>
      <c r="R5" s="253" t="s">
        <v>394</v>
      </c>
      <c r="S5" s="253" t="s">
        <v>395</v>
      </c>
      <c r="T5" s="253" t="s">
        <v>396</v>
      </c>
      <c r="U5" s="257" t="s">
        <v>444</v>
      </c>
      <c r="V5" s="257" t="s">
        <v>443</v>
      </c>
      <c r="W5" s="253" t="s">
        <v>399</v>
      </c>
      <c r="Y5" s="599"/>
      <c r="Z5" s="599"/>
      <c r="AA5" s="762"/>
      <c r="AB5" s="762"/>
      <c r="AC5" s="734"/>
      <c r="AD5" s="734"/>
      <c r="AE5" s="257" t="s">
        <v>436</v>
      </c>
      <c r="AF5" s="257" t="s">
        <v>439</v>
      </c>
      <c r="AG5" s="253" t="s">
        <v>416</v>
      </c>
      <c r="AH5" s="257" t="s">
        <v>437</v>
      </c>
      <c r="AI5" s="257" t="s">
        <v>438</v>
      </c>
      <c r="AJ5" s="257" t="s">
        <v>440</v>
      </c>
      <c r="AK5" s="599"/>
      <c r="AL5" s="734"/>
      <c r="AM5" s="734"/>
      <c r="AN5" s="761"/>
      <c r="AO5" s="761"/>
      <c r="AQ5" s="253" t="s">
        <v>368</v>
      </c>
      <c r="AR5" s="258" t="s">
        <v>424</v>
      </c>
      <c r="AS5" s="257" t="s">
        <v>425</v>
      </c>
      <c r="AT5" s="257" t="s">
        <v>426</v>
      </c>
      <c r="AU5" s="257" t="s">
        <v>427</v>
      </c>
      <c r="AV5" s="257" t="s">
        <v>445</v>
      </c>
      <c r="AW5" s="253" t="s">
        <v>131</v>
      </c>
      <c r="AX5" s="257" t="s">
        <v>446</v>
      </c>
      <c r="AY5" s="474" t="s">
        <v>430</v>
      </c>
    </row>
    <row r="6" spans="1:51" ht="20.25" customHeight="1" thickTop="1" thickBot="1" x14ac:dyDescent="0.35">
      <c r="A6" s="2" t="s">
        <v>15</v>
      </c>
      <c r="B6" s="5" t="s">
        <v>16</v>
      </c>
      <c r="C6" s="51">
        <f>'Input sheet'!E8</f>
        <v>1696</v>
      </c>
      <c r="E6" s="259" t="s">
        <v>509</v>
      </c>
      <c r="F6" s="260" t="s">
        <v>496</v>
      </c>
      <c r="K6" s="263" t="s">
        <v>34</v>
      </c>
      <c r="L6" s="105" t="s">
        <v>331</v>
      </c>
      <c r="M6" s="424">
        <f>(C11+C10+C8)*C9</f>
        <v>5988524</v>
      </c>
      <c r="N6" s="763">
        <f>SUM(M6:M14)</f>
        <v>159741718</v>
      </c>
      <c r="P6" s="262" t="s">
        <v>34</v>
      </c>
      <c r="Q6" s="44">
        <f>$C$32</f>
        <v>15</v>
      </c>
      <c r="R6" s="44">
        <f>$C$32</f>
        <v>15</v>
      </c>
      <c r="S6" s="44">
        <v>10</v>
      </c>
      <c r="T6" s="44">
        <f t="shared" ref="T6:T33" si="0">SQRT(Q6^2 + R6^2 - 2 * Q6 * R6 * COS(RADIANS(S6))) / 2</f>
        <v>1.3073361412148754</v>
      </c>
      <c r="U6" s="44">
        <f t="shared" ref="U6:U33" si="1">(T6/67.29)^3.79</f>
        <v>3.259682051177461E-7</v>
      </c>
      <c r="V6" s="44">
        <f t="shared" ref="V6:V33" si="2">(U6+U6)-(U6*U6)</f>
        <v>6.519363039802215E-7</v>
      </c>
      <c r="W6" s="516">
        <f>AVERAGE(V6:V14)</f>
        <v>5.8725255007541438E-4</v>
      </c>
      <c r="Y6" s="263" t="s">
        <v>34</v>
      </c>
      <c r="Z6" s="379" t="s">
        <v>418</v>
      </c>
      <c r="AA6" s="265" t="s">
        <v>433</v>
      </c>
      <c r="AB6" s="265">
        <f t="shared" ref="AB6:AB33" si="3">IF(TRIM(AA6)="Permitted or yield control",1, IF(TRIM(AA6)="Protected",0.01, 1))</f>
        <v>1</v>
      </c>
      <c r="AC6" s="265">
        <v>0.5</v>
      </c>
      <c r="AD6" s="265">
        <f t="shared" ref="AD6:AD33" si="4">AB6+((1-AC6)*(1-AB6))</f>
        <v>1</v>
      </c>
      <c r="AE6" s="265" t="s">
        <v>447</v>
      </c>
      <c r="AF6" s="265">
        <f t="shared" ref="AF6:AF33" si="5">IF(ISNUMBER(SEARCH("EBT", AE6)),$C$22, 0) + IF(ISNUMBER(SEARCH("WBT", AE6)),$C$23, 0)+IF(ISNUMBER(SEARCH("NBT", AE6)),$C$24, 0) + IF(ISNUMBER(SEARCH("SBT", AE6)),$C$25, 0)</f>
        <v>0</v>
      </c>
      <c r="AG6" s="265">
        <v>0</v>
      </c>
      <c r="AH6" s="265" t="s">
        <v>429</v>
      </c>
      <c r="AI6" s="265">
        <f t="shared" ref="AI6:AI33" si="6">IF(ISNUMBER(SEARCH("EBT", AH6)),$C$22, 0) + IF(ISNUMBER(SEARCH("WBT", AH6)),$C$23, 0)+IF(ISNUMBER(SEARCH("NBT", AH6)),$C$24, 0) + IF(ISNUMBER(SEARCH("SBT", AH6)),$C$25, 0)</f>
        <v>0</v>
      </c>
      <c r="AJ6" s="265">
        <f t="shared" ref="AJ6:AJ33" si="7">IF(AG6=0, 0, IF(AI6=1, 1, IF(AI6=2, 1*(1+0.75), 1*(1+0.75+0.5*(AI6-2)))))</f>
        <v>0</v>
      </c>
      <c r="AK6" s="265">
        <f t="shared" ref="AK6:AK33" si="8">IF(Z6="D",1,AF6+AJ6)</f>
        <v>1</v>
      </c>
      <c r="AL6" s="265" t="str">
        <f t="shared" ref="AL6:AL33" si="9">IF(Z6="D","NA",$C$29)</f>
        <v>NA</v>
      </c>
      <c r="AM6" s="265">
        <f t="shared" ref="AM6:AM33" si="10">IF(Z6="D", 1, 1-(((60-AL6)/60)*(0.1/0.15)))</f>
        <v>1</v>
      </c>
      <c r="AN6" s="266">
        <f t="shared" ref="AN6:AN33" si="11">IF(Z6="D",1,AD6*AK6*AM6)</f>
        <v>1</v>
      </c>
      <c r="AO6" s="748">
        <f>AVERAGE(AN6:AN14)</f>
        <v>1</v>
      </c>
      <c r="AQ6" s="401" t="s">
        <v>34</v>
      </c>
      <c r="AR6" s="313">
        <f t="shared" ref="AR6:AR33" si="12">M6</f>
        <v>5988524</v>
      </c>
      <c r="AS6" s="313">
        <f t="shared" ref="AS6:AS33" si="13">V6</f>
        <v>6.519363039802215E-7</v>
      </c>
      <c r="AT6" s="313">
        <f t="shared" ref="AT6:AT33" si="14">AN6</f>
        <v>1</v>
      </c>
      <c r="AU6" s="313">
        <v>1</v>
      </c>
      <c r="AV6" s="313">
        <f>AR6*AS6*AT6*AU6</f>
        <v>3.904136202856852</v>
      </c>
      <c r="AW6" s="516">
        <f>SUM(AV6:AV14)</f>
        <v>169631.90044315756</v>
      </c>
      <c r="AX6" s="516">
        <f>100*EXP((-1/13700000)*AW6)</f>
        <v>98.769444965989976</v>
      </c>
      <c r="AY6" s="714">
        <f>100*EXP((-1/13700000)*((AW6+AW15+AW24)/3))</f>
        <v>73.936912299636646</v>
      </c>
    </row>
    <row r="7" spans="1:51" ht="20.25" thickTop="1" thickBot="1" x14ac:dyDescent="0.35">
      <c r="A7" s="3"/>
      <c r="B7" s="6" t="s">
        <v>17</v>
      </c>
      <c r="C7" s="52">
        <f>'Input sheet'!E9</f>
        <v>12742</v>
      </c>
      <c r="E7" s="111" t="s">
        <v>509</v>
      </c>
      <c r="F7" s="269" t="s">
        <v>497</v>
      </c>
      <c r="K7" s="273" t="s">
        <v>35</v>
      </c>
      <c r="L7" s="110" t="s">
        <v>332</v>
      </c>
      <c r="M7" s="408">
        <f>(C10+C8)*C11</f>
        <v>5377083</v>
      </c>
      <c r="N7" s="763"/>
      <c r="P7" s="272" t="s">
        <v>35</v>
      </c>
      <c r="Q7" s="45">
        <f>$C$32</f>
        <v>15</v>
      </c>
      <c r="R7" s="45">
        <f>$C$32</f>
        <v>15</v>
      </c>
      <c r="S7" s="45">
        <v>10</v>
      </c>
      <c r="T7" s="45">
        <f t="shared" si="0"/>
        <v>1.3073361412148754</v>
      </c>
      <c r="U7" s="45">
        <f t="shared" si="1"/>
        <v>3.259682051177461E-7</v>
      </c>
      <c r="V7" s="45">
        <f t="shared" si="2"/>
        <v>6.519363039802215E-7</v>
      </c>
      <c r="W7" s="722"/>
      <c r="Y7" s="273" t="s">
        <v>35</v>
      </c>
      <c r="Z7" s="380" t="s">
        <v>418</v>
      </c>
      <c r="AA7" s="275" t="s">
        <v>433</v>
      </c>
      <c r="AB7" s="275">
        <f t="shared" si="3"/>
        <v>1</v>
      </c>
      <c r="AC7" s="275">
        <v>0.5</v>
      </c>
      <c r="AD7" s="275">
        <f t="shared" si="4"/>
        <v>1</v>
      </c>
      <c r="AE7" s="275" t="s">
        <v>429</v>
      </c>
      <c r="AF7" s="275">
        <f t="shared" si="5"/>
        <v>0</v>
      </c>
      <c r="AG7" s="275">
        <v>0</v>
      </c>
      <c r="AH7" s="275" t="s">
        <v>429</v>
      </c>
      <c r="AI7" s="275">
        <f t="shared" si="6"/>
        <v>0</v>
      </c>
      <c r="AJ7" s="275">
        <f t="shared" si="7"/>
        <v>0</v>
      </c>
      <c r="AK7" s="275">
        <f t="shared" si="8"/>
        <v>1</v>
      </c>
      <c r="AL7" s="275" t="str">
        <f t="shared" si="9"/>
        <v>NA</v>
      </c>
      <c r="AM7" s="275">
        <f t="shared" si="10"/>
        <v>1</v>
      </c>
      <c r="AN7" s="276">
        <f t="shared" si="11"/>
        <v>1</v>
      </c>
      <c r="AO7" s="749"/>
      <c r="AQ7" s="402" t="s">
        <v>35</v>
      </c>
      <c r="AR7" s="316">
        <f t="shared" si="12"/>
        <v>5377083</v>
      </c>
      <c r="AS7" s="316">
        <f t="shared" si="13"/>
        <v>6.519363039802215E-7</v>
      </c>
      <c r="AT7" s="316">
        <f t="shared" si="14"/>
        <v>1</v>
      </c>
      <c r="AU7" s="316">
        <v>1</v>
      </c>
      <c r="AV7" s="316">
        <f t="shared" ref="AV7:AV33" si="15">AR7*AS7*AT7*AU7</f>
        <v>3.5055156172148814</v>
      </c>
      <c r="AW7" s="722"/>
      <c r="AX7" s="722"/>
      <c r="AY7" s="715"/>
    </row>
    <row r="8" spans="1:51" ht="20.25" thickTop="1" thickBot="1" x14ac:dyDescent="0.35">
      <c r="A8" s="4"/>
      <c r="B8" s="7" t="s">
        <v>18</v>
      </c>
      <c r="C8" s="53">
        <f>'Input sheet'!E10</f>
        <v>1696</v>
      </c>
      <c r="E8" s="278" t="s">
        <v>70</v>
      </c>
      <c r="F8" s="279" t="s">
        <v>498</v>
      </c>
      <c r="K8" s="282" t="s">
        <v>30</v>
      </c>
      <c r="L8" s="110" t="s">
        <v>181</v>
      </c>
      <c r="M8" s="408">
        <f>C12*(C13+C14)</f>
        <v>45571932</v>
      </c>
      <c r="N8" s="763"/>
      <c r="P8" s="281" t="s">
        <v>30</v>
      </c>
      <c r="Q8" s="45">
        <f>$C$29</f>
        <v>35</v>
      </c>
      <c r="R8" s="45">
        <f>$C$31</f>
        <v>15</v>
      </c>
      <c r="S8" s="45">
        <v>10</v>
      </c>
      <c r="T8" s="45">
        <f t="shared" si="0"/>
        <v>10.197448937567444</v>
      </c>
      <c r="U8" s="45">
        <f t="shared" si="1"/>
        <v>7.8388153024650875E-4</v>
      </c>
      <c r="V8" s="45">
        <f t="shared" si="2"/>
        <v>1.567148590239556E-3</v>
      </c>
      <c r="W8" s="722"/>
      <c r="Y8" s="282" t="s">
        <v>30</v>
      </c>
      <c r="Z8" s="380" t="s">
        <v>418</v>
      </c>
      <c r="AA8" s="275" t="s">
        <v>433</v>
      </c>
      <c r="AB8" s="275">
        <f t="shared" si="3"/>
        <v>1</v>
      </c>
      <c r="AC8" s="275">
        <v>0.5</v>
      </c>
      <c r="AD8" s="275">
        <f t="shared" si="4"/>
        <v>1</v>
      </c>
      <c r="AE8" s="275" t="s">
        <v>429</v>
      </c>
      <c r="AF8" s="275">
        <f t="shared" si="5"/>
        <v>0</v>
      </c>
      <c r="AG8" s="275">
        <v>0</v>
      </c>
      <c r="AH8" s="275" t="s">
        <v>429</v>
      </c>
      <c r="AI8" s="275">
        <f t="shared" si="6"/>
        <v>0</v>
      </c>
      <c r="AJ8" s="275">
        <f t="shared" si="7"/>
        <v>0</v>
      </c>
      <c r="AK8" s="275">
        <f t="shared" si="8"/>
        <v>1</v>
      </c>
      <c r="AL8" s="275" t="str">
        <f t="shared" si="9"/>
        <v>NA</v>
      </c>
      <c r="AM8" s="275">
        <f t="shared" si="10"/>
        <v>1</v>
      </c>
      <c r="AN8" s="276">
        <f t="shared" si="11"/>
        <v>1</v>
      </c>
      <c r="AO8" s="749"/>
      <c r="AQ8" s="403" t="s">
        <v>30</v>
      </c>
      <c r="AR8" s="316">
        <f t="shared" si="12"/>
        <v>45571932</v>
      </c>
      <c r="AS8" s="316">
        <f t="shared" si="13"/>
        <v>1.567148590239556E-3</v>
      </c>
      <c r="AT8" s="316">
        <f t="shared" si="14"/>
        <v>1</v>
      </c>
      <c r="AU8" s="316">
        <v>1</v>
      </c>
      <c r="AV8" s="316">
        <f t="shared" si="15"/>
        <v>71417.988988292913</v>
      </c>
      <c r="AW8" s="722"/>
      <c r="AX8" s="722"/>
      <c r="AY8" s="715"/>
    </row>
    <row r="9" spans="1:51" ht="20.25" thickTop="1" thickBot="1" x14ac:dyDescent="0.35">
      <c r="A9" s="2" t="s">
        <v>31</v>
      </c>
      <c r="B9" s="5" t="s">
        <v>22</v>
      </c>
      <c r="C9" s="54">
        <f>'Input sheet'!E11</f>
        <v>941</v>
      </c>
      <c r="K9" s="282" t="s">
        <v>28</v>
      </c>
      <c r="L9" s="110" t="s">
        <v>183</v>
      </c>
      <c r="M9" s="408">
        <f>C15*(C16+C17)</f>
        <v>4392588</v>
      </c>
      <c r="N9" s="763"/>
      <c r="P9" s="281" t="s">
        <v>28</v>
      </c>
      <c r="Q9" s="45">
        <f>$C$32</f>
        <v>15</v>
      </c>
      <c r="R9" s="45">
        <f>$C$32</f>
        <v>15</v>
      </c>
      <c r="S9" s="45">
        <v>10</v>
      </c>
      <c r="T9" s="45">
        <f t="shared" si="0"/>
        <v>1.3073361412148754</v>
      </c>
      <c r="U9" s="45">
        <f t="shared" si="1"/>
        <v>3.259682051177461E-7</v>
      </c>
      <c r="V9" s="45">
        <f t="shared" si="2"/>
        <v>6.519363039802215E-7</v>
      </c>
      <c r="W9" s="722"/>
      <c r="Y9" s="282" t="s">
        <v>28</v>
      </c>
      <c r="Z9" s="380" t="s">
        <v>418</v>
      </c>
      <c r="AA9" s="275" t="s">
        <v>433</v>
      </c>
      <c r="AB9" s="275">
        <f t="shared" si="3"/>
        <v>1</v>
      </c>
      <c r="AC9" s="275">
        <v>0.5</v>
      </c>
      <c r="AD9" s="275">
        <f t="shared" si="4"/>
        <v>1</v>
      </c>
      <c r="AE9" s="275" t="s">
        <v>429</v>
      </c>
      <c r="AF9" s="275">
        <f t="shared" si="5"/>
        <v>0</v>
      </c>
      <c r="AG9" s="275">
        <v>0</v>
      </c>
      <c r="AH9" s="275" t="s">
        <v>429</v>
      </c>
      <c r="AI9" s="275">
        <f t="shared" si="6"/>
        <v>0</v>
      </c>
      <c r="AJ9" s="275">
        <f t="shared" si="7"/>
        <v>0</v>
      </c>
      <c r="AK9" s="275">
        <f t="shared" si="8"/>
        <v>1</v>
      </c>
      <c r="AL9" s="275" t="str">
        <f t="shared" si="9"/>
        <v>NA</v>
      </c>
      <c r="AM9" s="275">
        <f t="shared" si="10"/>
        <v>1</v>
      </c>
      <c r="AN9" s="276">
        <f t="shared" si="11"/>
        <v>1</v>
      </c>
      <c r="AO9" s="749"/>
      <c r="AQ9" s="403" t="s">
        <v>28</v>
      </c>
      <c r="AR9" s="316">
        <f t="shared" si="12"/>
        <v>4392588</v>
      </c>
      <c r="AS9" s="316">
        <f t="shared" si="13"/>
        <v>6.519363039802215E-7</v>
      </c>
      <c r="AT9" s="316">
        <f t="shared" si="14"/>
        <v>1</v>
      </c>
      <c r="AU9" s="316">
        <v>1</v>
      </c>
      <c r="AV9" s="316">
        <f t="shared" si="15"/>
        <v>2.8636875856278734</v>
      </c>
      <c r="AW9" s="722"/>
      <c r="AX9" s="722"/>
      <c r="AY9" s="715"/>
    </row>
    <row r="10" spans="1:51" ht="20.25" thickTop="1" thickBot="1" x14ac:dyDescent="0.35">
      <c r="A10" s="3"/>
      <c r="B10" s="6" t="s">
        <v>23</v>
      </c>
      <c r="C10" s="52">
        <f>'Input sheet'!E12</f>
        <v>3665</v>
      </c>
      <c r="K10" s="282" t="s">
        <v>36</v>
      </c>
      <c r="L10" s="110" t="s">
        <v>184</v>
      </c>
      <c r="M10" s="408">
        <f>C16*C17</f>
        <v>3675995</v>
      </c>
      <c r="N10" s="763"/>
      <c r="P10" s="281" t="s">
        <v>36</v>
      </c>
      <c r="Q10" s="45">
        <f>$C$32</f>
        <v>15</v>
      </c>
      <c r="R10" s="45">
        <f>$C$32</f>
        <v>15</v>
      </c>
      <c r="S10" s="45">
        <v>10</v>
      </c>
      <c r="T10" s="45">
        <f t="shared" si="0"/>
        <v>1.3073361412148754</v>
      </c>
      <c r="U10" s="45">
        <f t="shared" si="1"/>
        <v>3.259682051177461E-7</v>
      </c>
      <c r="V10" s="45">
        <f t="shared" si="2"/>
        <v>6.519363039802215E-7</v>
      </c>
      <c r="W10" s="722"/>
      <c r="Y10" s="282" t="s">
        <v>36</v>
      </c>
      <c r="Z10" s="380" t="s">
        <v>418</v>
      </c>
      <c r="AA10" s="275" t="s">
        <v>433</v>
      </c>
      <c r="AB10" s="275">
        <f t="shared" si="3"/>
        <v>1</v>
      </c>
      <c r="AC10" s="275">
        <v>0.5</v>
      </c>
      <c r="AD10" s="275">
        <f t="shared" si="4"/>
        <v>1</v>
      </c>
      <c r="AE10" s="275" t="s">
        <v>429</v>
      </c>
      <c r="AF10" s="275">
        <f t="shared" si="5"/>
        <v>0</v>
      </c>
      <c r="AG10" s="275">
        <v>0</v>
      </c>
      <c r="AH10" s="275" t="s">
        <v>429</v>
      </c>
      <c r="AI10" s="275">
        <f t="shared" si="6"/>
        <v>0</v>
      </c>
      <c r="AJ10" s="275">
        <f t="shared" si="7"/>
        <v>0</v>
      </c>
      <c r="AK10" s="275">
        <f t="shared" si="8"/>
        <v>1</v>
      </c>
      <c r="AL10" s="275" t="str">
        <f t="shared" si="9"/>
        <v>NA</v>
      </c>
      <c r="AM10" s="275">
        <f t="shared" si="10"/>
        <v>1</v>
      </c>
      <c r="AN10" s="276">
        <f t="shared" si="11"/>
        <v>1</v>
      </c>
      <c r="AO10" s="749"/>
      <c r="AQ10" s="403" t="s">
        <v>36</v>
      </c>
      <c r="AR10" s="316">
        <f t="shared" si="12"/>
        <v>3675995</v>
      </c>
      <c r="AS10" s="316">
        <f t="shared" si="13"/>
        <v>6.519363039802215E-7</v>
      </c>
      <c r="AT10" s="316">
        <f t="shared" si="14"/>
        <v>1</v>
      </c>
      <c r="AU10" s="316">
        <v>1</v>
      </c>
      <c r="AV10" s="316">
        <f t="shared" si="15"/>
        <v>2.3965145937497745</v>
      </c>
      <c r="AW10" s="722"/>
      <c r="AX10" s="722"/>
      <c r="AY10" s="715"/>
    </row>
    <row r="11" spans="1:51" ht="20.25" thickTop="1" thickBot="1" x14ac:dyDescent="0.35">
      <c r="A11" s="4"/>
      <c r="B11" s="7" t="s">
        <v>24</v>
      </c>
      <c r="C11" s="53">
        <f>'Input sheet'!E13</f>
        <v>1003</v>
      </c>
      <c r="K11" s="282" t="s">
        <v>29</v>
      </c>
      <c r="L11" s="110" t="s">
        <v>337</v>
      </c>
      <c r="M11" s="408">
        <f>(C15+C11+C13)*C14</f>
        <v>44710380</v>
      </c>
      <c r="N11" s="763"/>
      <c r="P11" s="281" t="s">
        <v>29</v>
      </c>
      <c r="Q11" s="45">
        <f>$C$29</f>
        <v>35</v>
      </c>
      <c r="R11" s="45">
        <f>$C$30</f>
        <v>20</v>
      </c>
      <c r="S11" s="45">
        <v>10</v>
      </c>
      <c r="T11" s="45">
        <f t="shared" si="0"/>
        <v>7.8464824249932006</v>
      </c>
      <c r="U11" s="45">
        <f t="shared" si="1"/>
        <v>2.903258937823807E-4</v>
      </c>
      <c r="V11" s="45">
        <f t="shared" si="2"/>
        <v>5.8056749844016082E-4</v>
      </c>
      <c r="W11" s="722"/>
      <c r="Y11" s="282" t="s">
        <v>29</v>
      </c>
      <c r="Z11" s="380" t="s">
        <v>418</v>
      </c>
      <c r="AA11" s="275" t="s">
        <v>433</v>
      </c>
      <c r="AB11" s="275">
        <f t="shared" si="3"/>
        <v>1</v>
      </c>
      <c r="AC11" s="275">
        <v>0.5</v>
      </c>
      <c r="AD11" s="275">
        <f t="shared" si="4"/>
        <v>1</v>
      </c>
      <c r="AE11" s="275" t="s">
        <v>429</v>
      </c>
      <c r="AF11" s="275">
        <f t="shared" si="5"/>
        <v>0</v>
      </c>
      <c r="AG11" s="275">
        <v>0</v>
      </c>
      <c r="AH11" s="275" t="s">
        <v>429</v>
      </c>
      <c r="AI11" s="275">
        <f t="shared" si="6"/>
        <v>0</v>
      </c>
      <c r="AJ11" s="275">
        <f t="shared" si="7"/>
        <v>0</v>
      </c>
      <c r="AK11" s="275">
        <f t="shared" si="8"/>
        <v>1</v>
      </c>
      <c r="AL11" s="275" t="str">
        <f t="shared" si="9"/>
        <v>NA</v>
      </c>
      <c r="AM11" s="275">
        <f t="shared" si="10"/>
        <v>1</v>
      </c>
      <c r="AN11" s="276">
        <f t="shared" si="11"/>
        <v>1</v>
      </c>
      <c r="AO11" s="749"/>
      <c r="AQ11" s="403" t="s">
        <v>29</v>
      </c>
      <c r="AR11" s="316">
        <f t="shared" si="12"/>
        <v>44710380</v>
      </c>
      <c r="AS11" s="316">
        <f t="shared" si="13"/>
        <v>5.8056749844016082E-4</v>
      </c>
      <c r="AT11" s="316">
        <f t="shared" si="14"/>
        <v>1</v>
      </c>
      <c r="AU11" s="316">
        <v>1</v>
      </c>
      <c r="AV11" s="316">
        <f t="shared" si="15"/>
        <v>25957.393470908999</v>
      </c>
      <c r="AW11" s="722"/>
      <c r="AX11" s="722"/>
      <c r="AY11" s="715"/>
    </row>
    <row r="12" spans="1:51" ht="20.25" thickTop="1" thickBot="1" x14ac:dyDescent="0.35">
      <c r="A12" s="2" t="s">
        <v>32</v>
      </c>
      <c r="B12" s="5" t="s">
        <v>19</v>
      </c>
      <c r="C12" s="54">
        <f>'Input sheet'!E14</f>
        <v>2316</v>
      </c>
      <c r="K12" s="426" t="s">
        <v>37</v>
      </c>
      <c r="L12" s="397" t="s">
        <v>185</v>
      </c>
      <c r="M12" s="427">
        <f>C6*(C7+C8)</f>
        <v>24486848</v>
      </c>
      <c r="N12" s="763"/>
      <c r="P12" s="428" t="s">
        <v>37</v>
      </c>
      <c r="Q12" s="45">
        <f>$C$29</f>
        <v>35</v>
      </c>
      <c r="R12" s="45">
        <f>$C$31</f>
        <v>15</v>
      </c>
      <c r="S12" s="45">
        <v>10</v>
      </c>
      <c r="T12" s="45">
        <f t="shared" si="0"/>
        <v>10.197448937567444</v>
      </c>
      <c r="U12" s="45">
        <f t="shared" si="1"/>
        <v>7.8388153024650875E-4</v>
      </c>
      <c r="V12" s="45">
        <f t="shared" si="2"/>
        <v>1.567148590239556E-3</v>
      </c>
      <c r="W12" s="722"/>
      <c r="Y12" s="426" t="s">
        <v>37</v>
      </c>
      <c r="Z12" s="380" t="s">
        <v>418</v>
      </c>
      <c r="AA12" s="275" t="s">
        <v>433</v>
      </c>
      <c r="AB12" s="275">
        <f t="shared" si="3"/>
        <v>1</v>
      </c>
      <c r="AC12" s="275">
        <v>0.5</v>
      </c>
      <c r="AD12" s="275">
        <f t="shared" si="4"/>
        <v>1</v>
      </c>
      <c r="AE12" s="275" t="s">
        <v>429</v>
      </c>
      <c r="AF12" s="275">
        <f t="shared" si="5"/>
        <v>0</v>
      </c>
      <c r="AG12" s="275">
        <v>0</v>
      </c>
      <c r="AH12" s="275" t="s">
        <v>429</v>
      </c>
      <c r="AI12" s="275">
        <f t="shared" si="6"/>
        <v>0</v>
      </c>
      <c r="AJ12" s="275">
        <f t="shared" si="7"/>
        <v>0</v>
      </c>
      <c r="AK12" s="275">
        <f t="shared" si="8"/>
        <v>1</v>
      </c>
      <c r="AL12" s="275" t="str">
        <f t="shared" si="9"/>
        <v>NA</v>
      </c>
      <c r="AM12" s="275">
        <f t="shared" si="10"/>
        <v>1</v>
      </c>
      <c r="AN12" s="276">
        <f t="shared" si="11"/>
        <v>1</v>
      </c>
      <c r="AO12" s="749"/>
      <c r="AQ12" s="403" t="s">
        <v>37</v>
      </c>
      <c r="AR12" s="316">
        <f t="shared" si="12"/>
        <v>24486848</v>
      </c>
      <c r="AS12" s="316">
        <f t="shared" si="13"/>
        <v>1.567148590239556E-3</v>
      </c>
      <c r="AT12" s="316">
        <f t="shared" si="14"/>
        <v>1</v>
      </c>
      <c r="AU12" s="316">
        <v>1</v>
      </c>
      <c r="AV12" s="316">
        <f t="shared" si="15"/>
        <v>38374.529322610288</v>
      </c>
      <c r="AW12" s="722"/>
      <c r="AX12" s="722"/>
      <c r="AY12" s="715"/>
    </row>
    <row r="13" spans="1:51" ht="20.25" thickTop="1" thickBot="1" x14ac:dyDescent="0.35">
      <c r="A13" s="3"/>
      <c r="B13" s="6" t="s">
        <v>20</v>
      </c>
      <c r="C13" s="52">
        <f>'Input sheet'!E15</f>
        <v>17361</v>
      </c>
      <c r="K13" s="426" t="s">
        <v>39</v>
      </c>
      <c r="L13" s="397" t="s">
        <v>264</v>
      </c>
      <c r="M13" s="427">
        <f>C6*C7</f>
        <v>21610432</v>
      </c>
      <c r="N13" s="763"/>
      <c r="P13" s="428" t="s">
        <v>39</v>
      </c>
      <c r="Q13" s="45">
        <f>$C$29</f>
        <v>35</v>
      </c>
      <c r="R13" s="45">
        <f>$C$31</f>
        <v>15</v>
      </c>
      <c r="S13" s="45">
        <v>10</v>
      </c>
      <c r="T13" s="45">
        <f t="shared" si="0"/>
        <v>10.197448937567444</v>
      </c>
      <c r="U13" s="45">
        <f t="shared" si="1"/>
        <v>7.8388153024650875E-4</v>
      </c>
      <c r="V13" s="45">
        <f t="shared" si="2"/>
        <v>1.567148590239556E-3</v>
      </c>
      <c r="W13" s="722"/>
      <c r="Y13" s="426" t="s">
        <v>39</v>
      </c>
      <c r="Z13" s="380" t="s">
        <v>418</v>
      </c>
      <c r="AA13" s="275" t="s">
        <v>433</v>
      </c>
      <c r="AB13" s="275">
        <f t="shared" si="3"/>
        <v>1</v>
      </c>
      <c r="AC13" s="275">
        <v>0.5</v>
      </c>
      <c r="AD13" s="275">
        <f t="shared" si="4"/>
        <v>1</v>
      </c>
      <c r="AE13" s="275" t="s">
        <v>429</v>
      </c>
      <c r="AF13" s="275">
        <f t="shared" si="5"/>
        <v>0</v>
      </c>
      <c r="AG13" s="275">
        <v>0</v>
      </c>
      <c r="AH13" s="275" t="s">
        <v>429</v>
      </c>
      <c r="AI13" s="275">
        <f t="shared" si="6"/>
        <v>0</v>
      </c>
      <c r="AJ13" s="275">
        <f t="shared" si="7"/>
        <v>0</v>
      </c>
      <c r="AK13" s="275">
        <f t="shared" si="8"/>
        <v>1</v>
      </c>
      <c r="AL13" s="275" t="str">
        <f t="shared" si="9"/>
        <v>NA</v>
      </c>
      <c r="AM13" s="275">
        <f t="shared" si="10"/>
        <v>1</v>
      </c>
      <c r="AN13" s="276">
        <f t="shared" si="11"/>
        <v>1</v>
      </c>
      <c r="AO13" s="749"/>
      <c r="AQ13" s="403" t="s">
        <v>39</v>
      </c>
      <c r="AR13" s="316">
        <f t="shared" si="12"/>
        <v>21610432</v>
      </c>
      <c r="AS13" s="316">
        <f t="shared" si="13"/>
        <v>1.567148590239556E-3</v>
      </c>
      <c r="AT13" s="316">
        <f t="shared" si="14"/>
        <v>1</v>
      </c>
      <c r="AU13" s="316">
        <v>1</v>
      </c>
      <c r="AV13" s="316">
        <f t="shared" si="15"/>
        <v>33866.758043267786</v>
      </c>
      <c r="AW13" s="722"/>
      <c r="AX13" s="722"/>
      <c r="AY13" s="715"/>
    </row>
    <row r="14" spans="1:51" ht="20.25" thickTop="1" thickBot="1" x14ac:dyDescent="0.35">
      <c r="A14" s="4"/>
      <c r="B14" s="7" t="s">
        <v>21</v>
      </c>
      <c r="C14" s="53">
        <f>'Input sheet'!E16</f>
        <v>2316</v>
      </c>
      <c r="K14" s="290" t="s">
        <v>40</v>
      </c>
      <c r="L14" s="106" t="s">
        <v>333</v>
      </c>
      <c r="M14" s="409">
        <f>C8*C14</f>
        <v>3927936</v>
      </c>
      <c r="N14" s="763"/>
      <c r="P14" s="289" t="s">
        <v>40</v>
      </c>
      <c r="Q14" s="46">
        <f>$C$32</f>
        <v>15</v>
      </c>
      <c r="R14" s="46">
        <f>$C$32</f>
        <v>15</v>
      </c>
      <c r="S14" s="46">
        <v>10</v>
      </c>
      <c r="T14" s="46">
        <f t="shared" si="0"/>
        <v>1.3073361412148754</v>
      </c>
      <c r="U14" s="46">
        <f t="shared" si="1"/>
        <v>3.259682051177461E-7</v>
      </c>
      <c r="V14" s="46">
        <f t="shared" si="2"/>
        <v>6.519363039802215E-7</v>
      </c>
      <c r="W14" s="517"/>
      <c r="Y14" s="290" t="s">
        <v>40</v>
      </c>
      <c r="Z14" s="380" t="s">
        <v>418</v>
      </c>
      <c r="AA14" s="292" t="s">
        <v>433</v>
      </c>
      <c r="AB14" s="292">
        <f t="shared" si="3"/>
        <v>1</v>
      </c>
      <c r="AC14" s="292">
        <v>0.5</v>
      </c>
      <c r="AD14" s="292">
        <f t="shared" si="4"/>
        <v>1</v>
      </c>
      <c r="AE14" s="292" t="s">
        <v>429</v>
      </c>
      <c r="AF14" s="292">
        <f t="shared" si="5"/>
        <v>0</v>
      </c>
      <c r="AG14" s="292">
        <v>0</v>
      </c>
      <c r="AH14" s="292" t="s">
        <v>429</v>
      </c>
      <c r="AI14" s="292">
        <f t="shared" si="6"/>
        <v>0</v>
      </c>
      <c r="AJ14" s="292">
        <f t="shared" si="7"/>
        <v>0</v>
      </c>
      <c r="AK14" s="292">
        <f t="shared" si="8"/>
        <v>1</v>
      </c>
      <c r="AL14" s="292" t="str">
        <f t="shared" si="9"/>
        <v>NA</v>
      </c>
      <c r="AM14" s="292">
        <f t="shared" si="10"/>
        <v>1</v>
      </c>
      <c r="AN14" s="293">
        <f t="shared" si="11"/>
        <v>1</v>
      </c>
      <c r="AO14" s="750"/>
      <c r="AQ14" s="404" t="s">
        <v>40</v>
      </c>
      <c r="AR14" s="318">
        <f t="shared" si="12"/>
        <v>3927936</v>
      </c>
      <c r="AS14" s="318">
        <f t="shared" si="13"/>
        <v>6.519363039802215E-7</v>
      </c>
      <c r="AT14" s="318">
        <f t="shared" si="14"/>
        <v>1</v>
      </c>
      <c r="AU14" s="318">
        <v>1</v>
      </c>
      <c r="AV14" s="318">
        <f t="shared" si="15"/>
        <v>2.5607640781108554</v>
      </c>
      <c r="AW14" s="517"/>
      <c r="AX14" s="517"/>
      <c r="AY14" s="715"/>
    </row>
    <row r="15" spans="1:51" ht="20.25" thickTop="1" thickBot="1" x14ac:dyDescent="0.35">
      <c r="A15" s="2" t="s">
        <v>33</v>
      </c>
      <c r="B15" s="5" t="s">
        <v>25</v>
      </c>
      <c r="C15" s="54">
        <f>'Input sheet'!E17</f>
        <v>941</v>
      </c>
      <c r="K15" s="298" t="s">
        <v>34</v>
      </c>
      <c r="L15" s="412" t="s">
        <v>334</v>
      </c>
      <c r="M15" s="425">
        <f>C17*C7</f>
        <v>12780226</v>
      </c>
      <c r="N15" s="763">
        <f>SUM(M15:M23)</f>
        <v>111686878</v>
      </c>
      <c r="P15" s="300" t="s">
        <v>34</v>
      </c>
      <c r="Q15" s="44">
        <f>$C$29</f>
        <v>35</v>
      </c>
      <c r="R15" s="44">
        <f>$C$33</f>
        <v>25</v>
      </c>
      <c r="S15" s="44">
        <v>45</v>
      </c>
      <c r="T15" s="44">
        <f t="shared" si="0"/>
        <v>12.375006393165437</v>
      </c>
      <c r="U15" s="44">
        <f t="shared" si="1"/>
        <v>1.6323552670977528E-3</v>
      </c>
      <c r="V15" s="44">
        <f t="shared" si="2"/>
        <v>3.2620459504774839E-3</v>
      </c>
      <c r="W15" s="516">
        <f>AVERAGE(V15:V23)</f>
        <v>2.0579935829230195E-3</v>
      </c>
      <c r="Y15" s="298" t="s">
        <v>34</v>
      </c>
      <c r="Z15" s="383" t="s">
        <v>419</v>
      </c>
      <c r="AA15" s="384" t="s">
        <v>382</v>
      </c>
      <c r="AB15" s="384">
        <f t="shared" si="3"/>
        <v>0.01</v>
      </c>
      <c r="AC15" s="384">
        <v>0.5</v>
      </c>
      <c r="AD15" s="384">
        <f t="shared" si="4"/>
        <v>0.505</v>
      </c>
      <c r="AE15" s="384" t="s">
        <v>54</v>
      </c>
      <c r="AF15" s="384">
        <f t="shared" si="5"/>
        <v>3</v>
      </c>
      <c r="AG15" s="384">
        <v>1</v>
      </c>
      <c r="AH15" s="384" t="s">
        <v>17</v>
      </c>
      <c r="AI15" s="384">
        <f t="shared" si="6"/>
        <v>2</v>
      </c>
      <c r="AJ15" s="384">
        <f t="shared" si="7"/>
        <v>1.75</v>
      </c>
      <c r="AK15" s="384">
        <f t="shared" si="8"/>
        <v>4.75</v>
      </c>
      <c r="AL15" s="384">
        <f t="shared" si="9"/>
        <v>35</v>
      </c>
      <c r="AM15" s="384">
        <f t="shared" si="10"/>
        <v>0.7222222222222221</v>
      </c>
      <c r="AN15" s="385">
        <f t="shared" si="11"/>
        <v>1.7324305555555555</v>
      </c>
      <c r="AO15" s="748">
        <f>AVERAGE(AN15:AN23)</f>
        <v>1.0536419753086419</v>
      </c>
      <c r="AQ15" s="405" t="s">
        <v>34</v>
      </c>
      <c r="AR15" s="313">
        <f t="shared" si="12"/>
        <v>12780226</v>
      </c>
      <c r="AS15" s="313">
        <f t="shared" si="13"/>
        <v>3.2620459504774839E-3</v>
      </c>
      <c r="AT15" s="313">
        <f t="shared" si="14"/>
        <v>1.7324305555555555</v>
      </c>
      <c r="AU15" s="313">
        <v>1</v>
      </c>
      <c r="AV15" s="313">
        <f t="shared" si="15"/>
        <v>72224.483226409269</v>
      </c>
      <c r="AW15" s="516">
        <f>SUM(AV15:AV23)</f>
        <v>305699.3674949315</v>
      </c>
      <c r="AX15" s="516">
        <f>100*EXP((-1/13700000)*AW15)</f>
        <v>97.793328947468567</v>
      </c>
      <c r="AY15" s="715"/>
    </row>
    <row r="16" spans="1:51" ht="20.25" thickTop="1" thickBot="1" x14ac:dyDescent="0.35">
      <c r="A16" s="3"/>
      <c r="B16" s="6" t="s">
        <v>26</v>
      </c>
      <c r="C16" s="52">
        <f>'Input sheet'!E18</f>
        <v>3665</v>
      </c>
      <c r="K16" s="303" t="s">
        <v>35</v>
      </c>
      <c r="L16" s="110" t="s">
        <v>338</v>
      </c>
      <c r="M16" s="408">
        <f>(C17+C7)*C9</f>
        <v>12934045</v>
      </c>
      <c r="N16" s="763"/>
      <c r="P16" s="302" t="s">
        <v>35</v>
      </c>
      <c r="Q16" s="45">
        <f>$C$29</f>
        <v>35</v>
      </c>
      <c r="R16" s="45">
        <f>$C$32</f>
        <v>15</v>
      </c>
      <c r="S16" s="45">
        <v>45</v>
      </c>
      <c r="T16" s="45">
        <f t="shared" si="0"/>
        <v>13.299792101327421</v>
      </c>
      <c r="U16" s="45">
        <f t="shared" si="1"/>
        <v>2.1450602139066136E-3</v>
      </c>
      <c r="V16" s="45">
        <f t="shared" si="2"/>
        <v>4.2855191444919425E-3</v>
      </c>
      <c r="W16" s="722"/>
      <c r="Y16" s="303" t="s">
        <v>35</v>
      </c>
      <c r="Z16" s="386" t="s">
        <v>419</v>
      </c>
      <c r="AA16" s="275" t="s">
        <v>382</v>
      </c>
      <c r="AB16" s="275">
        <f t="shared" si="3"/>
        <v>0.01</v>
      </c>
      <c r="AC16" s="275">
        <v>0.5</v>
      </c>
      <c r="AD16" s="275">
        <f t="shared" si="4"/>
        <v>0.505</v>
      </c>
      <c r="AE16" s="275">
        <v>0</v>
      </c>
      <c r="AF16" s="275">
        <f t="shared" si="5"/>
        <v>0</v>
      </c>
      <c r="AG16" s="275">
        <v>1</v>
      </c>
      <c r="AH16" s="275" t="s">
        <v>17</v>
      </c>
      <c r="AI16" s="275">
        <f t="shared" si="6"/>
        <v>2</v>
      </c>
      <c r="AJ16" s="275">
        <f t="shared" si="7"/>
        <v>1.75</v>
      </c>
      <c r="AK16" s="275">
        <f t="shared" si="8"/>
        <v>1.75</v>
      </c>
      <c r="AL16" s="275">
        <f t="shared" si="9"/>
        <v>35</v>
      </c>
      <c r="AM16" s="275">
        <f t="shared" si="10"/>
        <v>0.7222222222222221</v>
      </c>
      <c r="AN16" s="276">
        <f t="shared" si="11"/>
        <v>0.63826388888888885</v>
      </c>
      <c r="AO16" s="749"/>
      <c r="AQ16" s="406" t="s">
        <v>35</v>
      </c>
      <c r="AR16" s="316">
        <f t="shared" si="12"/>
        <v>12934045</v>
      </c>
      <c r="AS16" s="316">
        <f t="shared" si="13"/>
        <v>4.2855191444919425E-3</v>
      </c>
      <c r="AT16" s="316">
        <f t="shared" si="14"/>
        <v>0.63826388888888885</v>
      </c>
      <c r="AU16" s="316">
        <v>1</v>
      </c>
      <c r="AV16" s="316">
        <f t="shared" si="15"/>
        <v>35378.391304476223</v>
      </c>
      <c r="AW16" s="722"/>
      <c r="AX16" s="722"/>
      <c r="AY16" s="715"/>
    </row>
    <row r="17" spans="1:51" ht="20.25" thickTop="1" thickBot="1" x14ac:dyDescent="0.35">
      <c r="A17" s="4"/>
      <c r="B17" s="7" t="s">
        <v>27</v>
      </c>
      <c r="C17" s="53">
        <f>'Input sheet'!E19</f>
        <v>1003</v>
      </c>
      <c r="K17" s="303" t="s">
        <v>30</v>
      </c>
      <c r="L17" s="110" t="s">
        <v>309</v>
      </c>
      <c r="M17" s="408">
        <f>C12*(C10+C8)</f>
        <v>12416076</v>
      </c>
      <c r="N17" s="763"/>
      <c r="P17" s="302" t="s">
        <v>30</v>
      </c>
      <c r="Q17" s="45">
        <f>$C$33</f>
        <v>25</v>
      </c>
      <c r="R17" s="45">
        <f>$C$31</f>
        <v>15</v>
      </c>
      <c r="S17" s="45">
        <v>45</v>
      </c>
      <c r="T17" s="45">
        <f t="shared" si="0"/>
        <v>8.9396576292116645</v>
      </c>
      <c r="U17" s="45">
        <f t="shared" si="1"/>
        <v>4.7596350895839364E-4</v>
      </c>
      <c r="V17" s="45">
        <f t="shared" si="2"/>
        <v>9.5170047665492732E-4</v>
      </c>
      <c r="W17" s="722"/>
      <c r="Y17" s="303" t="s">
        <v>30</v>
      </c>
      <c r="Z17" s="386" t="s">
        <v>419</v>
      </c>
      <c r="AA17" s="275" t="s">
        <v>382</v>
      </c>
      <c r="AB17" s="275">
        <f t="shared" si="3"/>
        <v>0.01</v>
      </c>
      <c r="AC17" s="275">
        <v>0.5</v>
      </c>
      <c r="AD17" s="275">
        <f t="shared" si="4"/>
        <v>0.505</v>
      </c>
      <c r="AE17" s="275" t="s">
        <v>420</v>
      </c>
      <c r="AF17" s="275">
        <f t="shared" si="5"/>
        <v>4</v>
      </c>
      <c r="AG17" s="275">
        <v>0</v>
      </c>
      <c r="AH17" s="275" t="s">
        <v>23</v>
      </c>
      <c r="AI17" s="275">
        <f t="shared" si="6"/>
        <v>1</v>
      </c>
      <c r="AJ17" s="275">
        <f t="shared" si="7"/>
        <v>0</v>
      </c>
      <c r="AK17" s="275">
        <f t="shared" si="8"/>
        <v>4</v>
      </c>
      <c r="AL17" s="275">
        <f t="shared" si="9"/>
        <v>35</v>
      </c>
      <c r="AM17" s="275">
        <f t="shared" si="10"/>
        <v>0.7222222222222221</v>
      </c>
      <c r="AN17" s="276">
        <f t="shared" si="11"/>
        <v>1.4588888888888887</v>
      </c>
      <c r="AO17" s="749"/>
      <c r="AQ17" s="406" t="s">
        <v>30</v>
      </c>
      <c r="AR17" s="316">
        <f t="shared" si="12"/>
        <v>12416076</v>
      </c>
      <c r="AS17" s="316">
        <f t="shared" si="13"/>
        <v>9.5170047665492732E-4</v>
      </c>
      <c r="AT17" s="316">
        <f t="shared" si="14"/>
        <v>1.4588888888888887</v>
      </c>
      <c r="AU17" s="316">
        <v>1</v>
      </c>
      <c r="AV17" s="316">
        <f t="shared" si="15"/>
        <v>17238.793436016593</v>
      </c>
      <c r="AW17" s="722"/>
      <c r="AX17" s="722"/>
      <c r="AY17" s="715"/>
    </row>
    <row r="18" spans="1:51" ht="20.25" thickTop="1" thickBot="1" x14ac:dyDescent="0.35">
      <c r="A18" s="1"/>
      <c r="B18" s="8" t="s">
        <v>72</v>
      </c>
      <c r="C18" s="55">
        <f>'Input sheet'!E20</f>
        <v>49345</v>
      </c>
      <c r="K18" s="303" t="s">
        <v>28</v>
      </c>
      <c r="L18" s="110" t="s">
        <v>216</v>
      </c>
      <c r="M18" s="408">
        <f>C11*(C13+C14)</f>
        <v>19736031</v>
      </c>
      <c r="N18" s="763"/>
      <c r="P18" s="302" t="s">
        <v>28</v>
      </c>
      <c r="Q18" s="45">
        <f>$C$29</f>
        <v>35</v>
      </c>
      <c r="R18" s="45">
        <f>$C$33</f>
        <v>25</v>
      </c>
      <c r="S18" s="45">
        <v>45</v>
      </c>
      <c r="T18" s="45">
        <f t="shared" si="0"/>
        <v>12.375006393165437</v>
      </c>
      <c r="U18" s="45">
        <f t="shared" si="1"/>
        <v>1.6323552670977528E-3</v>
      </c>
      <c r="V18" s="45">
        <f t="shared" si="2"/>
        <v>3.2620459504774839E-3</v>
      </c>
      <c r="W18" s="722"/>
      <c r="Y18" s="303" t="s">
        <v>28</v>
      </c>
      <c r="Z18" s="386" t="s">
        <v>419</v>
      </c>
      <c r="AA18" s="275" t="s">
        <v>382</v>
      </c>
      <c r="AB18" s="275">
        <f t="shared" si="3"/>
        <v>0.01</v>
      </c>
      <c r="AC18" s="275">
        <v>0.5</v>
      </c>
      <c r="AD18" s="275">
        <f t="shared" si="4"/>
        <v>0.505</v>
      </c>
      <c r="AE18" s="275" t="s">
        <v>47</v>
      </c>
      <c r="AF18" s="275">
        <f t="shared" si="5"/>
        <v>3</v>
      </c>
      <c r="AG18" s="275">
        <v>1</v>
      </c>
      <c r="AH18" s="275" t="s">
        <v>20</v>
      </c>
      <c r="AI18" s="275">
        <f t="shared" si="6"/>
        <v>2</v>
      </c>
      <c r="AJ18" s="275">
        <f t="shared" si="7"/>
        <v>1.75</v>
      </c>
      <c r="AK18" s="275">
        <f t="shared" si="8"/>
        <v>4.75</v>
      </c>
      <c r="AL18" s="275">
        <f t="shared" si="9"/>
        <v>35</v>
      </c>
      <c r="AM18" s="275">
        <f t="shared" si="10"/>
        <v>0.7222222222222221</v>
      </c>
      <c r="AN18" s="276">
        <f t="shared" si="11"/>
        <v>1.7324305555555555</v>
      </c>
      <c r="AO18" s="749"/>
      <c r="AQ18" s="406" t="s">
        <v>28</v>
      </c>
      <c r="AR18" s="316">
        <f t="shared" si="12"/>
        <v>19736031</v>
      </c>
      <c r="AS18" s="316">
        <f t="shared" si="13"/>
        <v>3.2620459504774839E-3</v>
      </c>
      <c r="AT18" s="316">
        <f t="shared" si="14"/>
        <v>1.7324305555555555</v>
      </c>
      <c r="AU18" s="316">
        <v>1</v>
      </c>
      <c r="AV18" s="316">
        <f t="shared" si="15"/>
        <v>111533.60198132593</v>
      </c>
      <c r="AW18" s="722"/>
      <c r="AX18" s="722"/>
      <c r="AY18" s="715"/>
    </row>
    <row r="19" spans="1:51" ht="20.25" thickTop="1" thickBot="1" x14ac:dyDescent="0.35">
      <c r="B19" s="29"/>
      <c r="C19" s="99"/>
      <c r="K19" s="303" t="s">
        <v>36</v>
      </c>
      <c r="L19" s="397" t="s">
        <v>217</v>
      </c>
      <c r="M19" s="427">
        <f>(C11+C13+C14)*C15</f>
        <v>19459880</v>
      </c>
      <c r="N19" s="763"/>
      <c r="P19" s="302" t="s">
        <v>36</v>
      </c>
      <c r="Q19" s="45">
        <f>$C$29</f>
        <v>35</v>
      </c>
      <c r="R19" s="45">
        <f>$C$32</f>
        <v>15</v>
      </c>
      <c r="S19" s="45">
        <v>45</v>
      </c>
      <c r="T19" s="45">
        <f t="shared" si="0"/>
        <v>13.299792101327421</v>
      </c>
      <c r="U19" s="45">
        <f t="shared" si="1"/>
        <v>2.1450602139066136E-3</v>
      </c>
      <c r="V19" s="45">
        <f t="shared" si="2"/>
        <v>4.2855191444919425E-3</v>
      </c>
      <c r="W19" s="722"/>
      <c r="Y19" s="303" t="s">
        <v>36</v>
      </c>
      <c r="Z19" s="386" t="s">
        <v>419</v>
      </c>
      <c r="AA19" s="275" t="s">
        <v>382</v>
      </c>
      <c r="AB19" s="275">
        <f t="shared" si="3"/>
        <v>0.01</v>
      </c>
      <c r="AC19" s="275">
        <v>0.5</v>
      </c>
      <c r="AD19" s="275">
        <f t="shared" si="4"/>
        <v>0.505</v>
      </c>
      <c r="AE19" s="275">
        <v>0</v>
      </c>
      <c r="AF19" s="275">
        <f t="shared" si="5"/>
        <v>0</v>
      </c>
      <c r="AG19" s="275">
        <v>1</v>
      </c>
      <c r="AH19" s="275" t="s">
        <v>20</v>
      </c>
      <c r="AI19" s="275">
        <f t="shared" si="6"/>
        <v>2</v>
      </c>
      <c r="AJ19" s="275">
        <f t="shared" si="7"/>
        <v>1.75</v>
      </c>
      <c r="AK19" s="275">
        <f t="shared" si="8"/>
        <v>1.75</v>
      </c>
      <c r="AL19" s="275">
        <f t="shared" si="9"/>
        <v>35</v>
      </c>
      <c r="AM19" s="275">
        <f t="shared" si="10"/>
        <v>0.7222222222222221</v>
      </c>
      <c r="AN19" s="276">
        <f t="shared" si="11"/>
        <v>0.63826388888888885</v>
      </c>
      <c r="AO19" s="749"/>
      <c r="AQ19" s="406" t="s">
        <v>36</v>
      </c>
      <c r="AR19" s="316">
        <f t="shared" si="12"/>
        <v>19459880</v>
      </c>
      <c r="AS19" s="316">
        <f t="shared" si="13"/>
        <v>4.2855191444919425E-3</v>
      </c>
      <c r="AT19" s="316">
        <f t="shared" si="14"/>
        <v>0.63826388888888885</v>
      </c>
      <c r="AU19" s="316">
        <v>1</v>
      </c>
      <c r="AV19" s="316">
        <f t="shared" si="15"/>
        <v>53228.456324231964</v>
      </c>
      <c r="AW19" s="722"/>
      <c r="AX19" s="722"/>
      <c r="AY19" s="715"/>
    </row>
    <row r="20" spans="1:51" ht="20.25" thickTop="1" thickBot="1" x14ac:dyDescent="0.35">
      <c r="K20" s="303" t="s">
        <v>29</v>
      </c>
      <c r="L20" s="110" t="s">
        <v>339</v>
      </c>
      <c r="M20" s="408">
        <f>(C9+C10+C11)*C8</f>
        <v>9512864</v>
      </c>
      <c r="N20" s="763"/>
      <c r="P20" s="302" t="s">
        <v>29</v>
      </c>
      <c r="Q20" s="45">
        <f>$C$32</f>
        <v>15</v>
      </c>
      <c r="R20" s="45">
        <f>$C$32</f>
        <v>15</v>
      </c>
      <c r="S20" s="45">
        <v>45</v>
      </c>
      <c r="T20" s="45">
        <f t="shared" si="0"/>
        <v>5.740251485476346</v>
      </c>
      <c r="U20" s="45">
        <f t="shared" si="1"/>
        <v>8.8800555624313991E-5</v>
      </c>
      <c r="V20" s="45">
        <f t="shared" si="2"/>
        <v>1.7759322570994878E-4</v>
      </c>
      <c r="W20" s="722"/>
      <c r="Y20" s="303" t="s">
        <v>29</v>
      </c>
      <c r="Z20" s="386" t="s">
        <v>419</v>
      </c>
      <c r="AA20" s="275" t="s">
        <v>382</v>
      </c>
      <c r="AB20" s="275">
        <f t="shared" si="3"/>
        <v>0.01</v>
      </c>
      <c r="AC20" s="275">
        <v>0.5</v>
      </c>
      <c r="AD20" s="275">
        <f t="shared" si="4"/>
        <v>0.505</v>
      </c>
      <c r="AE20" s="275" t="s">
        <v>26</v>
      </c>
      <c r="AF20" s="275">
        <f t="shared" si="5"/>
        <v>1</v>
      </c>
      <c r="AG20" s="275">
        <v>1</v>
      </c>
      <c r="AH20" s="275" t="s">
        <v>23</v>
      </c>
      <c r="AI20" s="275">
        <f t="shared" si="6"/>
        <v>1</v>
      </c>
      <c r="AJ20" s="275">
        <f t="shared" si="7"/>
        <v>1</v>
      </c>
      <c r="AK20" s="275">
        <f t="shared" si="8"/>
        <v>2</v>
      </c>
      <c r="AL20" s="275">
        <f t="shared" si="9"/>
        <v>35</v>
      </c>
      <c r="AM20" s="275">
        <f t="shared" si="10"/>
        <v>0.7222222222222221</v>
      </c>
      <c r="AN20" s="276">
        <f t="shared" si="11"/>
        <v>0.72944444444444434</v>
      </c>
      <c r="AO20" s="749"/>
      <c r="AQ20" s="406" t="s">
        <v>29</v>
      </c>
      <c r="AR20" s="316">
        <f t="shared" si="12"/>
        <v>9512864</v>
      </c>
      <c r="AS20" s="316">
        <f t="shared" si="13"/>
        <v>1.7759322570994878E-4</v>
      </c>
      <c r="AT20" s="316">
        <f t="shared" si="14"/>
        <v>0.72944444444444434</v>
      </c>
      <c r="AU20" s="316">
        <v>1</v>
      </c>
      <c r="AV20" s="316">
        <f t="shared" si="15"/>
        <v>1232.3381817753113</v>
      </c>
      <c r="AW20" s="722"/>
      <c r="AX20" s="722"/>
      <c r="AY20" s="715"/>
    </row>
    <row r="21" spans="1:51" ht="20.25" thickTop="1" thickBot="1" x14ac:dyDescent="0.35">
      <c r="A21" s="731" t="s">
        <v>432</v>
      </c>
      <c r="B21" s="732"/>
      <c r="C21" s="733"/>
      <c r="K21" s="421" t="s">
        <v>37</v>
      </c>
      <c r="L21" s="397" t="s">
        <v>335</v>
      </c>
      <c r="M21" s="427">
        <f>C6*C16</f>
        <v>6215840</v>
      </c>
      <c r="N21" s="763"/>
      <c r="P21" s="420" t="s">
        <v>37</v>
      </c>
      <c r="Q21" s="45">
        <f>$C$33</f>
        <v>25</v>
      </c>
      <c r="R21" s="45">
        <f>$C$31</f>
        <v>15</v>
      </c>
      <c r="S21" s="45">
        <v>45</v>
      </c>
      <c r="T21" s="45">
        <f t="shared" si="0"/>
        <v>8.9396576292116645</v>
      </c>
      <c r="U21" s="45">
        <f t="shared" si="1"/>
        <v>4.7596350895839364E-4</v>
      </c>
      <c r="V21" s="45">
        <f t="shared" si="2"/>
        <v>9.5170047665492732E-4</v>
      </c>
      <c r="W21" s="722"/>
      <c r="Y21" s="421" t="s">
        <v>37</v>
      </c>
      <c r="Z21" s="386" t="s">
        <v>419</v>
      </c>
      <c r="AA21" s="275" t="s">
        <v>382</v>
      </c>
      <c r="AB21" s="275">
        <f t="shared" si="3"/>
        <v>0.01</v>
      </c>
      <c r="AC21" s="275">
        <v>0.5</v>
      </c>
      <c r="AD21" s="275">
        <f t="shared" si="4"/>
        <v>0.505</v>
      </c>
      <c r="AE21" s="275" t="s">
        <v>421</v>
      </c>
      <c r="AF21" s="275">
        <f t="shared" si="5"/>
        <v>4</v>
      </c>
      <c r="AG21" s="275">
        <v>0</v>
      </c>
      <c r="AH21" s="275" t="s">
        <v>26</v>
      </c>
      <c r="AI21" s="275">
        <f t="shared" si="6"/>
        <v>1</v>
      </c>
      <c r="AJ21" s="275">
        <f t="shared" si="7"/>
        <v>0</v>
      </c>
      <c r="AK21" s="275">
        <f t="shared" si="8"/>
        <v>4</v>
      </c>
      <c r="AL21" s="275">
        <f t="shared" si="9"/>
        <v>35</v>
      </c>
      <c r="AM21" s="275">
        <f t="shared" si="10"/>
        <v>0.7222222222222221</v>
      </c>
      <c r="AN21" s="276">
        <f t="shared" si="11"/>
        <v>1.4588888888888887</v>
      </c>
      <c r="AO21" s="749"/>
      <c r="AQ21" s="406" t="s">
        <v>37</v>
      </c>
      <c r="AR21" s="316">
        <f t="shared" si="12"/>
        <v>6215840</v>
      </c>
      <c r="AS21" s="316">
        <f t="shared" si="13"/>
        <v>9.5170047665492732E-4</v>
      </c>
      <c r="AT21" s="316">
        <f t="shared" si="14"/>
        <v>1.4588888888888887</v>
      </c>
      <c r="AU21" s="316">
        <v>1</v>
      </c>
      <c r="AV21" s="316">
        <f t="shared" si="15"/>
        <v>8630.2292118161458</v>
      </c>
      <c r="AW21" s="722"/>
      <c r="AX21" s="722"/>
      <c r="AY21" s="715"/>
    </row>
    <row r="22" spans="1:51" ht="20.25" thickTop="1" thickBot="1" x14ac:dyDescent="0.35">
      <c r="A22" s="516" t="s">
        <v>378</v>
      </c>
      <c r="B22" s="105" t="s">
        <v>17</v>
      </c>
      <c r="C22" s="94">
        <f>'Input sheet'!E38</f>
        <v>2</v>
      </c>
      <c r="K22" s="303" t="s">
        <v>39</v>
      </c>
      <c r="L22" s="110" t="s">
        <v>333</v>
      </c>
      <c r="M22" s="408">
        <f>C8*C14</f>
        <v>3927936</v>
      </c>
      <c r="N22" s="763"/>
      <c r="P22" s="302" t="s">
        <v>39</v>
      </c>
      <c r="Q22" s="45">
        <f>$C$30</f>
        <v>20</v>
      </c>
      <c r="R22" s="45">
        <f>$C$31</f>
        <v>15</v>
      </c>
      <c r="S22" s="45">
        <v>45</v>
      </c>
      <c r="T22" s="45">
        <f t="shared" si="0"/>
        <v>7.0840654162717795</v>
      </c>
      <c r="U22" s="45">
        <f t="shared" si="1"/>
        <v>1.9707812023953651E-4</v>
      </c>
      <c r="V22" s="45">
        <f t="shared" si="2"/>
        <v>3.9411740069359585E-4</v>
      </c>
      <c r="W22" s="722"/>
      <c r="Y22" s="303" t="s">
        <v>39</v>
      </c>
      <c r="Z22" s="386" t="s">
        <v>419</v>
      </c>
      <c r="AA22" s="275" t="s">
        <v>382</v>
      </c>
      <c r="AB22" s="275">
        <f t="shared" si="3"/>
        <v>0.01</v>
      </c>
      <c r="AC22" s="275">
        <v>0.5</v>
      </c>
      <c r="AD22" s="275">
        <f t="shared" si="4"/>
        <v>0.505</v>
      </c>
      <c r="AE22" s="275" t="s">
        <v>17</v>
      </c>
      <c r="AF22" s="275">
        <f t="shared" si="5"/>
        <v>2</v>
      </c>
      <c r="AG22" s="275">
        <v>0</v>
      </c>
      <c r="AH22" s="275" t="s">
        <v>26</v>
      </c>
      <c r="AI22" s="275">
        <f t="shared" si="6"/>
        <v>1</v>
      </c>
      <c r="AJ22" s="275">
        <f t="shared" si="7"/>
        <v>0</v>
      </c>
      <c r="AK22" s="275">
        <f t="shared" si="8"/>
        <v>2</v>
      </c>
      <c r="AL22" s="275">
        <f t="shared" si="9"/>
        <v>35</v>
      </c>
      <c r="AM22" s="275">
        <f t="shared" si="10"/>
        <v>0.7222222222222221</v>
      </c>
      <c r="AN22" s="276">
        <f t="shared" si="11"/>
        <v>0.72944444444444434</v>
      </c>
      <c r="AO22" s="749"/>
      <c r="AQ22" s="406" t="s">
        <v>39</v>
      </c>
      <c r="AR22" s="316">
        <f t="shared" si="12"/>
        <v>3927936</v>
      </c>
      <c r="AS22" s="316">
        <f t="shared" si="13"/>
        <v>3.9411740069359585E-4</v>
      </c>
      <c r="AT22" s="316">
        <f t="shared" si="14"/>
        <v>0.72944444444444434</v>
      </c>
      <c r="AU22" s="316">
        <v>1</v>
      </c>
      <c r="AV22" s="316">
        <f t="shared" si="15"/>
        <v>1129.2295485429891</v>
      </c>
      <c r="AW22" s="722"/>
      <c r="AX22" s="722"/>
      <c r="AY22" s="715"/>
    </row>
    <row r="23" spans="1:51" ht="20.25" thickTop="1" thickBot="1" x14ac:dyDescent="0.35">
      <c r="A23" s="517"/>
      <c r="B23" s="106" t="s">
        <v>20</v>
      </c>
      <c r="C23" s="95">
        <f>'Input sheet'!E39</f>
        <v>2</v>
      </c>
      <c r="K23" s="307" t="s">
        <v>40</v>
      </c>
      <c r="L23" s="106" t="s">
        <v>340</v>
      </c>
      <c r="M23" s="409">
        <f>C16*(C6+C14)</f>
        <v>14703980</v>
      </c>
      <c r="N23" s="763"/>
      <c r="P23" s="306" t="s">
        <v>40</v>
      </c>
      <c r="Q23" s="46">
        <f>$C$33</f>
        <v>25</v>
      </c>
      <c r="R23" s="46">
        <f>$C$32</f>
        <v>15</v>
      </c>
      <c r="S23" s="46">
        <v>45</v>
      </c>
      <c r="T23" s="46">
        <f t="shared" si="0"/>
        <v>8.9396576292116645</v>
      </c>
      <c r="U23" s="46">
        <f t="shared" si="1"/>
        <v>4.7596350895839364E-4</v>
      </c>
      <c r="V23" s="46">
        <f t="shared" si="2"/>
        <v>9.5170047665492732E-4</v>
      </c>
      <c r="W23" s="517"/>
      <c r="Y23" s="421" t="s">
        <v>40</v>
      </c>
      <c r="Z23" s="437" t="s">
        <v>419</v>
      </c>
      <c r="AA23" s="387" t="s">
        <v>382</v>
      </c>
      <c r="AB23" s="387">
        <f t="shared" si="3"/>
        <v>0.01</v>
      </c>
      <c r="AC23" s="387">
        <v>0.5</v>
      </c>
      <c r="AD23" s="387">
        <f t="shared" si="4"/>
        <v>0.505</v>
      </c>
      <c r="AE23" s="387">
        <v>0</v>
      </c>
      <c r="AF23" s="387">
        <f t="shared" si="5"/>
        <v>0</v>
      </c>
      <c r="AG23" s="387">
        <v>1</v>
      </c>
      <c r="AH23" s="387" t="s">
        <v>26</v>
      </c>
      <c r="AI23" s="387">
        <f t="shared" si="6"/>
        <v>1</v>
      </c>
      <c r="AJ23" s="387">
        <f t="shared" si="7"/>
        <v>1</v>
      </c>
      <c r="AK23" s="387">
        <f t="shared" si="8"/>
        <v>1</v>
      </c>
      <c r="AL23" s="387">
        <f t="shared" si="9"/>
        <v>35</v>
      </c>
      <c r="AM23" s="387">
        <f t="shared" si="10"/>
        <v>0.7222222222222221</v>
      </c>
      <c r="AN23" s="388">
        <f t="shared" si="11"/>
        <v>0.36472222222222217</v>
      </c>
      <c r="AO23" s="750"/>
      <c r="AQ23" s="407" t="s">
        <v>40</v>
      </c>
      <c r="AR23" s="318">
        <f t="shared" si="12"/>
        <v>14703980</v>
      </c>
      <c r="AS23" s="318">
        <f t="shared" si="13"/>
        <v>9.5170047665492732E-4</v>
      </c>
      <c r="AT23" s="318">
        <f t="shared" si="14"/>
        <v>0.36472222222222217</v>
      </c>
      <c r="AU23" s="318">
        <v>1</v>
      </c>
      <c r="AV23" s="318">
        <f t="shared" si="15"/>
        <v>5103.8442803370244</v>
      </c>
      <c r="AW23" s="517"/>
      <c r="AX23" s="517"/>
      <c r="AY23" s="715"/>
    </row>
    <row r="24" spans="1:51" ht="20.25" thickTop="1" thickBot="1" x14ac:dyDescent="0.35">
      <c r="A24" s="516" t="s">
        <v>379</v>
      </c>
      <c r="B24" s="105" t="s">
        <v>23</v>
      </c>
      <c r="C24" s="94">
        <f>'Input sheet'!E40</f>
        <v>1</v>
      </c>
      <c r="K24" s="411" t="s">
        <v>34</v>
      </c>
      <c r="L24" s="412" t="s">
        <v>341</v>
      </c>
      <c r="M24" s="425">
        <f>C10*(C8+C7)</f>
        <v>52915270</v>
      </c>
      <c r="N24" s="763">
        <f>SUM(M24:M33)</f>
        <v>360730789</v>
      </c>
      <c r="P24" s="414" t="s">
        <v>34</v>
      </c>
      <c r="Q24" s="311">
        <f>$C$29</f>
        <v>35</v>
      </c>
      <c r="R24" s="311">
        <f>$C$32</f>
        <v>15</v>
      </c>
      <c r="S24" s="311">
        <v>270</v>
      </c>
      <c r="T24" s="44">
        <f t="shared" si="0"/>
        <v>19.039432764659772</v>
      </c>
      <c r="U24" s="44">
        <f t="shared" si="1"/>
        <v>8.3551870766805716E-3</v>
      </c>
      <c r="V24" s="44">
        <f t="shared" si="2"/>
        <v>1.6640565002274812E-2</v>
      </c>
      <c r="W24" s="516">
        <f>AVERAGE(V24:V33)</f>
        <v>2.2486201445046882E-2</v>
      </c>
      <c r="Y24" s="390" t="s">
        <v>34</v>
      </c>
      <c r="Z24" s="383" t="s">
        <v>422</v>
      </c>
      <c r="AA24" s="265" t="s">
        <v>434</v>
      </c>
      <c r="AB24" s="265">
        <f t="shared" si="3"/>
        <v>0.01</v>
      </c>
      <c r="AC24" s="265">
        <v>0.5</v>
      </c>
      <c r="AD24" s="265">
        <f t="shared" si="4"/>
        <v>0.505</v>
      </c>
      <c r="AE24" s="265" t="s">
        <v>420</v>
      </c>
      <c r="AF24" s="265">
        <f t="shared" si="5"/>
        <v>4</v>
      </c>
      <c r="AG24" s="265">
        <v>0</v>
      </c>
      <c r="AH24" s="265" t="s">
        <v>23</v>
      </c>
      <c r="AI24" s="265">
        <f t="shared" si="6"/>
        <v>1</v>
      </c>
      <c r="AJ24" s="265">
        <f t="shared" si="7"/>
        <v>0</v>
      </c>
      <c r="AK24" s="265">
        <f t="shared" si="8"/>
        <v>4</v>
      </c>
      <c r="AL24" s="265">
        <f t="shared" si="9"/>
        <v>35</v>
      </c>
      <c r="AM24" s="265">
        <f t="shared" si="10"/>
        <v>0.7222222222222221</v>
      </c>
      <c r="AN24" s="266">
        <f t="shared" si="11"/>
        <v>1.4588888888888887</v>
      </c>
      <c r="AO24" s="748">
        <f>AVERAGE(AN24:AN33)</f>
        <v>1.4588888888888887</v>
      </c>
      <c r="AQ24" s="310" t="s">
        <v>34</v>
      </c>
      <c r="AR24" s="313">
        <f t="shared" si="12"/>
        <v>52915270</v>
      </c>
      <c r="AS24" s="313">
        <f t="shared" si="13"/>
        <v>1.6640565002274812E-2</v>
      </c>
      <c r="AT24" s="313">
        <f t="shared" si="14"/>
        <v>1.4588888888888887</v>
      </c>
      <c r="AU24" s="313">
        <v>1</v>
      </c>
      <c r="AV24" s="313">
        <f t="shared" si="15"/>
        <v>1284610.0077032463</v>
      </c>
      <c r="AW24" s="516">
        <f>SUM(AV24:AV33)</f>
        <v>11935142.23989152</v>
      </c>
      <c r="AX24" s="516">
        <f>100*EXP((-1/13700000)*AW24)</f>
        <v>41.845820371639988</v>
      </c>
      <c r="AY24" s="715"/>
    </row>
    <row r="25" spans="1:51" ht="20.25" thickTop="1" thickBot="1" x14ac:dyDescent="0.35">
      <c r="A25" s="517"/>
      <c r="B25" s="106" t="s">
        <v>26</v>
      </c>
      <c r="C25" s="95">
        <f>'Input sheet'!E41</f>
        <v>1</v>
      </c>
      <c r="K25" s="392" t="s">
        <v>35</v>
      </c>
      <c r="L25" s="110" t="s">
        <v>342</v>
      </c>
      <c r="M25" s="408">
        <f>(C10+C8)*C17</f>
        <v>5377083</v>
      </c>
      <c r="N25" s="763"/>
      <c r="P25" s="391" t="s">
        <v>35</v>
      </c>
      <c r="Q25" s="45">
        <f>$C$32</f>
        <v>15</v>
      </c>
      <c r="R25" s="45">
        <f>$C$32</f>
        <v>15</v>
      </c>
      <c r="S25" s="45">
        <v>230</v>
      </c>
      <c r="T25" s="45">
        <f t="shared" si="0"/>
        <v>13.59461680554975</v>
      </c>
      <c r="U25" s="45">
        <f t="shared" si="1"/>
        <v>2.3309250871124854E-3</v>
      </c>
      <c r="V25" s="45">
        <f t="shared" si="2"/>
        <v>4.6564169624632402E-3</v>
      </c>
      <c r="W25" s="722"/>
      <c r="Y25" s="392" t="s">
        <v>35</v>
      </c>
      <c r="Z25" s="386" t="s">
        <v>422</v>
      </c>
      <c r="AA25" s="275" t="s">
        <v>434</v>
      </c>
      <c r="AB25" s="275">
        <f t="shared" si="3"/>
        <v>0.01</v>
      </c>
      <c r="AC25" s="275">
        <v>0.5</v>
      </c>
      <c r="AD25" s="275">
        <f t="shared" si="4"/>
        <v>0.505</v>
      </c>
      <c r="AE25" s="275" t="s">
        <v>54</v>
      </c>
      <c r="AF25" s="275">
        <f t="shared" si="5"/>
        <v>3</v>
      </c>
      <c r="AG25" s="275">
        <v>1</v>
      </c>
      <c r="AH25" s="275" t="s">
        <v>17</v>
      </c>
      <c r="AI25" s="275">
        <f t="shared" si="6"/>
        <v>2</v>
      </c>
      <c r="AJ25" s="275">
        <f t="shared" si="7"/>
        <v>1.75</v>
      </c>
      <c r="AK25" s="275">
        <f t="shared" si="8"/>
        <v>4.75</v>
      </c>
      <c r="AL25" s="275">
        <f t="shared" si="9"/>
        <v>35</v>
      </c>
      <c r="AM25" s="275">
        <f t="shared" si="10"/>
        <v>0.7222222222222221</v>
      </c>
      <c r="AN25" s="276">
        <f t="shared" si="11"/>
        <v>1.7324305555555555</v>
      </c>
      <c r="AO25" s="749"/>
      <c r="AQ25" s="315" t="s">
        <v>35</v>
      </c>
      <c r="AR25" s="316">
        <f t="shared" si="12"/>
        <v>5377083</v>
      </c>
      <c r="AS25" s="316">
        <f t="shared" si="13"/>
        <v>4.6564169624632402E-3</v>
      </c>
      <c r="AT25" s="316">
        <f t="shared" si="14"/>
        <v>1.7324305555555555</v>
      </c>
      <c r="AU25" s="316">
        <v>1</v>
      </c>
      <c r="AV25" s="316">
        <f t="shared" si="15"/>
        <v>43376.493152663897</v>
      </c>
      <c r="AW25" s="722"/>
      <c r="AX25" s="722"/>
      <c r="AY25" s="715"/>
    </row>
    <row r="26" spans="1:51" ht="20.25" thickTop="1" thickBot="1" x14ac:dyDescent="0.35">
      <c r="K26" s="392" t="s">
        <v>30</v>
      </c>
      <c r="L26" s="110" t="s">
        <v>343</v>
      </c>
      <c r="M26" s="408">
        <f>(C10+C8)*(C13+C14)</f>
        <v>105488397</v>
      </c>
      <c r="N26" s="763"/>
      <c r="P26" s="391" t="s">
        <v>30</v>
      </c>
      <c r="Q26" s="45">
        <f>$C$29</f>
        <v>35</v>
      </c>
      <c r="R26" s="45">
        <f>$C$33</f>
        <v>25</v>
      </c>
      <c r="S26" s="45">
        <v>270</v>
      </c>
      <c r="T26" s="45">
        <f t="shared" si="0"/>
        <v>21.505813167606568</v>
      </c>
      <c r="U26" s="45">
        <f t="shared" si="1"/>
        <v>1.3257274218598319E-2</v>
      </c>
      <c r="V26" s="45">
        <f t="shared" si="2"/>
        <v>2.6338793117489528E-2</v>
      </c>
      <c r="W26" s="722"/>
      <c r="Y26" s="392" t="s">
        <v>30</v>
      </c>
      <c r="Z26" s="386" t="s">
        <v>422</v>
      </c>
      <c r="AA26" s="275" t="s">
        <v>434</v>
      </c>
      <c r="AB26" s="275">
        <f t="shared" si="3"/>
        <v>0.01</v>
      </c>
      <c r="AC26" s="275">
        <v>0.5</v>
      </c>
      <c r="AD26" s="275">
        <f t="shared" si="4"/>
        <v>0.505</v>
      </c>
      <c r="AE26" s="275" t="s">
        <v>420</v>
      </c>
      <c r="AF26" s="275">
        <f t="shared" si="5"/>
        <v>4</v>
      </c>
      <c r="AG26" s="275">
        <v>0</v>
      </c>
      <c r="AH26" s="275" t="s">
        <v>23</v>
      </c>
      <c r="AI26" s="275">
        <f t="shared" si="6"/>
        <v>1</v>
      </c>
      <c r="AJ26" s="275">
        <f t="shared" si="7"/>
        <v>0</v>
      </c>
      <c r="AK26" s="275">
        <f t="shared" si="8"/>
        <v>4</v>
      </c>
      <c r="AL26" s="275">
        <f t="shared" si="9"/>
        <v>35</v>
      </c>
      <c r="AM26" s="275">
        <f t="shared" si="10"/>
        <v>0.7222222222222221</v>
      </c>
      <c r="AN26" s="276">
        <f t="shared" si="11"/>
        <v>1.4588888888888887</v>
      </c>
      <c r="AO26" s="749"/>
      <c r="AQ26" s="315" t="s">
        <v>30</v>
      </c>
      <c r="AR26" s="316">
        <f t="shared" si="12"/>
        <v>105488397</v>
      </c>
      <c r="AS26" s="316">
        <f t="shared" si="13"/>
        <v>2.6338793117489528E-2</v>
      </c>
      <c r="AT26" s="316">
        <f t="shared" si="14"/>
        <v>1.4588888888888887</v>
      </c>
      <c r="AU26" s="316">
        <v>1</v>
      </c>
      <c r="AV26" s="316">
        <f t="shared" si="15"/>
        <v>4053430.9624284501</v>
      </c>
      <c r="AW26" s="722"/>
      <c r="AX26" s="722"/>
      <c r="AY26" s="715"/>
    </row>
    <row r="27" spans="1:51" ht="20.25" thickTop="1" thickBot="1" x14ac:dyDescent="0.35">
      <c r="K27" s="392" t="s">
        <v>28</v>
      </c>
      <c r="L27" s="110" t="s">
        <v>224</v>
      </c>
      <c r="M27" s="408">
        <f>(C13+C14)*C17</f>
        <v>19736031</v>
      </c>
      <c r="N27" s="763"/>
      <c r="P27" s="391" t="s">
        <v>28</v>
      </c>
      <c r="Q27" s="45">
        <f>$C$29</f>
        <v>35</v>
      </c>
      <c r="R27" s="45">
        <f>$C$32</f>
        <v>15</v>
      </c>
      <c r="S27" s="45">
        <v>230</v>
      </c>
      <c r="T27" s="45">
        <f t="shared" si="0"/>
        <v>23.0484651884397</v>
      </c>
      <c r="U27" s="45">
        <f t="shared" si="1"/>
        <v>1.7237755582630576E-2</v>
      </c>
      <c r="V27" s="45">
        <f t="shared" si="2"/>
        <v>3.417837094773464E-2</v>
      </c>
      <c r="W27" s="722"/>
      <c r="Y27" s="392" t="s">
        <v>28</v>
      </c>
      <c r="Z27" s="386" t="s">
        <v>422</v>
      </c>
      <c r="AA27" s="275" t="s">
        <v>434</v>
      </c>
      <c r="AB27" s="275">
        <f t="shared" si="3"/>
        <v>0.01</v>
      </c>
      <c r="AC27" s="275">
        <v>0.5</v>
      </c>
      <c r="AD27" s="275">
        <f t="shared" si="4"/>
        <v>0.505</v>
      </c>
      <c r="AE27" s="275" t="s">
        <v>54</v>
      </c>
      <c r="AF27" s="275">
        <f t="shared" si="5"/>
        <v>3</v>
      </c>
      <c r="AG27" s="275">
        <v>1</v>
      </c>
      <c r="AH27" s="275" t="s">
        <v>17</v>
      </c>
      <c r="AI27" s="275">
        <f t="shared" si="6"/>
        <v>2</v>
      </c>
      <c r="AJ27" s="275">
        <f t="shared" si="7"/>
        <v>1.75</v>
      </c>
      <c r="AK27" s="275">
        <f t="shared" si="8"/>
        <v>4.75</v>
      </c>
      <c r="AL27" s="275">
        <f t="shared" si="9"/>
        <v>35</v>
      </c>
      <c r="AM27" s="275">
        <f t="shared" si="10"/>
        <v>0.7222222222222221</v>
      </c>
      <c r="AN27" s="276">
        <f t="shared" si="11"/>
        <v>1.7324305555555555</v>
      </c>
      <c r="AO27" s="749"/>
      <c r="AQ27" s="315" t="s">
        <v>28</v>
      </c>
      <c r="AR27" s="316">
        <f t="shared" si="12"/>
        <v>19736031</v>
      </c>
      <c r="AS27" s="316">
        <f t="shared" si="13"/>
        <v>3.417837094773464E-2</v>
      </c>
      <c r="AT27" s="316">
        <f t="shared" si="14"/>
        <v>1.7324305555555555</v>
      </c>
      <c r="AU27" s="316">
        <v>1</v>
      </c>
      <c r="AV27" s="316">
        <f t="shared" si="15"/>
        <v>1168603.0422400273</v>
      </c>
      <c r="AW27" s="722"/>
      <c r="AX27" s="722"/>
      <c r="AY27" s="715"/>
    </row>
    <row r="28" spans="1:51" ht="20.25" thickTop="1" thickBot="1" x14ac:dyDescent="0.35">
      <c r="B28" s="726" t="s">
        <v>386</v>
      </c>
      <c r="C28" s="727"/>
      <c r="K28" s="392" t="s">
        <v>36</v>
      </c>
      <c r="L28" s="110" t="s">
        <v>225</v>
      </c>
      <c r="M28" s="408">
        <f>(C13+C14)*C16</f>
        <v>72116205</v>
      </c>
      <c r="N28" s="763"/>
      <c r="P28" s="391" t="s">
        <v>36</v>
      </c>
      <c r="Q28" s="45">
        <f>$C$29</f>
        <v>35</v>
      </c>
      <c r="R28" s="45">
        <f>$C$32</f>
        <v>15</v>
      </c>
      <c r="S28" s="45">
        <v>270</v>
      </c>
      <c r="T28" s="45">
        <f t="shared" si="0"/>
        <v>19.039432764659772</v>
      </c>
      <c r="U28" s="45">
        <f t="shared" si="1"/>
        <v>8.3551870766805716E-3</v>
      </c>
      <c r="V28" s="45">
        <f t="shared" si="2"/>
        <v>1.6640565002274812E-2</v>
      </c>
      <c r="W28" s="722"/>
      <c r="Y28" s="392" t="s">
        <v>36</v>
      </c>
      <c r="Z28" s="386" t="s">
        <v>422</v>
      </c>
      <c r="AA28" s="275" t="s">
        <v>434</v>
      </c>
      <c r="AB28" s="275">
        <f t="shared" si="3"/>
        <v>0.01</v>
      </c>
      <c r="AC28" s="275">
        <v>0.5</v>
      </c>
      <c r="AD28" s="275">
        <f t="shared" si="4"/>
        <v>0.505</v>
      </c>
      <c r="AE28" s="275" t="s">
        <v>421</v>
      </c>
      <c r="AF28" s="275">
        <f t="shared" si="5"/>
        <v>4</v>
      </c>
      <c r="AG28" s="275">
        <v>0</v>
      </c>
      <c r="AH28" s="275" t="s">
        <v>26</v>
      </c>
      <c r="AI28" s="275">
        <f t="shared" si="6"/>
        <v>1</v>
      </c>
      <c r="AJ28" s="275">
        <f t="shared" si="7"/>
        <v>0</v>
      </c>
      <c r="AK28" s="275">
        <f t="shared" si="8"/>
        <v>4</v>
      </c>
      <c r="AL28" s="275">
        <f t="shared" si="9"/>
        <v>35</v>
      </c>
      <c r="AM28" s="275">
        <f t="shared" si="10"/>
        <v>0.7222222222222221</v>
      </c>
      <c r="AN28" s="276">
        <f t="shared" si="11"/>
        <v>1.4588888888888887</v>
      </c>
      <c r="AO28" s="749"/>
      <c r="AQ28" s="315" t="s">
        <v>36</v>
      </c>
      <c r="AR28" s="316">
        <f t="shared" si="12"/>
        <v>72116205</v>
      </c>
      <c r="AS28" s="316">
        <f t="shared" si="13"/>
        <v>1.6640565002274812E-2</v>
      </c>
      <c r="AT28" s="316">
        <f t="shared" si="14"/>
        <v>1.4588888888888887</v>
      </c>
      <c r="AU28" s="316">
        <v>1</v>
      </c>
      <c r="AV28" s="316">
        <f t="shared" si="15"/>
        <v>1750746.0258745519</v>
      </c>
      <c r="AW28" s="722"/>
      <c r="AX28" s="722"/>
      <c r="AY28" s="715"/>
    </row>
    <row r="29" spans="1:51" ht="20.25" thickTop="1" thickBot="1" x14ac:dyDescent="0.35">
      <c r="B29" s="107" t="s">
        <v>387</v>
      </c>
      <c r="C29" s="60">
        <f>'Input sheet'!D27</f>
        <v>35</v>
      </c>
      <c r="K29" s="392" t="s">
        <v>29</v>
      </c>
      <c r="L29" s="110" t="s">
        <v>205</v>
      </c>
      <c r="M29" s="408">
        <f>C16*C11</f>
        <v>3675995</v>
      </c>
      <c r="N29" s="763"/>
      <c r="P29" s="391" t="s">
        <v>29</v>
      </c>
      <c r="Q29" s="45">
        <f>$C$32</f>
        <v>15</v>
      </c>
      <c r="R29" s="45">
        <f>$C$33</f>
        <v>25</v>
      </c>
      <c r="S29" s="45">
        <v>230</v>
      </c>
      <c r="T29" s="45">
        <f t="shared" si="0"/>
        <v>18.248908921254063</v>
      </c>
      <c r="U29" s="45">
        <f t="shared" si="1"/>
        <v>7.1146798558078322E-3</v>
      </c>
      <c r="V29" s="45">
        <f t="shared" si="2"/>
        <v>1.4178741042165027E-2</v>
      </c>
      <c r="W29" s="722"/>
      <c r="Y29" s="392" t="s">
        <v>29</v>
      </c>
      <c r="Z29" s="386" t="s">
        <v>422</v>
      </c>
      <c r="AA29" s="275" t="s">
        <v>434</v>
      </c>
      <c r="AB29" s="275">
        <f t="shared" si="3"/>
        <v>0.01</v>
      </c>
      <c r="AC29" s="275">
        <v>0.5</v>
      </c>
      <c r="AD29" s="275">
        <f t="shared" si="4"/>
        <v>0.505</v>
      </c>
      <c r="AE29" s="275" t="s">
        <v>47</v>
      </c>
      <c r="AF29" s="275">
        <f t="shared" si="5"/>
        <v>3</v>
      </c>
      <c r="AG29" s="275">
        <v>1</v>
      </c>
      <c r="AH29" s="275" t="s">
        <v>20</v>
      </c>
      <c r="AI29" s="275">
        <f t="shared" si="6"/>
        <v>2</v>
      </c>
      <c r="AJ29" s="275">
        <f t="shared" si="7"/>
        <v>1.75</v>
      </c>
      <c r="AK29" s="275">
        <f t="shared" si="8"/>
        <v>4.75</v>
      </c>
      <c r="AL29" s="275">
        <f t="shared" si="9"/>
        <v>35</v>
      </c>
      <c r="AM29" s="275">
        <f t="shared" si="10"/>
        <v>0.7222222222222221</v>
      </c>
      <c r="AN29" s="276">
        <f t="shared" si="11"/>
        <v>1.7324305555555555</v>
      </c>
      <c r="AO29" s="749"/>
      <c r="AQ29" s="315" t="s">
        <v>29</v>
      </c>
      <c r="AR29" s="316">
        <f t="shared" si="12"/>
        <v>3675995</v>
      </c>
      <c r="AS29" s="316">
        <f t="shared" si="13"/>
        <v>1.4178741042165027E-2</v>
      </c>
      <c r="AT29" s="316">
        <f t="shared" si="14"/>
        <v>1.7324305555555555</v>
      </c>
      <c r="AU29" s="316">
        <v>1</v>
      </c>
      <c r="AV29" s="316">
        <f t="shared" si="15"/>
        <v>90295.980377079104</v>
      </c>
      <c r="AW29" s="722"/>
      <c r="AX29" s="722"/>
      <c r="AY29" s="715"/>
    </row>
    <row r="30" spans="1:51" ht="20.25" thickTop="1" thickBot="1" x14ac:dyDescent="0.35">
      <c r="B30" s="108" t="s">
        <v>388</v>
      </c>
      <c r="C30" s="61">
        <f>'Input sheet'!D28</f>
        <v>20</v>
      </c>
      <c r="E30" s="739" t="s">
        <v>132</v>
      </c>
      <c r="F30" s="740"/>
      <c r="G30" s="740"/>
      <c r="H30" s="740"/>
      <c r="I30" s="741"/>
      <c r="K30" s="392" t="s">
        <v>37</v>
      </c>
      <c r="L30" s="110" t="s">
        <v>336</v>
      </c>
      <c r="M30" s="408">
        <f>C16*C7</f>
        <v>46699430</v>
      </c>
      <c r="N30" s="763"/>
      <c r="P30" s="391" t="s">
        <v>37</v>
      </c>
      <c r="Q30" s="45">
        <f>$C$29</f>
        <v>35</v>
      </c>
      <c r="R30" s="45">
        <f>$C$32</f>
        <v>15</v>
      </c>
      <c r="S30" s="45">
        <v>270</v>
      </c>
      <c r="T30" s="45">
        <f t="shared" si="0"/>
        <v>19.039432764659772</v>
      </c>
      <c r="U30" s="45">
        <f t="shared" si="1"/>
        <v>8.3551870766805716E-3</v>
      </c>
      <c r="V30" s="45">
        <f t="shared" si="2"/>
        <v>1.6640565002274812E-2</v>
      </c>
      <c r="W30" s="722"/>
      <c r="Y30" s="392" t="s">
        <v>37</v>
      </c>
      <c r="Z30" s="386" t="s">
        <v>422</v>
      </c>
      <c r="AA30" s="275" t="s">
        <v>434</v>
      </c>
      <c r="AB30" s="275">
        <f t="shared" si="3"/>
        <v>0.01</v>
      </c>
      <c r="AC30" s="275">
        <v>0.5</v>
      </c>
      <c r="AD30" s="275">
        <f t="shared" si="4"/>
        <v>0.505</v>
      </c>
      <c r="AE30" s="275" t="s">
        <v>421</v>
      </c>
      <c r="AF30" s="275">
        <f t="shared" si="5"/>
        <v>4</v>
      </c>
      <c r="AG30" s="275">
        <v>0</v>
      </c>
      <c r="AH30" s="275" t="s">
        <v>26</v>
      </c>
      <c r="AI30" s="275">
        <f t="shared" si="6"/>
        <v>1</v>
      </c>
      <c r="AJ30" s="275">
        <f t="shared" si="7"/>
        <v>0</v>
      </c>
      <c r="AK30" s="275">
        <f t="shared" si="8"/>
        <v>4</v>
      </c>
      <c r="AL30" s="275">
        <f t="shared" si="9"/>
        <v>35</v>
      </c>
      <c r="AM30" s="275">
        <f t="shared" si="10"/>
        <v>0.7222222222222221</v>
      </c>
      <c r="AN30" s="276">
        <f t="shared" si="11"/>
        <v>1.4588888888888887</v>
      </c>
      <c r="AO30" s="749"/>
      <c r="AQ30" s="315" t="s">
        <v>37</v>
      </c>
      <c r="AR30" s="316">
        <f t="shared" si="12"/>
        <v>46699430</v>
      </c>
      <c r="AS30" s="316">
        <f t="shared" si="13"/>
        <v>1.6640565002274812E-2</v>
      </c>
      <c r="AT30" s="316">
        <f t="shared" si="14"/>
        <v>1.4588888888888887</v>
      </c>
      <c r="AU30" s="316">
        <v>1</v>
      </c>
      <c r="AV30" s="316">
        <f t="shared" si="15"/>
        <v>1133709.7048174792</v>
      </c>
      <c r="AW30" s="722"/>
      <c r="AX30" s="722"/>
      <c r="AY30" s="715"/>
    </row>
    <row r="31" spans="1:51" ht="20.25" thickTop="1" thickBot="1" x14ac:dyDescent="0.35">
      <c r="B31" s="108" t="s">
        <v>389</v>
      </c>
      <c r="C31" s="61">
        <f>'Input sheet'!D29</f>
        <v>15</v>
      </c>
      <c r="E31" s="742"/>
      <c r="F31" s="743"/>
      <c r="G31" s="743"/>
      <c r="H31" s="743"/>
      <c r="I31" s="744"/>
      <c r="K31" s="392" t="s">
        <v>39</v>
      </c>
      <c r="L31" s="110" t="s">
        <v>198</v>
      </c>
      <c r="M31" s="408">
        <f>C7*C11</f>
        <v>12780226</v>
      </c>
      <c r="N31" s="763"/>
      <c r="P31" s="391" t="s">
        <v>39</v>
      </c>
      <c r="Q31" s="45">
        <f>$C$29</f>
        <v>35</v>
      </c>
      <c r="R31" s="45">
        <f>$C$32</f>
        <v>15</v>
      </c>
      <c r="S31" s="45">
        <v>230</v>
      </c>
      <c r="T31" s="45">
        <f t="shared" si="0"/>
        <v>23.0484651884397</v>
      </c>
      <c r="U31" s="45">
        <f t="shared" si="1"/>
        <v>1.7237755582630576E-2</v>
      </c>
      <c r="V31" s="45">
        <f t="shared" si="2"/>
        <v>3.417837094773464E-2</v>
      </c>
      <c r="W31" s="722"/>
      <c r="Y31" s="392" t="s">
        <v>39</v>
      </c>
      <c r="Z31" s="386" t="s">
        <v>422</v>
      </c>
      <c r="AA31" s="275" t="s">
        <v>434</v>
      </c>
      <c r="AB31" s="275">
        <f t="shared" si="3"/>
        <v>0.01</v>
      </c>
      <c r="AC31" s="275">
        <v>0.5</v>
      </c>
      <c r="AD31" s="275">
        <f t="shared" si="4"/>
        <v>0.505</v>
      </c>
      <c r="AE31" s="275" t="s">
        <v>47</v>
      </c>
      <c r="AF31" s="275">
        <f t="shared" si="5"/>
        <v>3</v>
      </c>
      <c r="AG31" s="275">
        <v>1</v>
      </c>
      <c r="AH31" s="275" t="s">
        <v>20</v>
      </c>
      <c r="AI31" s="275">
        <f t="shared" si="6"/>
        <v>2</v>
      </c>
      <c r="AJ31" s="275">
        <f t="shared" si="7"/>
        <v>1.75</v>
      </c>
      <c r="AK31" s="275">
        <f t="shared" si="8"/>
        <v>4.75</v>
      </c>
      <c r="AL31" s="275">
        <f t="shared" si="9"/>
        <v>35</v>
      </c>
      <c r="AM31" s="275">
        <f t="shared" si="10"/>
        <v>0.7222222222222221</v>
      </c>
      <c r="AN31" s="276">
        <f t="shared" si="11"/>
        <v>1.7324305555555555</v>
      </c>
      <c r="AO31" s="749"/>
      <c r="AQ31" s="315" t="s">
        <v>39</v>
      </c>
      <c r="AR31" s="316">
        <f t="shared" si="12"/>
        <v>12780226</v>
      </c>
      <c r="AS31" s="316">
        <f t="shared" si="13"/>
        <v>3.417837094773464E-2</v>
      </c>
      <c r="AT31" s="316">
        <f t="shared" si="14"/>
        <v>1.7324305555555555</v>
      </c>
      <c r="AU31" s="316">
        <v>1</v>
      </c>
      <c r="AV31" s="316">
        <f t="shared" si="15"/>
        <v>756738.32211325038</v>
      </c>
      <c r="AW31" s="722"/>
      <c r="AX31" s="722"/>
      <c r="AY31" s="715"/>
    </row>
    <row r="32" spans="1:51" ht="20.25" thickTop="1" thickBot="1" x14ac:dyDescent="0.35">
      <c r="B32" s="110" t="s">
        <v>390</v>
      </c>
      <c r="C32" s="109">
        <f>'Input sheet'!D30</f>
        <v>15</v>
      </c>
      <c r="E32" s="742"/>
      <c r="F32" s="743"/>
      <c r="G32" s="743"/>
      <c r="H32" s="743"/>
      <c r="I32" s="744"/>
      <c r="K32" s="392" t="s">
        <v>40</v>
      </c>
      <c r="L32" s="110" t="s">
        <v>199</v>
      </c>
      <c r="M32" s="408">
        <f>C7*C14</f>
        <v>29510472</v>
      </c>
      <c r="N32" s="763"/>
      <c r="P32" s="391" t="s">
        <v>40</v>
      </c>
      <c r="Q32" s="45">
        <f>$C$29</f>
        <v>35</v>
      </c>
      <c r="R32" s="45">
        <f>$C$30</f>
        <v>20</v>
      </c>
      <c r="S32" s="45">
        <v>230</v>
      </c>
      <c r="T32" s="45">
        <f t="shared" si="0"/>
        <v>25.12420473149924</v>
      </c>
      <c r="U32" s="45">
        <f t="shared" si="1"/>
        <v>2.3901073345479126E-2</v>
      </c>
      <c r="V32" s="45">
        <f t="shared" si="2"/>
        <v>4.7230885383892279E-2</v>
      </c>
      <c r="W32" s="722"/>
      <c r="Y32" s="392" t="s">
        <v>40</v>
      </c>
      <c r="Z32" s="386" t="s">
        <v>422</v>
      </c>
      <c r="AA32" s="275" t="s">
        <v>434</v>
      </c>
      <c r="AB32" s="275">
        <f t="shared" si="3"/>
        <v>0.01</v>
      </c>
      <c r="AC32" s="275">
        <v>0.5</v>
      </c>
      <c r="AD32" s="275">
        <f t="shared" si="4"/>
        <v>0.505</v>
      </c>
      <c r="AE32" s="275" t="s">
        <v>17</v>
      </c>
      <c r="AF32" s="275">
        <f t="shared" si="5"/>
        <v>2</v>
      </c>
      <c r="AG32" s="275">
        <v>1</v>
      </c>
      <c r="AH32" s="275" t="s">
        <v>26</v>
      </c>
      <c r="AI32" s="275">
        <f t="shared" si="6"/>
        <v>1</v>
      </c>
      <c r="AJ32" s="275">
        <f t="shared" si="7"/>
        <v>1</v>
      </c>
      <c r="AK32" s="275">
        <f t="shared" si="8"/>
        <v>3</v>
      </c>
      <c r="AL32" s="275">
        <f t="shared" si="9"/>
        <v>35</v>
      </c>
      <c r="AM32" s="275">
        <f t="shared" si="10"/>
        <v>0.7222222222222221</v>
      </c>
      <c r="AN32" s="276">
        <f t="shared" si="11"/>
        <v>1.0941666666666665</v>
      </c>
      <c r="AO32" s="749"/>
      <c r="AQ32" s="315" t="s">
        <v>40</v>
      </c>
      <c r="AR32" s="316">
        <f t="shared" si="12"/>
        <v>29510472</v>
      </c>
      <c r="AS32" s="316">
        <f t="shared" si="13"/>
        <v>4.7230885383892279E-2</v>
      </c>
      <c r="AT32" s="316">
        <f t="shared" si="14"/>
        <v>1.0941666666666665</v>
      </c>
      <c r="AU32" s="316">
        <v>1</v>
      </c>
      <c r="AV32" s="316">
        <f t="shared" si="15"/>
        <v>1525055.7593517217</v>
      </c>
      <c r="AW32" s="722"/>
      <c r="AX32" s="722"/>
      <c r="AY32" s="715"/>
    </row>
    <row r="33" spans="1:51" ht="20.25" thickTop="1" thickBot="1" x14ac:dyDescent="0.35">
      <c r="B33" s="106" t="s">
        <v>391</v>
      </c>
      <c r="C33" s="95">
        <f>'Input sheet'!D31</f>
        <v>25</v>
      </c>
      <c r="E33" s="745"/>
      <c r="F33" s="746"/>
      <c r="G33" s="746"/>
      <c r="H33" s="746"/>
      <c r="I33" s="747"/>
      <c r="K33" s="394" t="s">
        <v>41</v>
      </c>
      <c r="L33" s="106" t="s">
        <v>345</v>
      </c>
      <c r="M33" s="409">
        <f>(C8+C6)*C16</f>
        <v>12431680</v>
      </c>
      <c r="N33" s="763"/>
      <c r="P33" s="393" t="s">
        <v>41</v>
      </c>
      <c r="Q33" s="46">
        <f>$C$33</f>
        <v>25</v>
      </c>
      <c r="R33" s="46">
        <f>$C$32</f>
        <v>15</v>
      </c>
      <c r="S33" s="46">
        <v>230</v>
      </c>
      <c r="T33" s="46">
        <f t="shared" si="0"/>
        <v>18.248908921254063</v>
      </c>
      <c r="U33" s="46">
        <f t="shared" si="1"/>
        <v>7.1146798558078322E-3</v>
      </c>
      <c r="V33" s="46">
        <f t="shared" si="2"/>
        <v>1.4178741042165027E-2</v>
      </c>
      <c r="W33" s="517"/>
      <c r="Y33" s="394" t="s">
        <v>41</v>
      </c>
      <c r="Z33" s="395" t="s">
        <v>422</v>
      </c>
      <c r="AA33" s="292" t="s">
        <v>434</v>
      </c>
      <c r="AB33" s="292">
        <f t="shared" si="3"/>
        <v>0.01</v>
      </c>
      <c r="AC33" s="292">
        <v>0.5</v>
      </c>
      <c r="AD33" s="292">
        <f t="shared" si="4"/>
        <v>0.505</v>
      </c>
      <c r="AE33" s="292" t="s">
        <v>26</v>
      </c>
      <c r="AF33" s="292">
        <f t="shared" si="5"/>
        <v>1</v>
      </c>
      <c r="AG33" s="292">
        <v>1</v>
      </c>
      <c r="AH33" s="292" t="s">
        <v>23</v>
      </c>
      <c r="AI33" s="292">
        <f t="shared" si="6"/>
        <v>1</v>
      </c>
      <c r="AJ33" s="292">
        <f t="shared" si="7"/>
        <v>1</v>
      </c>
      <c r="AK33" s="292">
        <f t="shared" si="8"/>
        <v>2</v>
      </c>
      <c r="AL33" s="292">
        <f t="shared" si="9"/>
        <v>35</v>
      </c>
      <c r="AM33" s="292">
        <f t="shared" si="10"/>
        <v>0.7222222222222221</v>
      </c>
      <c r="AN33" s="293">
        <f t="shared" si="11"/>
        <v>0.72944444444444434</v>
      </c>
      <c r="AO33" s="750"/>
      <c r="AQ33" s="317" t="s">
        <v>41</v>
      </c>
      <c r="AR33" s="318">
        <f t="shared" si="12"/>
        <v>12431680</v>
      </c>
      <c r="AS33" s="318">
        <f t="shared" si="13"/>
        <v>1.4178741042165027E-2</v>
      </c>
      <c r="AT33" s="318">
        <f t="shared" si="14"/>
        <v>0.72944444444444434</v>
      </c>
      <c r="AU33" s="318">
        <v>1</v>
      </c>
      <c r="AV33" s="318">
        <f t="shared" si="15"/>
        <v>128575.94183304919</v>
      </c>
      <c r="AW33" s="517"/>
      <c r="AX33" s="517"/>
      <c r="AY33" s="716"/>
    </row>
    <row r="34" spans="1:51" ht="15.75" customHeight="1" thickTop="1" x14ac:dyDescent="0.25"/>
    <row r="35" spans="1:51" ht="15.75" customHeight="1" x14ac:dyDescent="0.25"/>
    <row r="37" spans="1:51" ht="18.75" x14ac:dyDescent="0.3">
      <c r="G37" s="33"/>
    </row>
    <row r="38" spans="1:51" ht="19.5" thickBot="1" x14ac:dyDescent="0.35">
      <c r="L38" s="304"/>
    </row>
    <row r="39" spans="1:51" ht="18.75" x14ac:dyDescent="0.3">
      <c r="A39" s="34" t="s">
        <v>65</v>
      </c>
      <c r="B39" s="34"/>
      <c r="C39" s="34"/>
      <c r="D39" s="34"/>
      <c r="E39" s="34"/>
      <c r="F39" s="34"/>
      <c r="G39" s="34"/>
      <c r="H39" s="34"/>
      <c r="I39" s="35"/>
      <c r="J39" s="35"/>
      <c r="K39" s="36"/>
      <c r="L39" s="37"/>
      <c r="M39" s="37"/>
      <c r="N39" s="35"/>
      <c r="O39" s="35"/>
      <c r="P39" s="38"/>
      <c r="Q39" s="39"/>
      <c r="T39" s="33"/>
    </row>
    <row r="40" spans="1:51" ht="15.75" thickBot="1" x14ac:dyDescent="0.3">
      <c r="B40" s="17" t="s">
        <v>109</v>
      </c>
      <c r="K40" s="16"/>
      <c r="P40" s="40"/>
      <c r="Q40" s="39"/>
    </row>
    <row r="41" spans="1:51" ht="16.5" thickTop="1" thickBot="1" x14ac:dyDescent="0.3">
      <c r="A41" s="377" t="s">
        <v>3</v>
      </c>
      <c r="B41" s="19" t="s">
        <v>13</v>
      </c>
      <c r="C41" s="20" t="s">
        <v>48</v>
      </c>
      <c r="D41" s="21" t="s">
        <v>66</v>
      </c>
      <c r="E41" s="22" t="s">
        <v>58</v>
      </c>
      <c r="F41" s="18" t="s">
        <v>2</v>
      </c>
      <c r="K41" s="16"/>
      <c r="P41" s="40"/>
      <c r="Q41" s="39"/>
    </row>
    <row r="42" spans="1:51" ht="16.5" thickTop="1" thickBot="1" x14ac:dyDescent="0.3">
      <c r="A42" s="374">
        <f>A48</f>
        <v>13</v>
      </c>
      <c r="B42" s="24" t="str">
        <f>B48</f>
        <v>Single Quadrant</v>
      </c>
      <c r="C42" s="25">
        <v>9</v>
      </c>
      <c r="D42" s="26">
        <v>9</v>
      </c>
      <c r="E42" s="27">
        <v>10</v>
      </c>
      <c r="F42" s="28">
        <f>SUM(C42:E42)</f>
        <v>28</v>
      </c>
      <c r="K42" s="16"/>
      <c r="P42" s="40"/>
      <c r="Q42" s="39"/>
    </row>
    <row r="43" spans="1:51" ht="15.75" thickTop="1" x14ac:dyDescent="0.25">
      <c r="A43" s="375"/>
      <c r="B43" s="355"/>
      <c r="C43" s="373"/>
      <c r="D43" s="373"/>
      <c r="E43" s="373"/>
      <c r="F43" s="373"/>
      <c r="K43" s="16"/>
      <c r="P43" s="40"/>
      <c r="Q43" s="39"/>
    </row>
    <row r="44" spans="1:51" x14ac:dyDescent="0.25">
      <c r="K44" s="16"/>
      <c r="P44" s="40"/>
      <c r="Q44" s="39"/>
    </row>
    <row r="45" spans="1:51" ht="15.75" thickBot="1" x14ac:dyDescent="0.3">
      <c r="B45" s="353" t="s">
        <v>504</v>
      </c>
      <c r="C45" s="353"/>
      <c r="D45" s="353"/>
      <c r="E45" s="353"/>
      <c r="F45" s="353"/>
      <c r="G45" s="353"/>
      <c r="P45" s="40"/>
      <c r="Q45" s="39"/>
    </row>
    <row r="46" spans="1:51" ht="16.5" thickTop="1" thickBot="1" x14ac:dyDescent="0.3">
      <c r="A46" s="719" t="s">
        <v>448</v>
      </c>
      <c r="B46" s="528" t="s">
        <v>364</v>
      </c>
      <c r="C46" s="527" t="s">
        <v>485</v>
      </c>
      <c r="D46" s="526" t="s">
        <v>486</v>
      </c>
      <c r="E46" s="526"/>
      <c r="F46" s="526"/>
      <c r="G46" s="526"/>
      <c r="P46" s="40"/>
      <c r="Q46" s="39"/>
    </row>
    <row r="47" spans="1:51" ht="16.5" thickTop="1" thickBot="1" x14ac:dyDescent="0.3">
      <c r="A47" s="720"/>
      <c r="B47" s="529"/>
      <c r="C47" s="530"/>
      <c r="D47" s="320" t="s">
        <v>501</v>
      </c>
      <c r="E47" s="320" t="s">
        <v>56</v>
      </c>
      <c r="F47" s="320" t="s">
        <v>66</v>
      </c>
      <c r="G47" s="320" t="s">
        <v>1</v>
      </c>
      <c r="P47" s="40"/>
      <c r="Q47" s="39"/>
    </row>
    <row r="48" spans="1:51" ht="16.5" thickTop="1" thickBot="1" x14ac:dyDescent="0.3">
      <c r="A48" s="376">
        <f t="shared" ref="A48:G48" si="16">AI92</f>
        <v>13</v>
      </c>
      <c r="B48" s="31" t="str">
        <f t="shared" si="16"/>
        <v>Single Quadrant</v>
      </c>
      <c r="C48" s="356">
        <f t="shared" si="16"/>
        <v>73.936912299636646</v>
      </c>
      <c r="D48" s="356" t="str">
        <f t="shared" si="16"/>
        <v xml:space="preserve">na </v>
      </c>
      <c r="E48" s="356">
        <f t="shared" si="16"/>
        <v>98.769444965989976</v>
      </c>
      <c r="F48" s="356">
        <f t="shared" si="16"/>
        <v>97.793328947468567</v>
      </c>
      <c r="G48" s="356">
        <f t="shared" si="16"/>
        <v>41.845820371639988</v>
      </c>
      <c r="P48" s="40"/>
    </row>
    <row r="49" spans="1:16" ht="15.75" thickTop="1" x14ac:dyDescent="0.25">
      <c r="P49" s="40"/>
    </row>
    <row r="50" spans="1:16" x14ac:dyDescent="0.25">
      <c r="P50" s="40"/>
    </row>
    <row r="51" spans="1:16" ht="15.75" thickBot="1" x14ac:dyDescent="0.3">
      <c r="B51" s="353" t="s">
        <v>505</v>
      </c>
      <c r="C51" s="353"/>
      <c r="D51" s="353"/>
      <c r="E51" s="353"/>
      <c r="F51" s="353"/>
      <c r="G51" s="353"/>
      <c r="H51" s="353"/>
      <c r="I51" s="353"/>
      <c r="J51" s="353"/>
      <c r="K51" s="353"/>
      <c r="L51" s="353"/>
      <c r="M51" s="353"/>
      <c r="N51" s="353"/>
      <c r="P51" s="40"/>
    </row>
    <row r="52" spans="1:16" ht="16.5" thickTop="1" thickBot="1" x14ac:dyDescent="0.3">
      <c r="A52" s="719" t="s">
        <v>448</v>
      </c>
      <c r="B52" s="528" t="s">
        <v>364</v>
      </c>
      <c r="C52" s="531" t="s">
        <v>502</v>
      </c>
      <c r="D52" s="531"/>
      <c r="E52" s="531"/>
      <c r="F52" s="531"/>
      <c r="G52" s="526" t="s">
        <v>503</v>
      </c>
      <c r="H52" s="526"/>
      <c r="I52" s="526"/>
      <c r="J52" s="526"/>
      <c r="K52" s="527" t="s">
        <v>489</v>
      </c>
      <c r="L52" s="527"/>
      <c r="M52" s="527"/>
      <c r="N52" s="527"/>
      <c r="P52" s="40"/>
    </row>
    <row r="53" spans="1:16" ht="30.75" customHeight="1" thickTop="1" thickBot="1" x14ac:dyDescent="0.3">
      <c r="A53" s="720"/>
      <c r="B53" s="529"/>
      <c r="C53" s="352" t="s">
        <v>491</v>
      </c>
      <c r="D53" s="352" t="s">
        <v>363</v>
      </c>
      <c r="E53" s="352" t="s">
        <v>362</v>
      </c>
      <c r="F53" s="352" t="s">
        <v>492</v>
      </c>
      <c r="G53" s="352" t="s">
        <v>491</v>
      </c>
      <c r="H53" s="352" t="s">
        <v>363</v>
      </c>
      <c r="I53" s="352" t="s">
        <v>362</v>
      </c>
      <c r="J53" s="352" t="s">
        <v>492</v>
      </c>
      <c r="K53" s="352" t="s">
        <v>491</v>
      </c>
      <c r="L53" s="352" t="s">
        <v>363</v>
      </c>
      <c r="M53" s="352" t="s">
        <v>362</v>
      </c>
      <c r="N53" s="352" t="s">
        <v>492</v>
      </c>
      <c r="P53" s="40"/>
    </row>
    <row r="54" spans="1:16" ht="16.5" thickTop="1" thickBot="1" x14ac:dyDescent="0.3">
      <c r="A54" s="376">
        <f t="shared" ref="A54:N54" si="17">AQ92</f>
        <v>13</v>
      </c>
      <c r="B54" s="31" t="str">
        <f t="shared" si="17"/>
        <v>Single Quadrant</v>
      </c>
      <c r="C54" s="350" t="str">
        <f t="shared" si="17"/>
        <v>na</v>
      </c>
      <c r="D54" s="372">
        <f t="shared" si="17"/>
        <v>1.0792305324451623</v>
      </c>
      <c r="E54" s="372">
        <f t="shared" si="17"/>
        <v>1.1434926039484719</v>
      </c>
      <c r="F54" s="372">
        <f t="shared" si="17"/>
        <v>1.0109156257525171</v>
      </c>
      <c r="G54" s="350" t="str">
        <f t="shared" si="17"/>
        <v>na</v>
      </c>
      <c r="H54" s="372">
        <f t="shared" si="17"/>
        <v>5.8725255007541438E-4</v>
      </c>
      <c r="I54" s="372">
        <f t="shared" si="17"/>
        <v>2.0579935829230195E-3</v>
      </c>
      <c r="J54" s="372">
        <f t="shared" si="17"/>
        <v>2.2486201445046882E-2</v>
      </c>
      <c r="K54" s="350" t="str">
        <f t="shared" si="17"/>
        <v>na</v>
      </c>
      <c r="L54" s="372">
        <f t="shared" si="17"/>
        <v>1</v>
      </c>
      <c r="M54" s="372">
        <f t="shared" si="17"/>
        <v>1.0536419753086419</v>
      </c>
      <c r="N54" s="372">
        <f t="shared" si="17"/>
        <v>1.4588888888888887</v>
      </c>
      <c r="P54" s="40"/>
    </row>
    <row r="55" spans="1:16" ht="15.75" thickTop="1" x14ac:dyDescent="0.25">
      <c r="P55" s="40"/>
    </row>
    <row r="56" spans="1:16" ht="15.75" thickBot="1" x14ac:dyDescent="0.3">
      <c r="A56" s="42"/>
      <c r="B56" s="42"/>
      <c r="C56" s="42"/>
      <c r="D56" s="42"/>
      <c r="E56" s="42"/>
      <c r="F56" s="42"/>
      <c r="G56" s="42"/>
      <c r="H56" s="42"/>
      <c r="I56" s="42"/>
      <c r="J56" s="42"/>
      <c r="K56" s="42"/>
      <c r="L56" s="42"/>
      <c r="M56" s="42"/>
      <c r="N56" s="42"/>
      <c r="O56" s="42"/>
      <c r="P56" s="43"/>
    </row>
    <row r="66" spans="11:11" ht="45.75" customHeight="1" x14ac:dyDescent="0.25"/>
    <row r="69" spans="11:11" x14ac:dyDescent="0.25">
      <c r="K69" s="16"/>
    </row>
    <row r="70" spans="11:11" x14ac:dyDescent="0.25">
      <c r="K70" s="16"/>
    </row>
    <row r="71" spans="11:11" x14ac:dyDescent="0.25">
      <c r="K71" s="16"/>
    </row>
    <row r="72" spans="11:11" x14ac:dyDescent="0.25">
      <c r="K72" s="16"/>
    </row>
    <row r="73" spans="11:11" x14ac:dyDescent="0.25">
      <c r="K73" s="16"/>
    </row>
    <row r="74" spans="11:11" x14ac:dyDescent="0.25">
      <c r="K74" s="16"/>
    </row>
    <row r="75" spans="11:11" x14ac:dyDescent="0.25">
      <c r="K75" s="16"/>
    </row>
    <row r="76" spans="11:11" x14ac:dyDescent="0.25">
      <c r="K76" s="16"/>
    </row>
    <row r="77" spans="11:11" x14ac:dyDescent="0.25">
      <c r="K77" s="16"/>
    </row>
    <row r="78" spans="11:11" x14ac:dyDescent="0.25">
      <c r="K78" s="16"/>
    </row>
    <row r="79" spans="11:11" x14ac:dyDescent="0.25">
      <c r="K79" s="16"/>
    </row>
    <row r="80" spans="11:11" x14ac:dyDescent="0.25">
      <c r="K80" s="16"/>
    </row>
    <row r="81" spans="1:56" x14ac:dyDescent="0.25">
      <c r="K81" s="16"/>
    </row>
    <row r="82" spans="1:56" x14ac:dyDescent="0.25">
      <c r="K82" s="16"/>
    </row>
    <row r="83" spans="1:56" x14ac:dyDescent="0.25">
      <c r="A83" s="29"/>
      <c r="B83" s="30"/>
      <c r="C83" s="29"/>
      <c r="D83" s="29"/>
      <c r="E83" s="29"/>
      <c r="F83" s="29"/>
      <c r="G83" s="29"/>
      <c r="H83" s="29"/>
      <c r="I83" s="29"/>
      <c r="J83" s="29"/>
      <c r="K83" s="29"/>
      <c r="L83" s="29"/>
      <c r="M83" s="29"/>
      <c r="N83" s="29"/>
      <c r="O83" s="29"/>
      <c r="P83" s="29"/>
      <c r="Q83" s="29"/>
      <c r="R83" s="29"/>
    </row>
    <row r="84" spans="1:56" x14ac:dyDescent="0.25">
      <c r="K84" s="16"/>
    </row>
    <row r="85" spans="1:56" x14ac:dyDescent="0.25">
      <c r="K85" s="16"/>
    </row>
    <row r="86" spans="1:56" x14ac:dyDescent="0.25">
      <c r="K86" s="16"/>
    </row>
    <row r="87" spans="1:56" ht="18.75" x14ac:dyDescent="0.3">
      <c r="A87" s="29"/>
      <c r="B87" s="32"/>
      <c r="C87" s="32"/>
      <c r="I87" s="16"/>
      <c r="J87" s="23"/>
      <c r="K87" s="23"/>
      <c r="R87" s="33"/>
    </row>
    <row r="88" spans="1:56" ht="18.75" x14ac:dyDescent="0.3">
      <c r="A88" s="29"/>
      <c r="B88" s="32"/>
      <c r="C88" s="32"/>
      <c r="I88" s="16"/>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thickTop="1" thickBot="1" x14ac:dyDescent="0.3">
      <c r="K90" s="16"/>
      <c r="AI90" s="737" t="s">
        <v>484</v>
      </c>
      <c r="AJ90" s="737" t="s">
        <v>364</v>
      </c>
      <c r="AK90" s="738" t="s">
        <v>485</v>
      </c>
      <c r="AL90" s="737" t="s">
        <v>486</v>
      </c>
      <c r="AM90" s="737"/>
      <c r="AN90" s="737"/>
      <c r="AO90" s="737"/>
      <c r="AP90" s="179"/>
      <c r="AQ90" s="737" t="s">
        <v>484</v>
      </c>
      <c r="AR90" s="735" t="s">
        <v>364</v>
      </c>
      <c r="AS90" s="736" t="s">
        <v>487</v>
      </c>
      <c r="AT90" s="736"/>
      <c r="AU90" s="736"/>
      <c r="AV90" s="736"/>
      <c r="AW90" s="737" t="s">
        <v>488</v>
      </c>
      <c r="AX90" s="737"/>
      <c r="AY90" s="737"/>
      <c r="AZ90" s="737"/>
      <c r="BA90" s="738" t="s">
        <v>489</v>
      </c>
      <c r="BB90" s="738"/>
      <c r="BC90" s="738"/>
      <c r="BD90" s="738"/>
    </row>
    <row r="91" spans="1:56" ht="16.5" thickTop="1" thickBot="1" x14ac:dyDescent="0.3">
      <c r="K91" s="16"/>
      <c r="AI91" s="737"/>
      <c r="AJ91" s="737"/>
      <c r="AK91" s="738"/>
      <c r="AL91" s="180" t="s">
        <v>490</v>
      </c>
      <c r="AM91" s="180" t="s">
        <v>56</v>
      </c>
      <c r="AN91" s="180" t="s">
        <v>66</v>
      </c>
      <c r="AO91" s="180" t="s">
        <v>1</v>
      </c>
      <c r="AP91" s="179"/>
      <c r="AQ91" s="737"/>
      <c r="AR91" s="735"/>
      <c r="AS91" s="180" t="s">
        <v>491</v>
      </c>
      <c r="AT91" s="180" t="s">
        <v>363</v>
      </c>
      <c r="AU91" s="180" t="s">
        <v>362</v>
      </c>
      <c r="AV91" s="180" t="s">
        <v>492</v>
      </c>
      <c r="AW91" s="180" t="s">
        <v>491</v>
      </c>
      <c r="AX91" s="180" t="s">
        <v>363</v>
      </c>
      <c r="AY91" s="180" t="s">
        <v>362</v>
      </c>
      <c r="AZ91" s="180" t="s">
        <v>492</v>
      </c>
      <c r="BA91" s="180" t="s">
        <v>491</v>
      </c>
      <c r="BB91" s="180" t="s">
        <v>363</v>
      </c>
      <c r="BC91" s="180" t="s">
        <v>362</v>
      </c>
      <c r="BD91" s="180" t="s">
        <v>492</v>
      </c>
    </row>
    <row r="92" spans="1:56" ht="15.75" thickTop="1" x14ac:dyDescent="0.25">
      <c r="K92" s="16"/>
      <c r="AI92" s="181">
        <v>13</v>
      </c>
      <c r="AJ92" s="182" t="s">
        <v>60</v>
      </c>
      <c r="AK92" s="183">
        <f>$AY$6</f>
        <v>73.936912299636646</v>
      </c>
      <c r="AL92" s="184" t="s">
        <v>493</v>
      </c>
      <c r="AM92" s="185">
        <f>$AX$6</f>
        <v>98.769444965989976</v>
      </c>
      <c r="AN92" s="185">
        <f>$AX$15</f>
        <v>97.793328947468567</v>
      </c>
      <c r="AO92" s="185">
        <f>$AX$24</f>
        <v>41.845820371639988</v>
      </c>
      <c r="AP92" s="186"/>
      <c r="AQ92" s="181">
        <f t="shared" ref="AQ92:AR92" si="18">AI92</f>
        <v>13</v>
      </c>
      <c r="AR92" s="182" t="str">
        <f t="shared" si="18"/>
        <v>Single Quadrant</v>
      </c>
      <c r="AS92" s="187" t="s">
        <v>494</v>
      </c>
      <c r="AT92" s="188">
        <f>$N$6/'1.Conventional'!$N$6</f>
        <v>1.0792305324451623</v>
      </c>
      <c r="AU92" s="188">
        <f>$N$15/'1.Conventional'!$N$14</f>
        <v>1.1434926039484719</v>
      </c>
      <c r="AV92" s="188">
        <f>$N$24/'1.Conventional'!$N$22</f>
        <v>1.0109156257525171</v>
      </c>
      <c r="AW92" s="187" t="s">
        <v>494</v>
      </c>
      <c r="AX92" s="188">
        <f>$W$6</f>
        <v>5.8725255007541438E-4</v>
      </c>
      <c r="AY92" s="188">
        <f>$W$15</f>
        <v>2.0579935829230195E-3</v>
      </c>
      <c r="AZ92" s="188">
        <f>$W$24</f>
        <v>2.2486201445046882E-2</v>
      </c>
      <c r="BA92" s="189" t="s">
        <v>494</v>
      </c>
      <c r="BB92" s="190">
        <f>$AO$6</f>
        <v>1</v>
      </c>
      <c r="BC92" s="190">
        <f>$AO$15</f>
        <v>1.0536419753086419</v>
      </c>
      <c r="BD92" s="190">
        <f>$AO$24</f>
        <v>1.4588888888888887</v>
      </c>
    </row>
    <row r="93" spans="1:56" x14ac:dyDescent="0.25">
      <c r="H93" s="16"/>
    </row>
    <row r="94" spans="1:56" x14ac:dyDescent="0.25">
      <c r="K94" s="16"/>
    </row>
    <row r="95" spans="1:56" x14ac:dyDescent="0.25">
      <c r="K95" s="16"/>
    </row>
    <row r="96" spans="1:56" x14ac:dyDescent="0.25">
      <c r="K96" s="16"/>
    </row>
    <row r="97" spans="11:11" x14ac:dyDescent="0.25">
      <c r="K97" s="16"/>
    </row>
    <row r="98" spans="11:11" x14ac:dyDescent="0.25">
      <c r="K98" s="16"/>
    </row>
    <row r="99" spans="11:11" x14ac:dyDescent="0.25">
      <c r="K99" s="16"/>
    </row>
    <row r="100" spans="11:11" x14ac:dyDescent="0.25">
      <c r="K100" s="16"/>
    </row>
    <row r="101" spans="11:11" x14ac:dyDescent="0.25">
      <c r="K101" s="16"/>
    </row>
  </sheetData>
  <mergeCells count="61">
    <mergeCell ref="A52:A53"/>
    <mergeCell ref="AR90:AR91"/>
    <mergeCell ref="AS90:AV90"/>
    <mergeCell ref="AW90:AZ90"/>
    <mergeCell ref="BA90:BD90"/>
    <mergeCell ref="AK90:AK91"/>
    <mergeCell ref="AL90:AO90"/>
    <mergeCell ref="AQ90:AQ91"/>
    <mergeCell ref="B52:B53"/>
    <mergeCell ref="E5:F5"/>
    <mergeCell ref="E30:I33"/>
    <mergeCell ref="D46:G46"/>
    <mergeCell ref="AI90:AI91"/>
    <mergeCell ref="AJ90:AJ91"/>
    <mergeCell ref="Y3:Y5"/>
    <mergeCell ref="Z3:Z5"/>
    <mergeCell ref="C52:F52"/>
    <mergeCell ref="G52:J52"/>
    <mergeCell ref="K52:N52"/>
    <mergeCell ref="A4:C4"/>
    <mergeCell ref="A46:A47"/>
    <mergeCell ref="B46:B47"/>
    <mergeCell ref="A21:C21"/>
    <mergeCell ref="A22:A23"/>
    <mergeCell ref="A24:A25"/>
    <mergeCell ref="N6:N14"/>
    <mergeCell ref="W6:W14"/>
    <mergeCell ref="AO6:AO14"/>
    <mergeCell ref="AW6:AW14"/>
    <mergeCell ref="AX6:AX14"/>
    <mergeCell ref="N24:N33"/>
    <mergeCell ref="W24:W33"/>
    <mergeCell ref="AO24:AO33"/>
    <mergeCell ref="AW24:AW33"/>
    <mergeCell ref="AX24:AX33"/>
    <mergeCell ref="N15:N23"/>
    <mergeCell ref="W15:W23"/>
    <mergeCell ref="AO15:AO23"/>
    <mergeCell ref="AW15:AW23"/>
    <mergeCell ref="AX15:AX23"/>
    <mergeCell ref="AA3:AD3"/>
    <mergeCell ref="AE3:AK3"/>
    <mergeCell ref="AL3:AM3"/>
    <mergeCell ref="AY6:AY33"/>
    <mergeCell ref="AQ2:AY4"/>
    <mergeCell ref="B28:C28"/>
    <mergeCell ref="C46:C47"/>
    <mergeCell ref="K2:N4"/>
    <mergeCell ref="P2:W4"/>
    <mergeCell ref="Y2:AO2"/>
    <mergeCell ref="AN3:AN5"/>
    <mergeCell ref="AO3:AO5"/>
    <mergeCell ref="AA4:AA5"/>
    <mergeCell ref="AB4:AB5"/>
    <mergeCell ref="AC4:AC5"/>
    <mergeCell ref="AD4:AD5"/>
    <mergeCell ref="AE4:AF4"/>
    <mergeCell ref="AG4:AJ4"/>
    <mergeCell ref="AK4:AK5"/>
    <mergeCell ref="AL4:AL5"/>
    <mergeCell ref="AM4:AM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18"/>
  <sheetViews>
    <sheetView zoomScale="85" zoomScaleNormal="85" workbookViewId="0">
      <selection activeCell="H14" sqref="H14"/>
    </sheetView>
  </sheetViews>
  <sheetFormatPr defaultColWidth="9.140625" defaultRowHeight="15" x14ac:dyDescent="0.25"/>
  <cols>
    <col min="1" max="1" width="31" style="9" customWidth="1"/>
    <col min="2" max="2" width="84.140625" style="9" customWidth="1"/>
    <col min="3" max="3" width="69.5703125" style="9" customWidth="1"/>
    <col min="4" max="4" width="9.7109375" style="9" customWidth="1"/>
    <col min="5" max="16384" width="9.140625" style="9"/>
  </cols>
  <sheetData>
    <row r="1" spans="1:3" ht="15.75" thickBot="1" x14ac:dyDescent="0.3"/>
    <row r="2" spans="1:3" ht="15.75" thickBot="1" x14ac:dyDescent="0.3">
      <c r="A2" s="500" t="s">
        <v>552</v>
      </c>
      <c r="B2" s="501"/>
      <c r="C2" s="502"/>
    </row>
    <row r="3" spans="1:3" ht="13.5" customHeight="1" thickBot="1" x14ac:dyDescent="0.3"/>
    <row r="4" spans="1:3" ht="231.75" customHeight="1" thickBot="1" x14ac:dyDescent="0.3">
      <c r="A4" s="65" t="s">
        <v>150</v>
      </c>
      <c r="B4" s="66"/>
      <c r="C4" s="67" t="s">
        <v>166</v>
      </c>
    </row>
    <row r="5" spans="1:3" ht="231.75" customHeight="1" thickBot="1" x14ac:dyDescent="0.3">
      <c r="A5" s="65" t="s">
        <v>151</v>
      </c>
      <c r="B5" s="66"/>
      <c r="C5" s="67" t="s">
        <v>169</v>
      </c>
    </row>
    <row r="6" spans="1:3" ht="231.75" customHeight="1" thickBot="1" x14ac:dyDescent="0.3">
      <c r="A6" s="65" t="s">
        <v>152</v>
      </c>
      <c r="B6" s="66"/>
      <c r="C6" s="67" t="s">
        <v>168</v>
      </c>
    </row>
    <row r="7" spans="1:3" ht="231.75" customHeight="1" thickBot="1" x14ac:dyDescent="0.3">
      <c r="A7" s="65" t="s">
        <v>148</v>
      </c>
      <c r="B7" s="66"/>
      <c r="C7" s="67" t="s">
        <v>139</v>
      </c>
    </row>
    <row r="8" spans="1:3" ht="231.75" customHeight="1" thickBot="1" x14ac:dyDescent="0.3">
      <c r="A8" s="65" t="s">
        <v>153</v>
      </c>
      <c r="B8" s="66"/>
      <c r="C8" s="67" t="s">
        <v>137</v>
      </c>
    </row>
    <row r="9" spans="1:3" ht="231.75" customHeight="1" thickBot="1" x14ac:dyDescent="0.3">
      <c r="A9" s="65" t="s">
        <v>154</v>
      </c>
      <c r="B9" s="66"/>
      <c r="C9" s="67" t="s">
        <v>170</v>
      </c>
    </row>
    <row r="10" spans="1:3" ht="231.75" customHeight="1" thickBot="1" x14ac:dyDescent="0.3">
      <c r="A10" s="65" t="s">
        <v>155</v>
      </c>
      <c r="B10" s="66"/>
      <c r="C10" s="67" t="s">
        <v>171</v>
      </c>
    </row>
    <row r="11" spans="1:3" ht="231.75" customHeight="1" thickBot="1" x14ac:dyDescent="0.3">
      <c r="A11" s="65" t="s">
        <v>156</v>
      </c>
      <c r="B11" s="66"/>
      <c r="C11" s="67" t="s">
        <v>172</v>
      </c>
    </row>
    <row r="12" spans="1:3" ht="231.75" customHeight="1" thickBot="1" x14ac:dyDescent="0.3">
      <c r="A12" s="68" t="s">
        <v>157</v>
      </c>
      <c r="B12" s="66"/>
      <c r="C12" s="67" t="s">
        <v>149</v>
      </c>
    </row>
    <row r="13" spans="1:3" ht="231.75" customHeight="1" thickBot="1" x14ac:dyDescent="0.3">
      <c r="A13" s="65" t="s">
        <v>158</v>
      </c>
      <c r="B13" s="66"/>
      <c r="C13" s="67" t="s">
        <v>167</v>
      </c>
    </row>
    <row r="14" spans="1:3" ht="231.75" customHeight="1" thickBot="1" x14ac:dyDescent="0.3">
      <c r="A14" s="65" t="s">
        <v>159</v>
      </c>
      <c r="B14" s="66"/>
      <c r="C14" s="67" t="s">
        <v>142</v>
      </c>
    </row>
    <row r="15" spans="1:3" ht="231.75" customHeight="1" thickBot="1" x14ac:dyDescent="0.3">
      <c r="A15" s="65" t="s">
        <v>160</v>
      </c>
      <c r="B15" s="66"/>
      <c r="C15" s="67" t="s">
        <v>173</v>
      </c>
    </row>
    <row r="16" spans="1:3" ht="231.75" customHeight="1" thickBot="1" x14ac:dyDescent="0.3">
      <c r="A16" s="65" t="s">
        <v>161</v>
      </c>
      <c r="B16" s="66"/>
      <c r="C16" s="67" t="s">
        <v>132</v>
      </c>
    </row>
    <row r="17" spans="1:3" ht="231.75" customHeight="1" thickBot="1" x14ac:dyDescent="0.3">
      <c r="A17" s="65" t="s">
        <v>162</v>
      </c>
      <c r="B17" s="66"/>
      <c r="C17" s="67" t="s">
        <v>376</v>
      </c>
    </row>
    <row r="18" spans="1:3" ht="231.75" customHeight="1" thickBot="1" x14ac:dyDescent="0.3">
      <c r="A18" s="65" t="s">
        <v>163</v>
      </c>
      <c r="B18" s="66"/>
      <c r="C18" s="67" t="s">
        <v>144</v>
      </c>
    </row>
  </sheetData>
  <mergeCells count="1">
    <mergeCell ref="A2:C2"/>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BD101"/>
  <sheetViews>
    <sheetView zoomScale="85" zoomScaleNormal="85" workbookViewId="0">
      <selection activeCell="M26" sqref="M26"/>
    </sheetView>
  </sheetViews>
  <sheetFormatPr defaultColWidth="9.140625" defaultRowHeight="15" x14ac:dyDescent="0.25"/>
  <cols>
    <col min="1" max="1" width="15.5703125" style="9" customWidth="1"/>
    <col min="2" max="2" width="24.85546875" style="9" customWidth="1"/>
    <col min="3" max="3" width="20.5703125" style="9" customWidth="1"/>
    <col min="4" max="4" width="12.85546875" style="9" bestFit="1" customWidth="1"/>
    <col min="5" max="5" width="13.7109375" style="9" bestFit="1" customWidth="1"/>
    <col min="6" max="6" width="24" style="9" bestFit="1" customWidth="1"/>
    <col min="7" max="7" width="13.7109375" style="9" bestFit="1" customWidth="1"/>
    <col min="8" max="8" width="12.140625" style="9" bestFit="1" customWidth="1"/>
    <col min="9" max="9" width="14.7109375" style="9" bestFit="1" customWidth="1"/>
    <col min="10" max="10" width="9.42578125" style="9" bestFit="1" customWidth="1"/>
    <col min="11" max="11" width="19.140625" style="9" bestFit="1" customWidth="1"/>
    <col min="12" max="12" width="61.28515625" style="9" customWidth="1"/>
    <col min="13" max="13" width="13.85546875" style="9" bestFit="1" customWidth="1"/>
    <col min="14" max="14" width="18.5703125" style="9" bestFit="1" customWidth="1"/>
    <col min="15" max="15" width="10.42578125" style="9" customWidth="1"/>
    <col min="16" max="16" width="19.140625" style="9" bestFit="1" customWidth="1"/>
    <col min="17" max="17" width="9.7109375" style="9" bestFit="1" customWidth="1"/>
    <col min="18" max="18" width="9" style="9" bestFit="1" customWidth="1"/>
    <col min="19" max="19" width="10.5703125" style="9" bestFit="1" customWidth="1"/>
    <col min="20" max="22" width="16" style="9" bestFit="1" customWidth="1"/>
    <col min="23" max="23" width="20.42578125" style="9" bestFit="1" customWidth="1"/>
    <col min="24" max="24" width="9" style="9" bestFit="1" customWidth="1"/>
    <col min="25" max="25" width="19.140625" style="9" bestFit="1" customWidth="1"/>
    <col min="26" max="26" width="25.85546875" style="9" bestFit="1" customWidth="1"/>
    <col min="27" max="27" width="24.28515625" style="9" bestFit="1" customWidth="1"/>
    <col min="28" max="28" width="11" style="9" bestFit="1" customWidth="1"/>
    <col min="29" max="29" width="16.28515625" style="9" bestFit="1" customWidth="1"/>
    <col min="30" max="30" width="14.7109375" style="9" bestFit="1" customWidth="1"/>
    <col min="31" max="31" width="12.85546875" style="9" bestFit="1" customWidth="1"/>
    <col min="32" max="32" width="9.28515625" style="9" bestFit="1" customWidth="1"/>
    <col min="33" max="33" width="15.140625" style="9" bestFit="1" customWidth="1"/>
    <col min="34" max="34" width="12.140625" style="9" bestFit="1" customWidth="1"/>
    <col min="35" max="35" width="19.5703125" style="9" bestFit="1" customWidth="1"/>
    <col min="36" max="36" width="16.5703125" style="9" bestFit="1" customWidth="1"/>
    <col min="37" max="37" width="11.7109375" style="9" bestFit="1" customWidth="1"/>
    <col min="38" max="38" width="14" style="9" bestFit="1" customWidth="1"/>
    <col min="39" max="39" width="12.5703125" style="9" bestFit="1" customWidth="1"/>
    <col min="40" max="40" width="15.42578125" style="9" bestFit="1" customWidth="1"/>
    <col min="41" max="41" width="11.85546875" style="9" bestFit="1" customWidth="1"/>
    <col min="42" max="42" width="10.140625" style="9" customWidth="1"/>
    <col min="43" max="43" width="20.42578125" style="9" bestFit="1" customWidth="1"/>
    <col min="44" max="44" width="16.5703125" style="9" bestFit="1" customWidth="1"/>
    <col min="45" max="46" width="16" style="9" bestFit="1" customWidth="1"/>
    <col min="47" max="47" width="15.42578125" style="9" bestFit="1" customWidth="1"/>
    <col min="48" max="48" width="39.140625" style="9" bestFit="1" customWidth="1"/>
    <col min="49" max="51" width="16" style="9" bestFit="1" customWidth="1"/>
    <col min="52" max="16384" width="9.140625" style="9"/>
  </cols>
  <sheetData>
    <row r="1" spans="1:51" x14ac:dyDescent="0.25">
      <c r="C1" s="17" t="s">
        <v>106</v>
      </c>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51" ht="15.75" thickBot="1" x14ac:dyDescent="0.3">
      <c r="C2" s="17"/>
      <c r="K2" s="753" t="s">
        <v>344</v>
      </c>
      <c r="L2" s="753"/>
      <c r="M2" s="753"/>
      <c r="N2" s="753"/>
      <c r="P2" s="755" t="s">
        <v>400</v>
      </c>
      <c r="Q2" s="755"/>
      <c r="R2" s="755"/>
      <c r="S2" s="755"/>
      <c r="T2" s="755"/>
      <c r="U2" s="755"/>
      <c r="V2" s="755"/>
      <c r="W2" s="755"/>
      <c r="Y2" s="757" t="s">
        <v>435</v>
      </c>
      <c r="Z2" s="757"/>
      <c r="AA2" s="757"/>
      <c r="AB2" s="757"/>
      <c r="AC2" s="757"/>
      <c r="AD2" s="757"/>
      <c r="AE2" s="757"/>
      <c r="AF2" s="757"/>
      <c r="AG2" s="757"/>
      <c r="AH2" s="757"/>
      <c r="AI2" s="757"/>
      <c r="AJ2" s="757"/>
      <c r="AK2" s="757"/>
      <c r="AL2" s="757"/>
      <c r="AM2" s="757"/>
      <c r="AN2" s="757"/>
      <c r="AO2" s="757"/>
      <c r="AQ2" s="751" t="s">
        <v>431</v>
      </c>
      <c r="AR2" s="751"/>
      <c r="AS2" s="751"/>
      <c r="AT2" s="751"/>
      <c r="AU2" s="751"/>
      <c r="AV2" s="751"/>
      <c r="AW2" s="751"/>
      <c r="AX2" s="751"/>
      <c r="AY2" s="751"/>
    </row>
    <row r="3" spans="1:51" ht="16.5" customHeight="1" thickTop="1" thickBot="1" x14ac:dyDescent="0.3">
      <c r="C3" s="17"/>
      <c r="K3" s="753"/>
      <c r="L3" s="753"/>
      <c r="M3" s="753"/>
      <c r="N3" s="753"/>
      <c r="P3" s="755"/>
      <c r="Q3" s="755"/>
      <c r="R3" s="755"/>
      <c r="S3" s="755"/>
      <c r="T3" s="755"/>
      <c r="U3" s="755"/>
      <c r="V3" s="755"/>
      <c r="W3" s="755"/>
      <c r="Y3" s="599" t="s">
        <v>368</v>
      </c>
      <c r="Z3" s="599" t="s">
        <v>401</v>
      </c>
      <c r="AA3" s="734" t="s">
        <v>402</v>
      </c>
      <c r="AB3" s="734"/>
      <c r="AC3" s="734"/>
      <c r="AD3" s="734"/>
      <c r="AE3" s="583" t="s">
        <v>403</v>
      </c>
      <c r="AF3" s="584"/>
      <c r="AG3" s="584"/>
      <c r="AH3" s="584"/>
      <c r="AI3" s="584"/>
      <c r="AJ3" s="584"/>
      <c r="AK3" s="758"/>
      <c r="AL3" s="583" t="s">
        <v>404</v>
      </c>
      <c r="AM3" s="758"/>
      <c r="AN3" s="759" t="s">
        <v>426</v>
      </c>
      <c r="AO3" s="759" t="s">
        <v>406</v>
      </c>
      <c r="AQ3" s="751"/>
      <c r="AR3" s="751"/>
      <c r="AS3" s="751"/>
      <c r="AT3" s="751"/>
      <c r="AU3" s="751"/>
      <c r="AV3" s="751"/>
      <c r="AW3" s="751"/>
      <c r="AX3" s="751"/>
      <c r="AY3" s="751"/>
    </row>
    <row r="4" spans="1:51" ht="16.5" customHeight="1" thickTop="1" thickBot="1" x14ac:dyDescent="0.3">
      <c r="A4" s="728" t="s">
        <v>110</v>
      </c>
      <c r="B4" s="729"/>
      <c r="C4" s="730"/>
      <c r="K4" s="754"/>
      <c r="L4" s="754"/>
      <c r="M4" s="754"/>
      <c r="N4" s="754"/>
      <c r="P4" s="756"/>
      <c r="Q4" s="756"/>
      <c r="R4" s="756"/>
      <c r="S4" s="756"/>
      <c r="T4" s="756"/>
      <c r="U4" s="756"/>
      <c r="V4" s="756"/>
      <c r="W4" s="756"/>
      <c r="Y4" s="599"/>
      <c r="Z4" s="599"/>
      <c r="AA4" s="759" t="s">
        <v>441</v>
      </c>
      <c r="AB4" s="759" t="s">
        <v>408</v>
      </c>
      <c r="AC4" s="599" t="s">
        <v>409</v>
      </c>
      <c r="AD4" s="599" t="s">
        <v>410</v>
      </c>
      <c r="AE4" s="734" t="s">
        <v>411</v>
      </c>
      <c r="AF4" s="734"/>
      <c r="AG4" s="734" t="s">
        <v>412</v>
      </c>
      <c r="AH4" s="734"/>
      <c r="AI4" s="734"/>
      <c r="AJ4" s="734"/>
      <c r="AK4" s="599" t="s">
        <v>413</v>
      </c>
      <c r="AL4" s="734" t="s">
        <v>414</v>
      </c>
      <c r="AM4" s="734" t="s">
        <v>415</v>
      </c>
      <c r="AN4" s="760"/>
      <c r="AO4" s="760"/>
      <c r="AQ4" s="752"/>
      <c r="AR4" s="752"/>
      <c r="AS4" s="752"/>
      <c r="AT4" s="752"/>
      <c r="AU4" s="752"/>
      <c r="AV4" s="752"/>
      <c r="AW4" s="752"/>
      <c r="AX4" s="752"/>
      <c r="AY4" s="752"/>
    </row>
    <row r="5" spans="1:51" ht="31.5" thickTop="1" thickBot="1" x14ac:dyDescent="0.3">
      <c r="A5" s="72" t="s">
        <v>14</v>
      </c>
      <c r="B5" s="72" t="s">
        <v>63</v>
      </c>
      <c r="C5" s="112" t="s">
        <v>64</v>
      </c>
      <c r="E5" s="788" t="s">
        <v>71</v>
      </c>
      <c r="F5" s="789"/>
      <c r="G5" s="63"/>
      <c r="H5" s="63"/>
      <c r="I5" s="63"/>
      <c r="K5" s="253" t="s">
        <v>68</v>
      </c>
      <c r="L5" s="253" t="s">
        <v>67</v>
      </c>
      <c r="M5" s="256" t="s">
        <v>344</v>
      </c>
      <c r="N5" s="257" t="s">
        <v>442</v>
      </c>
      <c r="O5" s="29"/>
      <c r="P5" s="253" t="s">
        <v>368</v>
      </c>
      <c r="Q5" s="253" t="s">
        <v>393</v>
      </c>
      <c r="R5" s="253" t="s">
        <v>394</v>
      </c>
      <c r="S5" s="253" t="s">
        <v>395</v>
      </c>
      <c r="T5" s="253" t="s">
        <v>396</v>
      </c>
      <c r="U5" s="257" t="s">
        <v>444</v>
      </c>
      <c r="V5" s="257" t="s">
        <v>443</v>
      </c>
      <c r="W5" s="253" t="s">
        <v>399</v>
      </c>
      <c r="Y5" s="599"/>
      <c r="Z5" s="599"/>
      <c r="AA5" s="762"/>
      <c r="AB5" s="762"/>
      <c r="AC5" s="734"/>
      <c r="AD5" s="734"/>
      <c r="AE5" s="257" t="s">
        <v>436</v>
      </c>
      <c r="AF5" s="257" t="s">
        <v>439</v>
      </c>
      <c r="AG5" s="253" t="s">
        <v>416</v>
      </c>
      <c r="AH5" s="257" t="s">
        <v>437</v>
      </c>
      <c r="AI5" s="257" t="s">
        <v>438</v>
      </c>
      <c r="AJ5" s="257" t="s">
        <v>440</v>
      </c>
      <c r="AK5" s="599"/>
      <c r="AL5" s="734"/>
      <c r="AM5" s="734"/>
      <c r="AN5" s="761"/>
      <c r="AO5" s="761"/>
      <c r="AQ5" s="253" t="s">
        <v>368</v>
      </c>
      <c r="AR5" s="258" t="s">
        <v>424</v>
      </c>
      <c r="AS5" s="257" t="s">
        <v>425</v>
      </c>
      <c r="AT5" s="257" t="s">
        <v>426</v>
      </c>
      <c r="AU5" s="257" t="s">
        <v>427</v>
      </c>
      <c r="AV5" s="257" t="s">
        <v>445</v>
      </c>
      <c r="AW5" s="253" t="s">
        <v>131</v>
      </c>
      <c r="AX5" s="257" t="s">
        <v>446</v>
      </c>
      <c r="AY5" s="474" t="s">
        <v>430</v>
      </c>
    </row>
    <row r="6" spans="1:51" ht="20.25" customHeight="1" thickTop="1" x14ac:dyDescent="0.3">
      <c r="A6" s="2" t="s">
        <v>15</v>
      </c>
      <c r="B6" s="5" t="s">
        <v>16</v>
      </c>
      <c r="C6" s="51">
        <f>'Input sheet'!E8</f>
        <v>1696</v>
      </c>
      <c r="E6" s="259" t="s">
        <v>69</v>
      </c>
      <c r="F6" s="260" t="s">
        <v>496</v>
      </c>
      <c r="K6" s="273" t="s">
        <v>34</v>
      </c>
      <c r="L6" s="105" t="s">
        <v>260</v>
      </c>
      <c r="M6" s="408">
        <f>(C10+C11)*(C7+C17+C9)</f>
        <v>68554248</v>
      </c>
      <c r="N6" s="516">
        <f>SUM(M6:M11)</f>
        <v>430978813</v>
      </c>
      <c r="P6" s="272" t="s">
        <v>34</v>
      </c>
      <c r="Q6" s="44">
        <f t="shared" ref="Q6:Q13" si="0">$C$29</f>
        <v>35</v>
      </c>
      <c r="R6" s="44">
        <f>$C$30</f>
        <v>20</v>
      </c>
      <c r="S6" s="44">
        <v>10</v>
      </c>
      <c r="T6" s="44">
        <f t="shared" ref="T6:T19" si="1">SQRT(Q6^2 + R6^2 - 2 * Q6 * R6 * COS(RADIANS(S6))) / 2</f>
        <v>7.8464824249932006</v>
      </c>
      <c r="U6" s="44">
        <f t="shared" ref="U6:U19" si="2">(T6/67.29)^3.79</f>
        <v>2.903258937823807E-4</v>
      </c>
      <c r="V6" s="44">
        <f t="shared" ref="V6:V19" si="3">(U6+U6)-(U6*U6)</f>
        <v>5.8056749844016082E-4</v>
      </c>
      <c r="W6" s="516">
        <f>AVERAGE(V6:V11)</f>
        <v>9.0942786237329255E-4</v>
      </c>
      <c r="Y6" s="263" t="s">
        <v>34</v>
      </c>
      <c r="Z6" s="379" t="s">
        <v>418</v>
      </c>
      <c r="AA6" s="265" t="s">
        <v>433</v>
      </c>
      <c r="AB6" s="265">
        <f t="shared" ref="AB6:AB19" si="4">IF(TRIM(AA6)="Permitted or yield control",1, IF(TRIM(AA6)="Protected",0.01, 1))</f>
        <v>1</v>
      </c>
      <c r="AC6" s="265">
        <v>0.5</v>
      </c>
      <c r="AD6" s="265">
        <f t="shared" ref="AD6:AD19" si="5">AB6+((1-AC6)*(1-AB6))</f>
        <v>1</v>
      </c>
      <c r="AE6" s="265" t="s">
        <v>429</v>
      </c>
      <c r="AF6" s="265">
        <f t="shared" ref="AF6:AF19" si="6">IF(ISNUMBER(SEARCH("EBT", AE6)),$C$22, 0) + IF(ISNUMBER(SEARCH("WBT", AE6)),$C$23, 0)+IF(ISNUMBER(SEARCH("NBT", AE6)),$C$24, 0) + IF(ISNUMBER(SEARCH("SBT", AE6)),$C$25, 0)</f>
        <v>0</v>
      </c>
      <c r="AG6" s="265">
        <v>0</v>
      </c>
      <c r="AH6" s="265" t="s">
        <v>429</v>
      </c>
      <c r="AI6" s="265">
        <f t="shared" ref="AI6:AI19" si="7">IF(ISNUMBER(SEARCH("EBT", AH6)),$C$22, 0) + IF(ISNUMBER(SEARCH("WBT", AH6)),$C$23, 0)+IF(ISNUMBER(SEARCH("NBT", AH6)),$C$24, 0) + IF(ISNUMBER(SEARCH("SBT", AH6)),$C$25, 0)</f>
        <v>0</v>
      </c>
      <c r="AJ6" s="265">
        <f t="shared" ref="AJ6:AJ19" si="8">IF(AG6=0, 0, IF(AI6=1, 1, IF(AI6=2, 1*(1+0.75), 1*(1+0.75+0.5*(AI6-2)))))</f>
        <v>0</v>
      </c>
      <c r="AK6" s="265">
        <f t="shared" ref="AK6:AK19" si="9">IF(Z6="D",1,AF6+AJ6)</f>
        <v>1</v>
      </c>
      <c r="AL6" s="265" t="str">
        <f t="shared" ref="AL6:AL19" si="10">IF(Z6="D","NA",$C$29)</f>
        <v>NA</v>
      </c>
      <c r="AM6" s="265">
        <f t="shared" ref="AM6:AM19" si="11">IF(Z6="D", 1, 1-(((60-AL6)/60)*(0.1/0.15)))</f>
        <v>1</v>
      </c>
      <c r="AN6" s="266">
        <f t="shared" ref="AN6:AN19" si="12">IF(Z6="D",1,AD6*AK6*AM6)</f>
        <v>1</v>
      </c>
      <c r="AO6" s="748">
        <f>AVERAGE(AN6:AN11)</f>
        <v>1</v>
      </c>
      <c r="AQ6" s="272" t="s">
        <v>34</v>
      </c>
      <c r="AR6" s="277">
        <f t="shared" ref="AR6:AR19" si="13">M6</f>
        <v>68554248</v>
      </c>
      <c r="AS6" s="277">
        <f t="shared" ref="AS6:AS19" si="14">V6</f>
        <v>5.8056749844016082E-4</v>
      </c>
      <c r="AT6" s="277">
        <f t="shared" ref="AT6:AT19" si="15">AN6</f>
        <v>1</v>
      </c>
      <c r="AU6" s="277">
        <v>1</v>
      </c>
      <c r="AV6" s="277">
        <f>AR6*AS6*AT6*AU6</f>
        <v>39800.3682688064</v>
      </c>
      <c r="AW6" s="516">
        <f>SUM(AV6:AV11)</f>
        <v>431271.65508418018</v>
      </c>
      <c r="AX6" s="516">
        <f>100*EXP((-1/13700000)*AW6)</f>
        <v>96.901064378557393</v>
      </c>
      <c r="AY6" s="714">
        <f>100*EXP((-1/13700000)*((AW12+AW18+AW6)/3))</f>
        <v>89.25522556788016</v>
      </c>
    </row>
    <row r="7" spans="1:51" ht="18.75" x14ac:dyDescent="0.3">
      <c r="A7" s="3"/>
      <c r="B7" s="6" t="s">
        <v>17</v>
      </c>
      <c r="C7" s="52">
        <f>'Input sheet'!E9</f>
        <v>12742</v>
      </c>
      <c r="E7" s="111" t="s">
        <v>69</v>
      </c>
      <c r="F7" s="269" t="s">
        <v>497</v>
      </c>
      <c r="K7" s="282" t="s">
        <v>35</v>
      </c>
      <c r="L7" s="110" t="s">
        <v>259</v>
      </c>
      <c r="M7" s="408">
        <f>(C10+C11+C12+C13)*C14</f>
        <v>56383020</v>
      </c>
      <c r="N7" s="722"/>
      <c r="P7" s="281" t="s">
        <v>35</v>
      </c>
      <c r="Q7" s="45">
        <f t="shared" si="0"/>
        <v>35</v>
      </c>
      <c r="R7" s="45">
        <f>$C$30</f>
        <v>20</v>
      </c>
      <c r="S7" s="45">
        <v>10</v>
      </c>
      <c r="T7" s="45">
        <f t="shared" si="1"/>
        <v>7.8464824249932006</v>
      </c>
      <c r="U7" s="45">
        <f t="shared" si="2"/>
        <v>2.903258937823807E-4</v>
      </c>
      <c r="V7" s="45">
        <f t="shared" si="3"/>
        <v>5.8056749844016082E-4</v>
      </c>
      <c r="W7" s="722"/>
      <c r="Y7" s="282" t="s">
        <v>35</v>
      </c>
      <c r="Z7" s="380" t="s">
        <v>418</v>
      </c>
      <c r="AA7" s="275" t="s">
        <v>433</v>
      </c>
      <c r="AB7" s="275">
        <f t="shared" si="4"/>
        <v>1</v>
      </c>
      <c r="AC7" s="275">
        <v>0.5</v>
      </c>
      <c r="AD7" s="275">
        <f t="shared" si="5"/>
        <v>1</v>
      </c>
      <c r="AE7" s="275" t="s">
        <v>429</v>
      </c>
      <c r="AF7" s="275">
        <f t="shared" si="6"/>
        <v>0</v>
      </c>
      <c r="AG7" s="275">
        <v>0</v>
      </c>
      <c r="AH7" s="275" t="s">
        <v>429</v>
      </c>
      <c r="AI7" s="275">
        <f t="shared" si="7"/>
        <v>0</v>
      </c>
      <c r="AJ7" s="275">
        <f t="shared" si="8"/>
        <v>0</v>
      </c>
      <c r="AK7" s="275">
        <f t="shared" si="9"/>
        <v>1</v>
      </c>
      <c r="AL7" s="275" t="str">
        <f t="shared" si="10"/>
        <v>NA</v>
      </c>
      <c r="AM7" s="275">
        <f t="shared" si="11"/>
        <v>1</v>
      </c>
      <c r="AN7" s="276">
        <f t="shared" si="12"/>
        <v>1</v>
      </c>
      <c r="AO7" s="749"/>
      <c r="AQ7" s="281" t="s">
        <v>35</v>
      </c>
      <c r="AR7" s="277">
        <f t="shared" si="13"/>
        <v>56383020</v>
      </c>
      <c r="AS7" s="277">
        <f t="shared" si="14"/>
        <v>5.8056749844016082E-4</v>
      </c>
      <c r="AT7" s="277">
        <f t="shared" si="15"/>
        <v>1</v>
      </c>
      <c r="AU7" s="277">
        <v>1</v>
      </c>
      <c r="AV7" s="277">
        <f t="shared" ref="AV7:AV19" si="16">AR7*AS7*AT7*AU7</f>
        <v>32734.148875901556</v>
      </c>
      <c r="AW7" s="722"/>
      <c r="AX7" s="722"/>
      <c r="AY7" s="715"/>
    </row>
    <row r="8" spans="1:51" ht="19.5" thickBot="1" x14ac:dyDescent="0.35">
      <c r="A8" s="4"/>
      <c r="B8" s="7" t="s">
        <v>18</v>
      </c>
      <c r="C8" s="53">
        <f>'Input sheet'!E10</f>
        <v>1696</v>
      </c>
      <c r="E8" s="278" t="s">
        <v>70</v>
      </c>
      <c r="F8" s="279" t="s">
        <v>498</v>
      </c>
      <c r="K8" s="282" t="s">
        <v>30</v>
      </c>
      <c r="L8" s="110" t="s">
        <v>585</v>
      </c>
      <c r="M8" s="408">
        <f>(C11+C13)*(C12+C10)</f>
        <v>109835084</v>
      </c>
      <c r="N8" s="722"/>
      <c r="P8" s="281" t="s">
        <v>30</v>
      </c>
      <c r="Q8" s="45">
        <f t="shared" si="0"/>
        <v>35</v>
      </c>
      <c r="R8" s="45">
        <f>$C$31</f>
        <v>15</v>
      </c>
      <c r="S8" s="45">
        <v>10</v>
      </c>
      <c r="T8" s="45">
        <f t="shared" si="1"/>
        <v>10.197448937567444</v>
      </c>
      <c r="U8" s="45">
        <f t="shared" si="2"/>
        <v>7.8388153024650875E-4</v>
      </c>
      <c r="V8" s="45">
        <f t="shared" si="3"/>
        <v>1.567148590239556E-3</v>
      </c>
      <c r="W8" s="722"/>
      <c r="Y8" s="282" t="s">
        <v>30</v>
      </c>
      <c r="Z8" s="380" t="s">
        <v>418</v>
      </c>
      <c r="AA8" s="275" t="s">
        <v>433</v>
      </c>
      <c r="AB8" s="275">
        <f t="shared" si="4"/>
        <v>1</v>
      </c>
      <c r="AC8" s="275">
        <v>0.5</v>
      </c>
      <c r="AD8" s="275">
        <f t="shared" si="5"/>
        <v>1</v>
      </c>
      <c r="AE8" s="275" t="s">
        <v>429</v>
      </c>
      <c r="AF8" s="275">
        <f t="shared" si="6"/>
        <v>0</v>
      </c>
      <c r="AG8" s="275">
        <v>0</v>
      </c>
      <c r="AH8" s="275" t="s">
        <v>429</v>
      </c>
      <c r="AI8" s="275">
        <f t="shared" si="7"/>
        <v>0</v>
      </c>
      <c r="AJ8" s="275">
        <f t="shared" si="8"/>
        <v>0</v>
      </c>
      <c r="AK8" s="275">
        <f t="shared" si="9"/>
        <v>1</v>
      </c>
      <c r="AL8" s="275" t="str">
        <f t="shared" si="10"/>
        <v>NA</v>
      </c>
      <c r="AM8" s="275">
        <f t="shared" si="11"/>
        <v>1</v>
      </c>
      <c r="AN8" s="276">
        <f t="shared" si="12"/>
        <v>1</v>
      </c>
      <c r="AO8" s="749"/>
      <c r="AQ8" s="281" t="s">
        <v>30</v>
      </c>
      <c r="AR8" s="277">
        <f t="shared" si="13"/>
        <v>109835084</v>
      </c>
      <c r="AS8" s="277">
        <f t="shared" si="14"/>
        <v>1.567148590239556E-3</v>
      </c>
      <c r="AT8" s="277">
        <f t="shared" si="15"/>
        <v>1</v>
      </c>
      <c r="AU8" s="277">
        <v>1</v>
      </c>
      <c r="AV8" s="277">
        <f t="shared" si="16"/>
        <v>172127.89704944321</v>
      </c>
      <c r="AW8" s="722"/>
      <c r="AX8" s="722"/>
      <c r="AY8" s="715"/>
    </row>
    <row r="9" spans="1:51" ht="19.5" thickTop="1" x14ac:dyDescent="0.3">
      <c r="A9" s="2" t="s">
        <v>31</v>
      </c>
      <c r="B9" s="5" t="s">
        <v>22</v>
      </c>
      <c r="C9" s="54">
        <f>'Input sheet'!E11</f>
        <v>941</v>
      </c>
      <c r="K9" s="282" t="s">
        <v>28</v>
      </c>
      <c r="L9" s="110" t="s">
        <v>258</v>
      </c>
      <c r="M9" s="408">
        <f>(C11+C13+C15)*(C16+C17)</f>
        <v>90115740</v>
      </c>
      <c r="N9" s="722"/>
      <c r="P9" s="281" t="s">
        <v>28</v>
      </c>
      <c r="Q9" s="45">
        <f t="shared" si="0"/>
        <v>35</v>
      </c>
      <c r="R9" s="45">
        <f>$C$30</f>
        <v>20</v>
      </c>
      <c r="S9" s="45">
        <v>10</v>
      </c>
      <c r="T9" s="45">
        <f t="shared" si="1"/>
        <v>7.8464824249932006</v>
      </c>
      <c r="U9" s="45">
        <f t="shared" si="2"/>
        <v>2.903258937823807E-4</v>
      </c>
      <c r="V9" s="45">
        <f t="shared" si="3"/>
        <v>5.8056749844016082E-4</v>
      </c>
      <c r="W9" s="722"/>
      <c r="Y9" s="282" t="s">
        <v>28</v>
      </c>
      <c r="Z9" s="380" t="s">
        <v>418</v>
      </c>
      <c r="AA9" s="275" t="s">
        <v>433</v>
      </c>
      <c r="AB9" s="275">
        <f t="shared" si="4"/>
        <v>1</v>
      </c>
      <c r="AC9" s="275">
        <v>0.5</v>
      </c>
      <c r="AD9" s="275">
        <f t="shared" si="5"/>
        <v>1</v>
      </c>
      <c r="AE9" s="275" t="s">
        <v>429</v>
      </c>
      <c r="AF9" s="275">
        <f t="shared" si="6"/>
        <v>0</v>
      </c>
      <c r="AG9" s="275">
        <v>0</v>
      </c>
      <c r="AH9" s="275" t="s">
        <v>429</v>
      </c>
      <c r="AI9" s="275">
        <f t="shared" si="7"/>
        <v>0</v>
      </c>
      <c r="AJ9" s="275">
        <f t="shared" si="8"/>
        <v>0</v>
      </c>
      <c r="AK9" s="275">
        <f t="shared" si="9"/>
        <v>1</v>
      </c>
      <c r="AL9" s="275" t="str">
        <f t="shared" si="10"/>
        <v>NA</v>
      </c>
      <c r="AM9" s="275">
        <f t="shared" si="11"/>
        <v>1</v>
      </c>
      <c r="AN9" s="276">
        <f t="shared" si="12"/>
        <v>1</v>
      </c>
      <c r="AO9" s="749"/>
      <c r="AQ9" s="281" t="s">
        <v>28</v>
      </c>
      <c r="AR9" s="277">
        <f t="shared" si="13"/>
        <v>90115740</v>
      </c>
      <c r="AS9" s="277">
        <f t="shared" si="14"/>
        <v>5.8056749844016082E-4</v>
      </c>
      <c r="AT9" s="277">
        <f t="shared" si="15"/>
        <v>1</v>
      </c>
      <c r="AU9" s="277">
        <v>1</v>
      </c>
      <c r="AV9" s="277">
        <f t="shared" si="16"/>
        <v>52318.269741883938</v>
      </c>
      <c r="AW9" s="722"/>
      <c r="AX9" s="722"/>
      <c r="AY9" s="715"/>
    </row>
    <row r="10" spans="1:51" ht="18.75" x14ac:dyDescent="0.3">
      <c r="A10" s="3"/>
      <c r="B10" s="6" t="s">
        <v>23</v>
      </c>
      <c r="C10" s="52">
        <f>'Input sheet'!E12</f>
        <v>3665</v>
      </c>
      <c r="K10" s="282" t="s">
        <v>36</v>
      </c>
      <c r="L10" s="110" t="s">
        <v>257</v>
      </c>
      <c r="M10" s="408">
        <f>(C16+C17+C6+C7)*C8</f>
        <v>32403776</v>
      </c>
      <c r="N10" s="722"/>
      <c r="P10" s="281" t="s">
        <v>36</v>
      </c>
      <c r="Q10" s="45">
        <f t="shared" si="0"/>
        <v>35</v>
      </c>
      <c r="R10" s="45">
        <f>$C$30</f>
        <v>20</v>
      </c>
      <c r="S10" s="45">
        <v>10</v>
      </c>
      <c r="T10" s="45">
        <f t="shared" si="1"/>
        <v>7.8464824249932006</v>
      </c>
      <c r="U10" s="45">
        <f t="shared" si="2"/>
        <v>2.903258937823807E-4</v>
      </c>
      <c r="V10" s="45">
        <f t="shared" si="3"/>
        <v>5.8056749844016082E-4</v>
      </c>
      <c r="W10" s="722"/>
      <c r="Y10" s="282" t="s">
        <v>36</v>
      </c>
      <c r="Z10" s="380" t="s">
        <v>418</v>
      </c>
      <c r="AA10" s="275" t="s">
        <v>433</v>
      </c>
      <c r="AB10" s="275">
        <f t="shared" si="4"/>
        <v>1</v>
      </c>
      <c r="AC10" s="275">
        <v>0.5</v>
      </c>
      <c r="AD10" s="275">
        <f t="shared" si="5"/>
        <v>1</v>
      </c>
      <c r="AE10" s="275" t="s">
        <v>429</v>
      </c>
      <c r="AF10" s="275">
        <f t="shared" si="6"/>
        <v>0</v>
      </c>
      <c r="AG10" s="275">
        <v>0</v>
      </c>
      <c r="AH10" s="275" t="s">
        <v>429</v>
      </c>
      <c r="AI10" s="275">
        <f t="shared" si="7"/>
        <v>0</v>
      </c>
      <c r="AJ10" s="275">
        <f t="shared" si="8"/>
        <v>0</v>
      </c>
      <c r="AK10" s="275">
        <f t="shared" si="9"/>
        <v>1</v>
      </c>
      <c r="AL10" s="275" t="str">
        <f t="shared" si="10"/>
        <v>NA</v>
      </c>
      <c r="AM10" s="275">
        <f t="shared" si="11"/>
        <v>1</v>
      </c>
      <c r="AN10" s="276">
        <f t="shared" si="12"/>
        <v>1</v>
      </c>
      <c r="AO10" s="749"/>
      <c r="AQ10" s="281" t="s">
        <v>36</v>
      </c>
      <c r="AR10" s="277">
        <f t="shared" si="13"/>
        <v>32403776</v>
      </c>
      <c r="AS10" s="277">
        <f t="shared" si="14"/>
        <v>5.8056749844016082E-4</v>
      </c>
      <c r="AT10" s="277">
        <f t="shared" si="15"/>
        <v>1</v>
      </c>
      <c r="AU10" s="277">
        <v>1</v>
      </c>
      <c r="AV10" s="277">
        <f t="shared" si="16"/>
        <v>18812.579172335321</v>
      </c>
      <c r="AW10" s="722"/>
      <c r="AX10" s="722"/>
      <c r="AY10" s="715"/>
    </row>
    <row r="11" spans="1:51" ht="19.5" thickBot="1" x14ac:dyDescent="0.35">
      <c r="A11" s="4"/>
      <c r="B11" s="7" t="s">
        <v>24</v>
      </c>
      <c r="C11" s="53">
        <f>'Input sheet'!E13</f>
        <v>1003</v>
      </c>
      <c r="K11" s="426" t="s">
        <v>29</v>
      </c>
      <c r="L11" s="397" t="s">
        <v>256</v>
      </c>
      <c r="M11" s="427">
        <f>(C16+C6)*(C17+C7)</f>
        <v>73686945</v>
      </c>
      <c r="N11" s="517"/>
      <c r="P11" s="428" t="s">
        <v>29</v>
      </c>
      <c r="Q11" s="46">
        <f t="shared" si="0"/>
        <v>35</v>
      </c>
      <c r="R11" s="46">
        <f>$C$31</f>
        <v>15</v>
      </c>
      <c r="S11" s="46">
        <v>10</v>
      </c>
      <c r="T11" s="46">
        <f t="shared" si="1"/>
        <v>10.197448937567444</v>
      </c>
      <c r="U11" s="46">
        <f t="shared" si="2"/>
        <v>7.8388153024650875E-4</v>
      </c>
      <c r="V11" s="46">
        <f t="shared" si="3"/>
        <v>1.567148590239556E-3</v>
      </c>
      <c r="W11" s="517"/>
      <c r="Y11" s="426" t="s">
        <v>29</v>
      </c>
      <c r="Z11" s="380" t="s">
        <v>418</v>
      </c>
      <c r="AA11" s="387" t="s">
        <v>433</v>
      </c>
      <c r="AB11" s="387">
        <f t="shared" si="4"/>
        <v>1</v>
      </c>
      <c r="AC11" s="387">
        <v>0.5</v>
      </c>
      <c r="AD11" s="387">
        <f t="shared" si="5"/>
        <v>1</v>
      </c>
      <c r="AE11" s="387" t="s">
        <v>429</v>
      </c>
      <c r="AF11" s="387">
        <f t="shared" si="6"/>
        <v>0</v>
      </c>
      <c r="AG11" s="387">
        <v>0</v>
      </c>
      <c r="AH11" s="387" t="s">
        <v>429</v>
      </c>
      <c r="AI11" s="387">
        <f t="shared" si="7"/>
        <v>0</v>
      </c>
      <c r="AJ11" s="387">
        <f t="shared" si="8"/>
        <v>0</v>
      </c>
      <c r="AK11" s="387">
        <f t="shared" si="9"/>
        <v>1</v>
      </c>
      <c r="AL11" s="387" t="str">
        <f t="shared" si="10"/>
        <v>NA</v>
      </c>
      <c r="AM11" s="387">
        <f t="shared" si="11"/>
        <v>1</v>
      </c>
      <c r="AN11" s="388">
        <f t="shared" si="12"/>
        <v>1</v>
      </c>
      <c r="AO11" s="750"/>
      <c r="AQ11" s="428" t="s">
        <v>29</v>
      </c>
      <c r="AR11" s="400">
        <f t="shared" si="13"/>
        <v>73686945</v>
      </c>
      <c r="AS11" s="400">
        <f t="shared" si="14"/>
        <v>1.567148590239556E-3</v>
      </c>
      <c r="AT11" s="400">
        <f t="shared" si="15"/>
        <v>1</v>
      </c>
      <c r="AU11" s="400">
        <v>1</v>
      </c>
      <c r="AV11" s="400">
        <f t="shared" si="16"/>
        <v>115478.3919758097</v>
      </c>
      <c r="AW11" s="517"/>
      <c r="AX11" s="517"/>
      <c r="AY11" s="715"/>
    </row>
    <row r="12" spans="1:51" ht="19.5" thickTop="1" x14ac:dyDescent="0.3">
      <c r="A12" s="2" t="s">
        <v>32</v>
      </c>
      <c r="B12" s="5" t="s">
        <v>19</v>
      </c>
      <c r="C12" s="54">
        <f>'Input sheet'!E14</f>
        <v>2316</v>
      </c>
      <c r="K12" s="382" t="s">
        <v>34</v>
      </c>
      <c r="L12" s="105" t="s">
        <v>255</v>
      </c>
      <c r="M12" s="424">
        <f>(C9+C10+C11)*(C7+C17)</f>
        <v>77095705</v>
      </c>
      <c r="N12" s="516">
        <f>SUM(M12:M17)</f>
        <v>380636069</v>
      </c>
      <c r="P12" s="297" t="s">
        <v>34</v>
      </c>
      <c r="Q12" s="44">
        <f t="shared" si="0"/>
        <v>35</v>
      </c>
      <c r="R12" s="44">
        <f>$C$32</f>
        <v>15</v>
      </c>
      <c r="S12" s="44">
        <v>45</v>
      </c>
      <c r="T12" s="44">
        <f t="shared" si="1"/>
        <v>13.299792101327421</v>
      </c>
      <c r="U12" s="44">
        <f t="shared" si="2"/>
        <v>2.1450602139066136E-3</v>
      </c>
      <c r="V12" s="44">
        <f t="shared" si="3"/>
        <v>4.2855191444919425E-3</v>
      </c>
      <c r="W12" s="516">
        <f>AVERAGE(V12:V17)</f>
        <v>2.9883852298924936E-3</v>
      </c>
      <c r="Y12" s="382" t="s">
        <v>34</v>
      </c>
      <c r="Z12" s="383" t="s">
        <v>419</v>
      </c>
      <c r="AA12" s="265" t="s">
        <v>382</v>
      </c>
      <c r="AB12" s="265">
        <f t="shared" si="4"/>
        <v>0.01</v>
      </c>
      <c r="AC12" s="265">
        <v>0.5</v>
      </c>
      <c r="AD12" s="265">
        <f t="shared" si="5"/>
        <v>0.505</v>
      </c>
      <c r="AE12" s="265">
        <v>0</v>
      </c>
      <c r="AF12" s="265">
        <f t="shared" si="6"/>
        <v>0</v>
      </c>
      <c r="AG12" s="265">
        <v>1</v>
      </c>
      <c r="AH12" s="265" t="s">
        <v>17</v>
      </c>
      <c r="AI12" s="265">
        <f t="shared" si="7"/>
        <v>2</v>
      </c>
      <c r="AJ12" s="265">
        <f t="shared" si="8"/>
        <v>1.75</v>
      </c>
      <c r="AK12" s="265">
        <f t="shared" si="9"/>
        <v>1.75</v>
      </c>
      <c r="AL12" s="265">
        <f t="shared" si="10"/>
        <v>35</v>
      </c>
      <c r="AM12" s="265">
        <f t="shared" si="11"/>
        <v>0.7222222222222221</v>
      </c>
      <c r="AN12" s="266">
        <f t="shared" si="12"/>
        <v>0.63826388888888885</v>
      </c>
      <c r="AO12" s="748">
        <f>AVERAGE(AN12:AN17)</f>
        <v>0.66865740740740731</v>
      </c>
      <c r="AQ12" s="297" t="s">
        <v>34</v>
      </c>
      <c r="AR12" s="268">
        <f t="shared" si="13"/>
        <v>77095705</v>
      </c>
      <c r="AS12" s="268">
        <f t="shared" si="14"/>
        <v>4.2855191444919425E-3</v>
      </c>
      <c r="AT12" s="268">
        <f t="shared" si="15"/>
        <v>0.63826388888888885</v>
      </c>
      <c r="AU12" s="268">
        <v>1</v>
      </c>
      <c r="AV12" s="268">
        <f t="shared" si="16"/>
        <v>210879.27399235615</v>
      </c>
      <c r="AW12" s="516">
        <f>SUM(AV12:AV17)</f>
        <v>985928.71145037655</v>
      </c>
      <c r="AX12" s="516">
        <f>100*EXP((-1/13700000)*AW12)</f>
        <v>93.05629072053317</v>
      </c>
      <c r="AY12" s="715"/>
    </row>
    <row r="13" spans="1:51" ht="18.75" x14ac:dyDescent="0.3">
      <c r="A13" s="3"/>
      <c r="B13" s="6" t="s">
        <v>20</v>
      </c>
      <c r="C13" s="52">
        <f>'Input sheet'!E15</f>
        <v>17361</v>
      </c>
      <c r="K13" s="298" t="s">
        <v>35</v>
      </c>
      <c r="L13" s="412" t="s">
        <v>254</v>
      </c>
      <c r="M13" s="425">
        <f>(C10+C11)*(C12+C13+C14)</f>
        <v>102663324</v>
      </c>
      <c r="N13" s="722"/>
      <c r="P13" s="300" t="s">
        <v>35</v>
      </c>
      <c r="Q13" s="45">
        <f t="shared" si="0"/>
        <v>35</v>
      </c>
      <c r="R13" s="45">
        <f>$C$32</f>
        <v>15</v>
      </c>
      <c r="S13" s="45">
        <v>45</v>
      </c>
      <c r="T13" s="45">
        <f t="shared" si="1"/>
        <v>13.299792101327421</v>
      </c>
      <c r="U13" s="45">
        <f t="shared" si="2"/>
        <v>2.1450602139066136E-3</v>
      </c>
      <c r="V13" s="45">
        <f t="shared" si="3"/>
        <v>4.2855191444919425E-3</v>
      </c>
      <c r="W13" s="722"/>
      <c r="Y13" s="298" t="s">
        <v>35</v>
      </c>
      <c r="Z13" s="386" t="s">
        <v>419</v>
      </c>
      <c r="AA13" s="275" t="s">
        <v>382</v>
      </c>
      <c r="AB13" s="275">
        <f t="shared" si="4"/>
        <v>0.01</v>
      </c>
      <c r="AC13" s="275">
        <v>0.5</v>
      </c>
      <c r="AD13" s="275">
        <f t="shared" si="5"/>
        <v>0.505</v>
      </c>
      <c r="AE13" s="275">
        <v>0</v>
      </c>
      <c r="AF13" s="275">
        <f t="shared" si="6"/>
        <v>0</v>
      </c>
      <c r="AG13" s="275">
        <v>1</v>
      </c>
      <c r="AH13" s="275" t="s">
        <v>20</v>
      </c>
      <c r="AI13" s="275">
        <f t="shared" si="7"/>
        <v>2</v>
      </c>
      <c r="AJ13" s="275">
        <f t="shared" si="8"/>
        <v>1.75</v>
      </c>
      <c r="AK13" s="275">
        <f t="shared" si="9"/>
        <v>1.75</v>
      </c>
      <c r="AL13" s="275">
        <f t="shared" si="10"/>
        <v>35</v>
      </c>
      <c r="AM13" s="275">
        <f t="shared" si="11"/>
        <v>0.7222222222222221</v>
      </c>
      <c r="AN13" s="276">
        <f t="shared" si="12"/>
        <v>0.63826388888888885</v>
      </c>
      <c r="AO13" s="749"/>
      <c r="AQ13" s="300" t="s">
        <v>35</v>
      </c>
      <c r="AR13" s="301">
        <f t="shared" si="13"/>
        <v>102663324</v>
      </c>
      <c r="AS13" s="301">
        <f t="shared" si="14"/>
        <v>4.2855191444919425E-3</v>
      </c>
      <c r="AT13" s="301">
        <f t="shared" si="15"/>
        <v>0.63826388888888885</v>
      </c>
      <c r="AU13" s="301">
        <v>1</v>
      </c>
      <c r="AV13" s="301">
        <f t="shared" si="16"/>
        <v>280814.180644201</v>
      </c>
      <c r="AW13" s="722"/>
      <c r="AX13" s="722"/>
      <c r="AY13" s="715"/>
    </row>
    <row r="14" spans="1:51" ht="19.5" thickBot="1" x14ac:dyDescent="0.35">
      <c r="A14" s="4"/>
      <c r="B14" s="7" t="s">
        <v>21</v>
      </c>
      <c r="C14" s="53">
        <f>'Input sheet'!E16</f>
        <v>2316</v>
      </c>
      <c r="K14" s="303" t="s">
        <v>30</v>
      </c>
      <c r="L14" s="110" t="s">
        <v>253</v>
      </c>
      <c r="M14" s="408">
        <f>(C10+C12)*C8</f>
        <v>10143776</v>
      </c>
      <c r="N14" s="722"/>
      <c r="P14" s="302" t="s">
        <v>30</v>
      </c>
      <c r="Q14" s="45">
        <f>$C$30</f>
        <v>20</v>
      </c>
      <c r="R14" s="45">
        <f>$C$31</f>
        <v>15</v>
      </c>
      <c r="S14" s="45">
        <v>45</v>
      </c>
      <c r="T14" s="45">
        <f t="shared" si="1"/>
        <v>7.0840654162717795</v>
      </c>
      <c r="U14" s="45">
        <f t="shared" si="2"/>
        <v>1.9707812023953651E-4</v>
      </c>
      <c r="V14" s="45">
        <f t="shared" si="3"/>
        <v>3.9411740069359585E-4</v>
      </c>
      <c r="W14" s="722"/>
      <c r="Y14" s="303" t="s">
        <v>30</v>
      </c>
      <c r="Z14" s="386" t="s">
        <v>419</v>
      </c>
      <c r="AA14" s="275" t="s">
        <v>382</v>
      </c>
      <c r="AB14" s="275">
        <f t="shared" si="4"/>
        <v>0.01</v>
      </c>
      <c r="AC14" s="275">
        <v>0.5</v>
      </c>
      <c r="AD14" s="275">
        <f t="shared" si="5"/>
        <v>0.505</v>
      </c>
      <c r="AE14" s="275" t="s">
        <v>20</v>
      </c>
      <c r="AF14" s="275">
        <f t="shared" si="6"/>
        <v>2</v>
      </c>
      <c r="AG14" s="275">
        <v>0</v>
      </c>
      <c r="AH14" s="275" t="s">
        <v>23</v>
      </c>
      <c r="AI14" s="275">
        <f t="shared" si="7"/>
        <v>1</v>
      </c>
      <c r="AJ14" s="275">
        <f t="shared" si="8"/>
        <v>0</v>
      </c>
      <c r="AK14" s="275">
        <f t="shared" si="9"/>
        <v>2</v>
      </c>
      <c r="AL14" s="275">
        <f t="shared" si="10"/>
        <v>35</v>
      </c>
      <c r="AM14" s="275">
        <f t="shared" si="11"/>
        <v>0.7222222222222221</v>
      </c>
      <c r="AN14" s="276">
        <f t="shared" si="12"/>
        <v>0.72944444444444434</v>
      </c>
      <c r="AO14" s="749"/>
      <c r="AQ14" s="302" t="s">
        <v>30</v>
      </c>
      <c r="AR14" s="277">
        <f t="shared" si="13"/>
        <v>10143776</v>
      </c>
      <c r="AS14" s="277">
        <f t="shared" si="14"/>
        <v>3.9411740069359585E-4</v>
      </c>
      <c r="AT14" s="277">
        <f t="shared" si="15"/>
        <v>0.72944444444444434</v>
      </c>
      <c r="AU14" s="277">
        <v>1</v>
      </c>
      <c r="AV14" s="277">
        <f t="shared" si="16"/>
        <v>2916.2011786854996</v>
      </c>
      <c r="AW14" s="722"/>
      <c r="AX14" s="722"/>
      <c r="AY14" s="715"/>
    </row>
    <row r="15" spans="1:51" ht="19.5" thickTop="1" x14ac:dyDescent="0.3">
      <c r="A15" s="2" t="s">
        <v>33</v>
      </c>
      <c r="B15" s="5" t="s">
        <v>25</v>
      </c>
      <c r="C15" s="54">
        <f>'Input sheet'!E17</f>
        <v>941</v>
      </c>
      <c r="K15" s="303" t="s">
        <v>28</v>
      </c>
      <c r="L15" s="110" t="s">
        <v>252</v>
      </c>
      <c r="M15" s="408">
        <f>(C15+C16+C17)*(C11+C13)</f>
        <v>103003676</v>
      </c>
      <c r="N15" s="722"/>
      <c r="P15" s="302" t="s">
        <v>28</v>
      </c>
      <c r="Q15" s="45">
        <f>$C$29</f>
        <v>35</v>
      </c>
      <c r="R15" s="45">
        <f>$C$32</f>
        <v>15</v>
      </c>
      <c r="S15" s="45">
        <v>45</v>
      </c>
      <c r="T15" s="45">
        <f t="shared" si="1"/>
        <v>13.299792101327421</v>
      </c>
      <c r="U15" s="45">
        <f t="shared" si="2"/>
        <v>2.1450602139066136E-3</v>
      </c>
      <c r="V15" s="45">
        <f t="shared" si="3"/>
        <v>4.2855191444919425E-3</v>
      </c>
      <c r="W15" s="722"/>
      <c r="Y15" s="303" t="s">
        <v>28</v>
      </c>
      <c r="Z15" s="386" t="s">
        <v>419</v>
      </c>
      <c r="AA15" s="275" t="s">
        <v>382</v>
      </c>
      <c r="AB15" s="275">
        <f t="shared" si="4"/>
        <v>0.01</v>
      </c>
      <c r="AC15" s="275">
        <v>0.5</v>
      </c>
      <c r="AD15" s="275">
        <f t="shared" si="5"/>
        <v>0.505</v>
      </c>
      <c r="AE15" s="275">
        <v>0</v>
      </c>
      <c r="AF15" s="275">
        <f t="shared" si="6"/>
        <v>0</v>
      </c>
      <c r="AG15" s="275">
        <v>1</v>
      </c>
      <c r="AH15" s="275" t="s">
        <v>20</v>
      </c>
      <c r="AI15" s="275">
        <f t="shared" si="7"/>
        <v>2</v>
      </c>
      <c r="AJ15" s="275">
        <f t="shared" si="8"/>
        <v>1.75</v>
      </c>
      <c r="AK15" s="275">
        <f t="shared" si="9"/>
        <v>1.75</v>
      </c>
      <c r="AL15" s="275">
        <f t="shared" si="10"/>
        <v>35</v>
      </c>
      <c r="AM15" s="275">
        <f t="shared" si="11"/>
        <v>0.7222222222222221</v>
      </c>
      <c r="AN15" s="276">
        <f t="shared" si="12"/>
        <v>0.63826388888888885</v>
      </c>
      <c r="AO15" s="749"/>
      <c r="AQ15" s="302" t="s">
        <v>28</v>
      </c>
      <c r="AR15" s="277">
        <f t="shared" si="13"/>
        <v>103003676</v>
      </c>
      <c r="AS15" s="277">
        <f t="shared" si="14"/>
        <v>4.2855191444919425E-3</v>
      </c>
      <c r="AT15" s="277">
        <f t="shared" si="15"/>
        <v>0.63826388888888885</v>
      </c>
      <c r="AU15" s="277">
        <v>1</v>
      </c>
      <c r="AV15" s="277">
        <f t="shared" si="16"/>
        <v>281745.14278614975</v>
      </c>
      <c r="AW15" s="722"/>
      <c r="AX15" s="722"/>
      <c r="AY15" s="715"/>
    </row>
    <row r="16" spans="1:51" ht="18.75" x14ac:dyDescent="0.3">
      <c r="A16" s="3"/>
      <c r="B16" s="6" t="s">
        <v>26</v>
      </c>
      <c r="C16" s="52">
        <f>'Input sheet'!E18</f>
        <v>3665</v>
      </c>
      <c r="K16" s="303" t="s">
        <v>36</v>
      </c>
      <c r="L16" s="110" t="s">
        <v>251</v>
      </c>
      <c r="M16" s="408">
        <f>(C16+C17)*(C6+C7+C8)</f>
        <v>75313512</v>
      </c>
      <c r="N16" s="722"/>
      <c r="P16" s="302" t="s">
        <v>36</v>
      </c>
      <c r="Q16" s="45">
        <f>$C$29</f>
        <v>35</v>
      </c>
      <c r="R16" s="45">
        <f>$C$32</f>
        <v>15</v>
      </c>
      <c r="S16" s="45">
        <v>45</v>
      </c>
      <c r="T16" s="45">
        <f t="shared" si="1"/>
        <v>13.299792101327421</v>
      </c>
      <c r="U16" s="45">
        <f t="shared" si="2"/>
        <v>2.1450602139066136E-3</v>
      </c>
      <c r="V16" s="45">
        <f t="shared" si="3"/>
        <v>4.2855191444919425E-3</v>
      </c>
      <c r="W16" s="722"/>
      <c r="Y16" s="303" t="s">
        <v>36</v>
      </c>
      <c r="Z16" s="386" t="s">
        <v>419</v>
      </c>
      <c r="AA16" s="275" t="s">
        <v>382</v>
      </c>
      <c r="AB16" s="275">
        <f t="shared" si="4"/>
        <v>0.01</v>
      </c>
      <c r="AC16" s="275">
        <v>0.5</v>
      </c>
      <c r="AD16" s="275">
        <f t="shared" si="5"/>
        <v>0.505</v>
      </c>
      <c r="AE16" s="275">
        <v>0</v>
      </c>
      <c r="AF16" s="275">
        <f t="shared" si="6"/>
        <v>0</v>
      </c>
      <c r="AG16" s="275">
        <v>1</v>
      </c>
      <c r="AH16" s="275" t="s">
        <v>17</v>
      </c>
      <c r="AI16" s="275">
        <f t="shared" si="7"/>
        <v>2</v>
      </c>
      <c r="AJ16" s="275">
        <f t="shared" si="8"/>
        <v>1.75</v>
      </c>
      <c r="AK16" s="275">
        <f t="shared" si="9"/>
        <v>1.75</v>
      </c>
      <c r="AL16" s="275">
        <f t="shared" si="10"/>
        <v>35</v>
      </c>
      <c r="AM16" s="275">
        <f t="shared" si="11"/>
        <v>0.7222222222222221</v>
      </c>
      <c r="AN16" s="276">
        <f t="shared" si="12"/>
        <v>0.63826388888888885</v>
      </c>
      <c r="AO16" s="749"/>
      <c r="AQ16" s="302" t="s">
        <v>36</v>
      </c>
      <c r="AR16" s="277">
        <f t="shared" si="13"/>
        <v>75313512</v>
      </c>
      <c r="AS16" s="277">
        <f t="shared" si="14"/>
        <v>4.2855191444919425E-3</v>
      </c>
      <c r="AT16" s="277">
        <f t="shared" si="15"/>
        <v>0.63826388888888885</v>
      </c>
      <c r="AU16" s="277">
        <v>1</v>
      </c>
      <c r="AV16" s="277">
        <f t="shared" si="16"/>
        <v>206004.45553192103</v>
      </c>
      <c r="AW16" s="722"/>
      <c r="AX16" s="722"/>
      <c r="AY16" s="715"/>
    </row>
    <row r="17" spans="1:51" ht="19.5" thickBot="1" x14ac:dyDescent="0.35">
      <c r="A17" s="4"/>
      <c r="B17" s="7" t="s">
        <v>27</v>
      </c>
      <c r="C17" s="53">
        <f>'Input sheet'!E19</f>
        <v>1003</v>
      </c>
      <c r="K17" s="421" t="s">
        <v>29</v>
      </c>
      <c r="L17" s="397" t="s">
        <v>250</v>
      </c>
      <c r="M17" s="427">
        <f>(C16+C6)*C14</f>
        <v>12416076</v>
      </c>
      <c r="N17" s="517"/>
      <c r="P17" s="420" t="s">
        <v>29</v>
      </c>
      <c r="Q17" s="46">
        <f>$C$30</f>
        <v>20</v>
      </c>
      <c r="R17" s="46">
        <f>$C$31</f>
        <v>15</v>
      </c>
      <c r="S17" s="46">
        <v>45</v>
      </c>
      <c r="T17" s="46">
        <f t="shared" si="1"/>
        <v>7.0840654162717795</v>
      </c>
      <c r="U17" s="46">
        <f t="shared" si="2"/>
        <v>1.9707812023953651E-4</v>
      </c>
      <c r="V17" s="46">
        <f t="shared" si="3"/>
        <v>3.9411740069359585E-4</v>
      </c>
      <c r="W17" s="517"/>
      <c r="Y17" s="421" t="s">
        <v>29</v>
      </c>
      <c r="Z17" s="386" t="s">
        <v>419</v>
      </c>
      <c r="AA17" s="292" t="s">
        <v>382</v>
      </c>
      <c r="AB17" s="292">
        <f t="shared" si="4"/>
        <v>0.01</v>
      </c>
      <c r="AC17" s="292">
        <v>0.5</v>
      </c>
      <c r="AD17" s="292">
        <f t="shared" si="5"/>
        <v>0.505</v>
      </c>
      <c r="AE17" s="292" t="s">
        <v>17</v>
      </c>
      <c r="AF17" s="292">
        <f t="shared" si="6"/>
        <v>2</v>
      </c>
      <c r="AG17" s="292">
        <v>0</v>
      </c>
      <c r="AH17" s="292" t="s">
        <v>26</v>
      </c>
      <c r="AI17" s="292">
        <f t="shared" si="7"/>
        <v>1</v>
      </c>
      <c r="AJ17" s="292">
        <f t="shared" si="8"/>
        <v>0</v>
      </c>
      <c r="AK17" s="292">
        <f t="shared" si="9"/>
        <v>2</v>
      </c>
      <c r="AL17" s="292">
        <f t="shared" si="10"/>
        <v>35</v>
      </c>
      <c r="AM17" s="292">
        <f t="shared" si="11"/>
        <v>0.7222222222222221</v>
      </c>
      <c r="AN17" s="293">
        <f t="shared" si="12"/>
        <v>0.72944444444444434</v>
      </c>
      <c r="AO17" s="750"/>
      <c r="AQ17" s="420" t="s">
        <v>29</v>
      </c>
      <c r="AR17" s="400">
        <f t="shared" si="13"/>
        <v>12416076</v>
      </c>
      <c r="AS17" s="400">
        <f t="shared" si="14"/>
        <v>3.9411740069359585E-4</v>
      </c>
      <c r="AT17" s="400">
        <f t="shared" si="15"/>
        <v>0.72944444444444434</v>
      </c>
      <c r="AU17" s="400">
        <v>1</v>
      </c>
      <c r="AV17" s="400">
        <f t="shared" si="16"/>
        <v>3569.4573170630688</v>
      </c>
      <c r="AW17" s="517"/>
      <c r="AX17" s="517"/>
      <c r="AY17" s="715"/>
    </row>
    <row r="18" spans="1:51" ht="20.25" thickTop="1" thickBot="1" x14ac:dyDescent="0.35">
      <c r="A18" s="1"/>
      <c r="B18" s="8" t="s">
        <v>72</v>
      </c>
      <c r="C18" s="55">
        <f>'Input sheet'!E20</f>
        <v>49345</v>
      </c>
      <c r="K18" s="390" t="s">
        <v>34</v>
      </c>
      <c r="L18" s="438" t="s">
        <v>246</v>
      </c>
      <c r="M18" s="432">
        <f>C8*(C13+C11)</f>
        <v>31145344</v>
      </c>
      <c r="N18" s="516">
        <f>SUM(M18:M19)</f>
        <v>62978764</v>
      </c>
      <c r="P18" s="389" t="s">
        <v>34</v>
      </c>
      <c r="Q18" s="311">
        <f>$C$29</f>
        <v>35</v>
      </c>
      <c r="R18" s="311">
        <f>$C$30</f>
        <v>20</v>
      </c>
      <c r="S18" s="311">
        <v>230</v>
      </c>
      <c r="T18" s="311">
        <f t="shared" si="1"/>
        <v>25.12420473149924</v>
      </c>
      <c r="U18" s="311">
        <f t="shared" si="2"/>
        <v>2.3901073345479126E-2</v>
      </c>
      <c r="V18" s="311">
        <f t="shared" si="3"/>
        <v>4.7230885383892279E-2</v>
      </c>
      <c r="W18" s="516">
        <f>AVERAGE(V18:V19)</f>
        <v>4.7230885383892279E-2</v>
      </c>
      <c r="Y18" s="390" t="s">
        <v>34</v>
      </c>
      <c r="Z18" s="383" t="s">
        <v>422</v>
      </c>
      <c r="AA18" s="384" t="s">
        <v>434</v>
      </c>
      <c r="AB18" s="384">
        <f t="shared" si="4"/>
        <v>0.01</v>
      </c>
      <c r="AC18" s="384">
        <v>0.5</v>
      </c>
      <c r="AD18" s="384">
        <f t="shared" si="5"/>
        <v>0.505</v>
      </c>
      <c r="AE18" s="384" t="s">
        <v>20</v>
      </c>
      <c r="AF18" s="384">
        <f t="shared" si="6"/>
        <v>2</v>
      </c>
      <c r="AG18" s="384">
        <v>1</v>
      </c>
      <c r="AH18" s="384" t="s">
        <v>23</v>
      </c>
      <c r="AI18" s="384">
        <f t="shared" si="7"/>
        <v>1</v>
      </c>
      <c r="AJ18" s="384">
        <f t="shared" si="8"/>
        <v>1</v>
      </c>
      <c r="AK18" s="384">
        <f t="shared" si="9"/>
        <v>3</v>
      </c>
      <c r="AL18" s="384">
        <f t="shared" si="10"/>
        <v>35</v>
      </c>
      <c r="AM18" s="384">
        <f t="shared" si="11"/>
        <v>0.7222222222222221</v>
      </c>
      <c r="AN18" s="385">
        <f t="shared" si="12"/>
        <v>1.0941666666666665</v>
      </c>
      <c r="AO18" s="748">
        <f>AVERAGE(AN18:AN19)</f>
        <v>1.0941666666666665</v>
      </c>
      <c r="AQ18" s="389" t="s">
        <v>34</v>
      </c>
      <c r="AR18" s="268">
        <f t="shared" si="13"/>
        <v>31145344</v>
      </c>
      <c r="AS18" s="268">
        <f t="shared" si="14"/>
        <v>4.7230885383892279E-2</v>
      </c>
      <c r="AT18" s="268">
        <f t="shared" si="15"/>
        <v>1.0941666666666665</v>
      </c>
      <c r="AU18" s="268">
        <v>1</v>
      </c>
      <c r="AV18" s="268">
        <f t="shared" si="16"/>
        <v>1609543.4273023689</v>
      </c>
      <c r="AW18" s="516">
        <f>SUM(AV18:AV19)</f>
        <v>3254645.5629395857</v>
      </c>
      <c r="AX18" s="516">
        <f>100*EXP((-1/13700000)*AW18)</f>
        <v>78.854534243603283</v>
      </c>
      <c r="AY18" s="715"/>
    </row>
    <row r="19" spans="1:51" ht="20.25" thickTop="1" thickBot="1" x14ac:dyDescent="0.35">
      <c r="B19" s="29"/>
      <c r="C19" s="99"/>
      <c r="K19" s="394" t="s">
        <v>35</v>
      </c>
      <c r="L19" s="106" t="s">
        <v>248</v>
      </c>
      <c r="M19" s="409">
        <f>C14*(C7+C17)</f>
        <v>31833420</v>
      </c>
      <c r="N19" s="517"/>
      <c r="P19" s="393" t="s">
        <v>35</v>
      </c>
      <c r="Q19" s="46">
        <f>$C$29</f>
        <v>35</v>
      </c>
      <c r="R19" s="46">
        <f>$C$30</f>
        <v>20</v>
      </c>
      <c r="S19" s="46">
        <v>230</v>
      </c>
      <c r="T19" s="46">
        <f t="shared" si="1"/>
        <v>25.12420473149924</v>
      </c>
      <c r="U19" s="46">
        <f t="shared" si="2"/>
        <v>2.3901073345479126E-2</v>
      </c>
      <c r="V19" s="46">
        <f t="shared" si="3"/>
        <v>4.7230885383892279E-2</v>
      </c>
      <c r="W19" s="517"/>
      <c r="Y19" s="394" t="s">
        <v>35</v>
      </c>
      <c r="Z19" s="395" t="s">
        <v>422</v>
      </c>
      <c r="AA19" s="292" t="s">
        <v>434</v>
      </c>
      <c r="AB19" s="292">
        <f t="shared" si="4"/>
        <v>0.01</v>
      </c>
      <c r="AC19" s="292">
        <v>0.5</v>
      </c>
      <c r="AD19" s="292">
        <f t="shared" si="5"/>
        <v>0.505</v>
      </c>
      <c r="AE19" s="292" t="s">
        <v>17</v>
      </c>
      <c r="AF19" s="292">
        <f t="shared" si="6"/>
        <v>2</v>
      </c>
      <c r="AG19" s="292">
        <v>1</v>
      </c>
      <c r="AH19" s="292" t="s">
        <v>26</v>
      </c>
      <c r="AI19" s="292">
        <f t="shared" si="7"/>
        <v>1</v>
      </c>
      <c r="AJ19" s="292">
        <f t="shared" si="8"/>
        <v>1</v>
      </c>
      <c r="AK19" s="292">
        <f t="shared" si="9"/>
        <v>3</v>
      </c>
      <c r="AL19" s="292">
        <f t="shared" si="10"/>
        <v>35</v>
      </c>
      <c r="AM19" s="292">
        <f t="shared" si="11"/>
        <v>0.7222222222222221</v>
      </c>
      <c r="AN19" s="293">
        <f t="shared" si="12"/>
        <v>1.0941666666666665</v>
      </c>
      <c r="AO19" s="750"/>
      <c r="AQ19" s="393" t="s">
        <v>35</v>
      </c>
      <c r="AR19" s="294">
        <f t="shared" si="13"/>
        <v>31833420</v>
      </c>
      <c r="AS19" s="294">
        <f t="shared" si="14"/>
        <v>4.7230885383892279E-2</v>
      </c>
      <c r="AT19" s="294">
        <f t="shared" si="15"/>
        <v>1.0941666666666665</v>
      </c>
      <c r="AU19" s="294">
        <v>1</v>
      </c>
      <c r="AV19" s="294">
        <f t="shared" si="16"/>
        <v>1645102.1356372167</v>
      </c>
      <c r="AW19" s="517"/>
      <c r="AX19" s="517"/>
      <c r="AY19" s="716"/>
    </row>
    <row r="20" spans="1:51" ht="16.5" thickTop="1" thickBot="1" x14ac:dyDescent="0.3">
      <c r="M20" s="99"/>
    </row>
    <row r="21" spans="1:51" ht="16.5" thickTop="1" thickBot="1" x14ac:dyDescent="0.3">
      <c r="A21" s="731" t="s">
        <v>432</v>
      </c>
      <c r="B21" s="732"/>
      <c r="C21" s="733"/>
      <c r="M21" s="99"/>
    </row>
    <row r="22" spans="1:51" ht="15.75" thickTop="1" x14ac:dyDescent="0.25">
      <c r="A22" s="516" t="s">
        <v>378</v>
      </c>
      <c r="B22" s="105" t="s">
        <v>17</v>
      </c>
      <c r="C22" s="94">
        <f>'Input sheet'!E38</f>
        <v>2</v>
      </c>
      <c r="M22" s="99"/>
    </row>
    <row r="23" spans="1:51" ht="15.75" thickBot="1" x14ac:dyDescent="0.3">
      <c r="A23" s="517"/>
      <c r="B23" s="106" t="s">
        <v>20</v>
      </c>
      <c r="C23" s="95">
        <f>'Input sheet'!E39</f>
        <v>2</v>
      </c>
      <c r="M23" s="99"/>
    </row>
    <row r="24" spans="1:51" ht="19.5" thickTop="1" x14ac:dyDescent="0.3">
      <c r="A24" s="516" t="s">
        <v>379</v>
      </c>
      <c r="B24" s="105" t="s">
        <v>23</v>
      </c>
      <c r="C24" s="94">
        <f>'Input sheet'!E40</f>
        <v>1</v>
      </c>
      <c r="K24" s="304"/>
      <c r="M24" s="99"/>
    </row>
    <row r="25" spans="1:51" ht="19.5" thickBot="1" x14ac:dyDescent="0.35">
      <c r="A25" s="517"/>
      <c r="B25" s="106" t="s">
        <v>26</v>
      </c>
      <c r="C25" s="95">
        <f>'Input sheet'!E41</f>
        <v>1</v>
      </c>
      <c r="K25" s="304"/>
      <c r="M25" s="99"/>
    </row>
    <row r="26" spans="1:51" ht="15.75" thickTop="1" x14ac:dyDescent="0.25">
      <c r="M26" s="99"/>
    </row>
    <row r="27" spans="1:51" ht="15.75" thickBot="1" x14ac:dyDescent="0.3">
      <c r="M27" s="99"/>
    </row>
    <row r="28" spans="1:51" ht="20.25" thickTop="1" thickBot="1" x14ac:dyDescent="0.35">
      <c r="B28" s="726" t="s">
        <v>386</v>
      </c>
      <c r="C28" s="727"/>
      <c r="K28" s="33"/>
      <c r="M28" s="99"/>
    </row>
    <row r="29" spans="1:51" ht="20.25" thickTop="1" thickBot="1" x14ac:dyDescent="0.35">
      <c r="B29" s="107" t="s">
        <v>387</v>
      </c>
      <c r="C29" s="60">
        <f>'Input sheet'!D27</f>
        <v>35</v>
      </c>
      <c r="K29" s="33"/>
      <c r="M29" s="99"/>
    </row>
    <row r="30" spans="1:51" ht="18.75" x14ac:dyDescent="0.3">
      <c r="B30" s="108" t="s">
        <v>388</v>
      </c>
      <c r="C30" s="61">
        <f>'Input sheet'!D28</f>
        <v>20</v>
      </c>
      <c r="E30" s="739" t="s">
        <v>376</v>
      </c>
      <c r="F30" s="740"/>
      <c r="G30" s="740"/>
      <c r="H30" s="740"/>
      <c r="I30" s="741"/>
      <c r="K30" s="33"/>
      <c r="M30" s="99"/>
    </row>
    <row r="31" spans="1:51" ht="18.75" x14ac:dyDescent="0.3">
      <c r="B31" s="108" t="s">
        <v>389</v>
      </c>
      <c r="C31" s="61">
        <f>'Input sheet'!D29</f>
        <v>15</v>
      </c>
      <c r="E31" s="742"/>
      <c r="F31" s="743"/>
      <c r="G31" s="743"/>
      <c r="H31" s="743"/>
      <c r="I31" s="744"/>
      <c r="K31" s="33"/>
      <c r="M31" s="99"/>
    </row>
    <row r="32" spans="1:51" ht="18.75" x14ac:dyDescent="0.3">
      <c r="B32" s="110" t="s">
        <v>390</v>
      </c>
      <c r="C32" s="109">
        <f>'Input sheet'!D30</f>
        <v>15</v>
      </c>
      <c r="E32" s="742"/>
      <c r="F32" s="743"/>
      <c r="G32" s="743"/>
      <c r="H32" s="743"/>
      <c r="I32" s="744"/>
      <c r="K32" s="33"/>
      <c r="M32" s="99"/>
    </row>
    <row r="33" spans="1:20" ht="19.5" thickBot="1" x14ac:dyDescent="0.35">
      <c r="B33" s="106" t="s">
        <v>391</v>
      </c>
      <c r="C33" s="95">
        <f>'Input sheet'!D31</f>
        <v>25</v>
      </c>
      <c r="E33" s="745"/>
      <c r="F33" s="746"/>
      <c r="G33" s="746"/>
      <c r="H33" s="746"/>
      <c r="I33" s="747"/>
      <c r="K33" s="33"/>
      <c r="M33" s="99"/>
    </row>
    <row r="34" spans="1:20" ht="19.5" thickTop="1" x14ac:dyDescent="0.3">
      <c r="K34" s="33"/>
    </row>
    <row r="35" spans="1:20" ht="18.75" x14ac:dyDescent="0.3">
      <c r="K35" s="33"/>
    </row>
    <row r="38" spans="1:20" ht="15.75" thickBot="1" x14ac:dyDescent="0.3">
      <c r="E38" s="99"/>
      <c r="P38" s="99"/>
    </row>
    <row r="39" spans="1:20" ht="18.75" x14ac:dyDescent="0.3">
      <c r="A39" s="34" t="s">
        <v>65</v>
      </c>
      <c r="B39" s="34"/>
      <c r="C39" s="34"/>
      <c r="D39" s="34"/>
      <c r="E39" s="34"/>
      <c r="F39" s="34"/>
      <c r="G39" s="34"/>
      <c r="H39" s="34"/>
      <c r="I39" s="35"/>
      <c r="J39" s="35"/>
      <c r="K39" s="36"/>
      <c r="L39" s="37"/>
      <c r="M39" s="37"/>
      <c r="N39" s="35"/>
      <c r="O39" s="35"/>
      <c r="P39" s="38"/>
      <c r="Q39" s="39"/>
      <c r="T39" s="33"/>
    </row>
    <row r="40" spans="1:20" ht="15.75" thickBot="1" x14ac:dyDescent="0.3">
      <c r="B40" s="17" t="s">
        <v>109</v>
      </c>
      <c r="K40" s="16"/>
      <c r="P40" s="40"/>
      <c r="Q40" s="39"/>
    </row>
    <row r="41" spans="1:20" ht="16.5" thickTop="1" thickBot="1" x14ac:dyDescent="0.3">
      <c r="A41" s="377" t="s">
        <v>3</v>
      </c>
      <c r="B41" s="19" t="s">
        <v>13</v>
      </c>
      <c r="C41" s="20" t="s">
        <v>48</v>
      </c>
      <c r="D41" s="21" t="s">
        <v>66</v>
      </c>
      <c r="E41" s="22" t="s">
        <v>58</v>
      </c>
      <c r="F41" s="18" t="s">
        <v>2</v>
      </c>
      <c r="K41" s="16"/>
      <c r="P41" s="40"/>
      <c r="Q41" s="39"/>
    </row>
    <row r="42" spans="1:20" ht="16.5" thickTop="1" thickBot="1" x14ac:dyDescent="0.3">
      <c r="A42" s="374">
        <f>A48</f>
        <v>14</v>
      </c>
      <c r="B42" s="24" t="str">
        <f>B48</f>
        <v>RCI</v>
      </c>
      <c r="C42" s="25">
        <v>6</v>
      </c>
      <c r="D42" s="26">
        <v>6</v>
      </c>
      <c r="E42" s="27">
        <v>2</v>
      </c>
      <c r="F42" s="28">
        <f>SUM(C42:E42)</f>
        <v>14</v>
      </c>
      <c r="K42" s="16"/>
      <c r="P42" s="40"/>
      <c r="Q42" s="39"/>
    </row>
    <row r="43" spans="1:20" ht="15.75" thickTop="1" x14ac:dyDescent="0.25">
      <c r="A43" s="375"/>
      <c r="B43" s="355"/>
      <c r="C43" s="373"/>
      <c r="D43" s="373"/>
      <c r="E43" s="373"/>
      <c r="F43" s="373"/>
      <c r="K43" s="16"/>
      <c r="P43" s="40"/>
      <c r="Q43" s="39"/>
    </row>
    <row r="44" spans="1:20" x14ac:dyDescent="0.25">
      <c r="K44" s="16"/>
      <c r="P44" s="40"/>
      <c r="Q44" s="39"/>
    </row>
    <row r="45" spans="1:20" ht="15.75" thickBot="1" x14ac:dyDescent="0.3">
      <c r="B45" s="353" t="s">
        <v>504</v>
      </c>
      <c r="C45" s="353"/>
      <c r="D45" s="353"/>
      <c r="E45" s="353"/>
      <c r="F45" s="353"/>
      <c r="G45" s="353"/>
      <c r="P45" s="40"/>
      <c r="Q45" s="39"/>
    </row>
    <row r="46" spans="1:20" ht="16.5" thickTop="1" thickBot="1" x14ac:dyDescent="0.3">
      <c r="A46" s="719" t="s">
        <v>448</v>
      </c>
      <c r="B46" s="528" t="s">
        <v>364</v>
      </c>
      <c r="C46" s="527" t="s">
        <v>485</v>
      </c>
      <c r="D46" s="526" t="s">
        <v>486</v>
      </c>
      <c r="E46" s="526"/>
      <c r="F46" s="526"/>
      <c r="G46" s="526"/>
      <c r="P46" s="40"/>
      <c r="Q46" s="39"/>
    </row>
    <row r="47" spans="1:20" ht="16.5" thickTop="1" thickBot="1" x14ac:dyDescent="0.3">
      <c r="A47" s="720"/>
      <c r="B47" s="529"/>
      <c r="C47" s="530"/>
      <c r="D47" s="320" t="s">
        <v>501</v>
      </c>
      <c r="E47" s="320" t="s">
        <v>56</v>
      </c>
      <c r="F47" s="320" t="s">
        <v>66</v>
      </c>
      <c r="G47" s="320" t="s">
        <v>1</v>
      </c>
      <c r="P47" s="40"/>
      <c r="Q47" s="39"/>
    </row>
    <row r="48" spans="1:20" ht="16.5" thickTop="1" thickBot="1" x14ac:dyDescent="0.3">
      <c r="A48" s="376">
        <f t="shared" ref="A48:G48" si="17">AI92</f>
        <v>14</v>
      </c>
      <c r="B48" s="31" t="str">
        <f t="shared" si="17"/>
        <v>RCI</v>
      </c>
      <c r="C48" s="356">
        <f t="shared" si="17"/>
        <v>89.25522556788016</v>
      </c>
      <c r="D48" s="356" t="str">
        <f t="shared" si="17"/>
        <v xml:space="preserve">na </v>
      </c>
      <c r="E48" s="356">
        <f t="shared" si="17"/>
        <v>96.901064378557393</v>
      </c>
      <c r="F48" s="356">
        <f t="shared" si="17"/>
        <v>93.05629072053317</v>
      </c>
      <c r="G48" s="356">
        <f t="shared" si="17"/>
        <v>78.854534243603283</v>
      </c>
      <c r="P48" s="40"/>
    </row>
    <row r="49" spans="1:16" ht="15.75" thickTop="1" x14ac:dyDescent="0.25">
      <c r="P49" s="40"/>
    </row>
    <row r="50" spans="1:16" x14ac:dyDescent="0.25">
      <c r="P50" s="40"/>
    </row>
    <row r="51" spans="1:16" ht="15.75" thickBot="1" x14ac:dyDescent="0.3">
      <c r="B51" s="353" t="s">
        <v>505</v>
      </c>
      <c r="C51" s="353"/>
      <c r="D51" s="353"/>
      <c r="E51" s="353"/>
      <c r="F51" s="353"/>
      <c r="G51" s="353"/>
      <c r="H51" s="353"/>
      <c r="I51" s="353"/>
      <c r="J51" s="353"/>
      <c r="K51" s="353"/>
      <c r="L51" s="353"/>
      <c r="M51" s="353"/>
      <c r="N51" s="353"/>
      <c r="P51" s="40"/>
    </row>
    <row r="52" spans="1:16" ht="16.5" thickTop="1" thickBot="1" x14ac:dyDescent="0.3">
      <c r="A52" s="719" t="s">
        <v>448</v>
      </c>
      <c r="B52" s="528" t="s">
        <v>364</v>
      </c>
      <c r="C52" s="531" t="s">
        <v>502</v>
      </c>
      <c r="D52" s="531"/>
      <c r="E52" s="531"/>
      <c r="F52" s="531"/>
      <c r="G52" s="526" t="s">
        <v>503</v>
      </c>
      <c r="H52" s="526"/>
      <c r="I52" s="526"/>
      <c r="J52" s="526"/>
      <c r="K52" s="527" t="s">
        <v>489</v>
      </c>
      <c r="L52" s="527"/>
      <c r="M52" s="527"/>
      <c r="N52" s="527"/>
      <c r="P52" s="40"/>
    </row>
    <row r="53" spans="1:16" ht="30.75" customHeight="1" thickTop="1" thickBot="1" x14ac:dyDescent="0.3">
      <c r="A53" s="720"/>
      <c r="B53" s="529"/>
      <c r="C53" s="352" t="s">
        <v>491</v>
      </c>
      <c r="D53" s="352" t="s">
        <v>363</v>
      </c>
      <c r="E53" s="352" t="s">
        <v>362</v>
      </c>
      <c r="F53" s="352" t="s">
        <v>492</v>
      </c>
      <c r="G53" s="352" t="s">
        <v>491</v>
      </c>
      <c r="H53" s="352" t="s">
        <v>363</v>
      </c>
      <c r="I53" s="352" t="s">
        <v>362</v>
      </c>
      <c r="J53" s="352" t="s">
        <v>492</v>
      </c>
      <c r="K53" s="352" t="s">
        <v>491</v>
      </c>
      <c r="L53" s="352" t="s">
        <v>363</v>
      </c>
      <c r="M53" s="352" t="s">
        <v>362</v>
      </c>
      <c r="N53" s="352" t="s">
        <v>492</v>
      </c>
      <c r="P53" s="40"/>
    </row>
    <row r="54" spans="1:16" ht="16.5" thickTop="1" thickBot="1" x14ac:dyDescent="0.3">
      <c r="A54" s="376">
        <f t="shared" ref="A54:N54" si="18">AQ92</f>
        <v>14</v>
      </c>
      <c r="B54" s="31" t="str">
        <f t="shared" si="18"/>
        <v>RCI</v>
      </c>
      <c r="C54" s="350" t="str">
        <f t="shared" si="18"/>
        <v>na</v>
      </c>
      <c r="D54" s="372">
        <f t="shared" si="18"/>
        <v>2.9117346404561273</v>
      </c>
      <c r="E54" s="372">
        <f t="shared" si="18"/>
        <v>3.8970963956707627</v>
      </c>
      <c r="F54" s="372">
        <f t="shared" si="18"/>
        <v>0.17649232768478795</v>
      </c>
      <c r="G54" s="350" t="str">
        <f t="shared" si="18"/>
        <v>na</v>
      </c>
      <c r="H54" s="372">
        <f t="shared" si="18"/>
        <v>9.0942786237329255E-4</v>
      </c>
      <c r="I54" s="372">
        <f t="shared" si="18"/>
        <v>2.9883852298924936E-3</v>
      </c>
      <c r="J54" s="372">
        <f t="shared" si="18"/>
        <v>4.7230885383892279E-2</v>
      </c>
      <c r="K54" s="350" t="str">
        <f t="shared" si="18"/>
        <v>na</v>
      </c>
      <c r="L54" s="372">
        <f t="shared" si="18"/>
        <v>1</v>
      </c>
      <c r="M54" s="372">
        <f t="shared" si="18"/>
        <v>0.66865740740740731</v>
      </c>
      <c r="N54" s="372">
        <f t="shared" si="18"/>
        <v>1.0941666666666665</v>
      </c>
      <c r="P54" s="40"/>
    </row>
    <row r="55" spans="1:16" ht="15.75" thickTop="1" x14ac:dyDescent="0.25">
      <c r="P55" s="40"/>
    </row>
    <row r="56" spans="1:16" ht="15.75" thickBot="1" x14ac:dyDescent="0.3">
      <c r="A56" s="42"/>
      <c r="B56" s="42"/>
      <c r="C56" s="42"/>
      <c r="D56" s="42"/>
      <c r="E56" s="42"/>
      <c r="F56" s="42"/>
      <c r="G56" s="42"/>
      <c r="H56" s="42"/>
      <c r="I56" s="42"/>
      <c r="J56" s="42"/>
      <c r="K56" s="42"/>
      <c r="L56" s="42"/>
      <c r="M56" s="42"/>
      <c r="N56" s="42"/>
      <c r="O56" s="42"/>
      <c r="P56" s="43"/>
    </row>
    <row r="66" spans="11:11" ht="45.75" customHeight="1" x14ac:dyDescent="0.25"/>
    <row r="69" spans="11:11" x14ac:dyDescent="0.25">
      <c r="K69" s="16"/>
    </row>
    <row r="70" spans="11:11" x14ac:dyDescent="0.25">
      <c r="K70" s="16"/>
    </row>
    <row r="71" spans="11:11" x14ac:dyDescent="0.25">
      <c r="K71" s="16"/>
    </row>
    <row r="72" spans="11:11" x14ac:dyDescent="0.25">
      <c r="K72" s="16"/>
    </row>
    <row r="73" spans="11:11" x14ac:dyDescent="0.25">
      <c r="K73" s="16"/>
    </row>
    <row r="74" spans="11:11" x14ac:dyDescent="0.25">
      <c r="K74" s="16"/>
    </row>
    <row r="75" spans="11:11" x14ac:dyDescent="0.25">
      <c r="K75" s="16"/>
    </row>
    <row r="76" spans="11:11" x14ac:dyDescent="0.25">
      <c r="K76" s="16"/>
    </row>
    <row r="77" spans="11:11" x14ac:dyDescent="0.25">
      <c r="K77" s="16"/>
    </row>
    <row r="78" spans="11:11" x14ac:dyDescent="0.25">
      <c r="K78" s="16"/>
    </row>
    <row r="79" spans="11:11" x14ac:dyDescent="0.25">
      <c r="K79" s="16"/>
    </row>
    <row r="80" spans="11:11" x14ac:dyDescent="0.25">
      <c r="K80" s="16"/>
    </row>
    <row r="81" spans="1:56" x14ac:dyDescent="0.25">
      <c r="K81" s="16"/>
    </row>
    <row r="82" spans="1:56" x14ac:dyDescent="0.25">
      <c r="K82" s="16"/>
    </row>
    <row r="83" spans="1:56" x14ac:dyDescent="0.25">
      <c r="A83" s="29"/>
      <c r="B83" s="30"/>
      <c r="C83" s="29"/>
      <c r="D83" s="29"/>
      <c r="E83" s="29"/>
      <c r="F83" s="29"/>
      <c r="G83" s="29"/>
      <c r="H83" s="29"/>
      <c r="I83" s="29"/>
      <c r="J83" s="29"/>
      <c r="K83" s="29"/>
      <c r="L83" s="29"/>
      <c r="M83" s="29"/>
      <c r="N83" s="29"/>
      <c r="O83" s="29"/>
      <c r="P83" s="29"/>
      <c r="Q83" s="29"/>
      <c r="R83" s="29"/>
    </row>
    <row r="84" spans="1:56" x14ac:dyDescent="0.25">
      <c r="K84" s="16"/>
    </row>
    <row r="85" spans="1:56" x14ac:dyDescent="0.25">
      <c r="K85" s="16"/>
    </row>
    <row r="86" spans="1:56" x14ac:dyDescent="0.25">
      <c r="K86" s="16"/>
    </row>
    <row r="87" spans="1:56" ht="18.75" x14ac:dyDescent="0.3">
      <c r="A87" s="29"/>
      <c r="B87" s="32"/>
      <c r="C87" s="32"/>
      <c r="I87" s="16"/>
      <c r="J87" s="23"/>
      <c r="K87" s="23"/>
      <c r="R87" s="33"/>
    </row>
    <row r="88" spans="1:56" ht="18.75" x14ac:dyDescent="0.3">
      <c r="A88" s="29"/>
      <c r="B88" s="32"/>
      <c r="C88" s="32"/>
      <c r="I88" s="16"/>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thickTop="1" thickBot="1" x14ac:dyDescent="0.3">
      <c r="K90" s="16"/>
      <c r="AI90" s="737" t="s">
        <v>484</v>
      </c>
      <c r="AJ90" s="737" t="s">
        <v>364</v>
      </c>
      <c r="AK90" s="738" t="s">
        <v>485</v>
      </c>
      <c r="AL90" s="737" t="s">
        <v>486</v>
      </c>
      <c r="AM90" s="737"/>
      <c r="AN90" s="737"/>
      <c r="AO90" s="737"/>
      <c r="AP90" s="179"/>
      <c r="AQ90" s="737" t="s">
        <v>484</v>
      </c>
      <c r="AR90" s="735" t="s">
        <v>364</v>
      </c>
      <c r="AS90" s="736" t="s">
        <v>487</v>
      </c>
      <c r="AT90" s="736"/>
      <c r="AU90" s="736"/>
      <c r="AV90" s="736"/>
      <c r="AW90" s="737" t="s">
        <v>488</v>
      </c>
      <c r="AX90" s="737"/>
      <c r="AY90" s="737"/>
      <c r="AZ90" s="737"/>
      <c r="BA90" s="738" t="s">
        <v>489</v>
      </c>
      <c r="BB90" s="738"/>
      <c r="BC90" s="738"/>
      <c r="BD90" s="738"/>
    </row>
    <row r="91" spans="1:56" ht="16.5" thickTop="1" thickBot="1" x14ac:dyDescent="0.3">
      <c r="K91" s="16"/>
      <c r="AI91" s="737"/>
      <c r="AJ91" s="737"/>
      <c r="AK91" s="738"/>
      <c r="AL91" s="180" t="s">
        <v>490</v>
      </c>
      <c r="AM91" s="180" t="s">
        <v>56</v>
      </c>
      <c r="AN91" s="180" t="s">
        <v>66</v>
      </c>
      <c r="AO91" s="180" t="s">
        <v>1</v>
      </c>
      <c r="AP91" s="179"/>
      <c r="AQ91" s="737"/>
      <c r="AR91" s="735"/>
      <c r="AS91" s="180" t="s">
        <v>491</v>
      </c>
      <c r="AT91" s="180" t="s">
        <v>363</v>
      </c>
      <c r="AU91" s="180" t="s">
        <v>362</v>
      </c>
      <c r="AV91" s="180" t="s">
        <v>492</v>
      </c>
      <c r="AW91" s="180" t="s">
        <v>491</v>
      </c>
      <c r="AX91" s="180" t="s">
        <v>363</v>
      </c>
      <c r="AY91" s="180" t="s">
        <v>362</v>
      </c>
      <c r="AZ91" s="180" t="s">
        <v>492</v>
      </c>
      <c r="BA91" s="180" t="s">
        <v>491</v>
      </c>
      <c r="BB91" s="180" t="s">
        <v>363</v>
      </c>
      <c r="BC91" s="180" t="s">
        <v>362</v>
      </c>
      <c r="BD91" s="180" t="s">
        <v>492</v>
      </c>
    </row>
    <row r="92" spans="1:56" ht="15.75" thickTop="1" x14ac:dyDescent="0.25">
      <c r="K92" s="16"/>
      <c r="AI92" s="181">
        <v>14</v>
      </c>
      <c r="AJ92" s="182" t="s">
        <v>57</v>
      </c>
      <c r="AK92" s="183">
        <f>$AY$6</f>
        <v>89.25522556788016</v>
      </c>
      <c r="AL92" s="184" t="s">
        <v>493</v>
      </c>
      <c r="AM92" s="185">
        <f>$AX$6</f>
        <v>96.901064378557393</v>
      </c>
      <c r="AN92" s="185">
        <f>$AX$12</f>
        <v>93.05629072053317</v>
      </c>
      <c r="AO92" s="185">
        <f>$AX$18</f>
        <v>78.854534243603283</v>
      </c>
      <c r="AP92" s="186"/>
      <c r="AQ92" s="181">
        <f t="shared" ref="AQ92:AR92" si="19">AI92</f>
        <v>14</v>
      </c>
      <c r="AR92" s="182" t="str">
        <f t="shared" si="19"/>
        <v>RCI</v>
      </c>
      <c r="AS92" s="187" t="s">
        <v>494</v>
      </c>
      <c r="AT92" s="188">
        <f>$N$6/'1.Conventional'!$N$6</f>
        <v>2.9117346404561273</v>
      </c>
      <c r="AU92" s="188">
        <f>$N$12/'1.Conventional'!$N$14</f>
        <v>3.8970963956707627</v>
      </c>
      <c r="AV92" s="188">
        <f>$N$18/'1.Conventional'!$N$22</f>
        <v>0.17649232768478795</v>
      </c>
      <c r="AW92" s="187" t="s">
        <v>494</v>
      </c>
      <c r="AX92" s="188">
        <f>$W$6</f>
        <v>9.0942786237329255E-4</v>
      </c>
      <c r="AY92" s="188">
        <f>$W$12</f>
        <v>2.9883852298924936E-3</v>
      </c>
      <c r="AZ92" s="188">
        <f>$W$18</f>
        <v>4.7230885383892279E-2</v>
      </c>
      <c r="BA92" s="189" t="s">
        <v>494</v>
      </c>
      <c r="BB92" s="190">
        <f>$AO$6</f>
        <v>1</v>
      </c>
      <c r="BC92" s="190">
        <f>$AO$12</f>
        <v>0.66865740740740731</v>
      </c>
      <c r="BD92" s="190">
        <f>$AO$18</f>
        <v>1.0941666666666665</v>
      </c>
    </row>
    <row r="93" spans="1:56" x14ac:dyDescent="0.25">
      <c r="H93" s="16"/>
    </row>
    <row r="94" spans="1:56" x14ac:dyDescent="0.25">
      <c r="K94" s="16"/>
    </row>
    <row r="95" spans="1:56" x14ac:dyDescent="0.25">
      <c r="K95" s="16"/>
    </row>
    <row r="96" spans="1:56" x14ac:dyDescent="0.25">
      <c r="K96" s="16"/>
    </row>
    <row r="97" spans="11:11" x14ac:dyDescent="0.25">
      <c r="K97" s="16"/>
    </row>
    <row r="98" spans="11:11" x14ac:dyDescent="0.25">
      <c r="K98" s="16"/>
    </row>
    <row r="99" spans="11:11" x14ac:dyDescent="0.25">
      <c r="K99" s="16"/>
    </row>
    <row r="100" spans="11:11" x14ac:dyDescent="0.25">
      <c r="K100" s="16"/>
    </row>
    <row r="101" spans="11:11" x14ac:dyDescent="0.25">
      <c r="K101" s="16"/>
    </row>
  </sheetData>
  <mergeCells count="61">
    <mergeCell ref="A52:A53"/>
    <mergeCell ref="AQ90:AQ91"/>
    <mergeCell ref="AR90:AR91"/>
    <mergeCell ref="AS90:AV90"/>
    <mergeCell ref="AW90:AZ90"/>
    <mergeCell ref="B52:B53"/>
    <mergeCell ref="C52:F52"/>
    <mergeCell ref="G52:J52"/>
    <mergeCell ref="AJ90:AJ91"/>
    <mergeCell ref="AK90:AK91"/>
    <mergeCell ref="AL90:AO90"/>
    <mergeCell ref="BA90:BD90"/>
    <mergeCell ref="AY6:AY19"/>
    <mergeCell ref="N12:N17"/>
    <mergeCell ref="W12:W17"/>
    <mergeCell ref="AO12:AO17"/>
    <mergeCell ref="AW12:AW17"/>
    <mergeCell ref="AX12:AX17"/>
    <mergeCell ref="N18:N19"/>
    <mergeCell ref="W18:W19"/>
    <mergeCell ref="AO18:AO19"/>
    <mergeCell ref="AW18:AW19"/>
    <mergeCell ref="AX18:AX19"/>
    <mergeCell ref="N6:N11"/>
    <mergeCell ref="W6:W11"/>
    <mergeCell ref="AO6:AO11"/>
    <mergeCell ref="AW6:AW11"/>
    <mergeCell ref="AX6:AX11"/>
    <mergeCell ref="AN3:AN5"/>
    <mergeCell ref="AO3:AO5"/>
    <mergeCell ref="AA4:AA5"/>
    <mergeCell ref="AB4:AB5"/>
    <mergeCell ref="AC4:AC5"/>
    <mergeCell ref="AD4:AD5"/>
    <mergeCell ref="AE4:AF4"/>
    <mergeCell ref="AG4:AJ4"/>
    <mergeCell ref="AK4:AK5"/>
    <mergeCell ref="AL4:AL5"/>
    <mergeCell ref="AM4:AM5"/>
    <mergeCell ref="A4:C4"/>
    <mergeCell ref="A46:A47"/>
    <mergeCell ref="B46:B47"/>
    <mergeCell ref="A21:C21"/>
    <mergeCell ref="A22:A23"/>
    <mergeCell ref="A24:A25"/>
    <mergeCell ref="B28:C28"/>
    <mergeCell ref="E30:I33"/>
    <mergeCell ref="C46:C47"/>
    <mergeCell ref="D46:G46"/>
    <mergeCell ref="AI90:AI91"/>
    <mergeCell ref="K52:N52"/>
    <mergeCell ref="K2:N4"/>
    <mergeCell ref="P2:W4"/>
    <mergeCell ref="Y2:AO2"/>
    <mergeCell ref="AQ2:AY4"/>
    <mergeCell ref="E5:F5"/>
    <mergeCell ref="Y3:Y5"/>
    <mergeCell ref="Z3:Z5"/>
    <mergeCell ref="AA3:AD3"/>
    <mergeCell ref="AE3:AK3"/>
    <mergeCell ref="AL3:AM3"/>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BD101"/>
  <sheetViews>
    <sheetView zoomScale="55" zoomScaleNormal="55" workbookViewId="0">
      <selection activeCell="N18" sqref="N18:N21"/>
    </sheetView>
  </sheetViews>
  <sheetFormatPr defaultColWidth="9.140625" defaultRowHeight="15" x14ac:dyDescent="0.25"/>
  <cols>
    <col min="1" max="1" width="13.42578125" style="9" customWidth="1"/>
    <col min="2" max="2" width="24.140625" style="9" customWidth="1"/>
    <col min="3" max="3" width="18" style="9" customWidth="1"/>
    <col min="4" max="4" width="11.42578125" style="9" bestFit="1" customWidth="1"/>
    <col min="5" max="5" width="12.140625" style="9" bestFit="1" customWidth="1"/>
    <col min="6" max="6" width="24.5703125" style="9" customWidth="1"/>
    <col min="7" max="7" width="12.42578125" style="9" bestFit="1" customWidth="1"/>
    <col min="8" max="8" width="17.7109375" style="9" bestFit="1" customWidth="1"/>
    <col min="9" max="9" width="14" style="9" bestFit="1" customWidth="1"/>
    <col min="10" max="10" width="8.28515625" style="9" bestFit="1" customWidth="1"/>
    <col min="11" max="11" width="17.28515625" style="9" bestFit="1" customWidth="1"/>
    <col min="12" max="12" width="30.5703125" style="9" bestFit="1" customWidth="1"/>
    <col min="13" max="13" width="18.7109375" style="9" bestFit="1" customWidth="1"/>
    <col min="14" max="14" width="17.28515625" style="9" bestFit="1" customWidth="1"/>
    <col min="15" max="15" width="8.7109375" style="9" bestFit="1" customWidth="1"/>
    <col min="16" max="16" width="17.28515625" style="9" bestFit="1" customWidth="1"/>
    <col min="17" max="17" width="8.7109375" style="9" bestFit="1" customWidth="1"/>
    <col min="18" max="18" width="8.140625" style="9" bestFit="1" customWidth="1"/>
    <col min="19" max="19" width="9.7109375" style="9" bestFit="1" customWidth="1"/>
    <col min="20" max="22" width="14.85546875" style="9" bestFit="1" customWidth="1"/>
    <col min="23" max="23" width="18.85546875" style="9" bestFit="1" customWidth="1"/>
    <col min="24" max="24" width="8.140625" style="9" bestFit="1" customWidth="1"/>
    <col min="25" max="25" width="17.28515625" style="9" bestFit="1" customWidth="1"/>
    <col min="26" max="26" width="23.5703125" style="9" bestFit="1" customWidth="1"/>
    <col min="27" max="27" width="24.28515625" style="9" bestFit="1" customWidth="1"/>
    <col min="28" max="28" width="9.7109375" style="9" bestFit="1" customWidth="1"/>
    <col min="29" max="29" width="14.85546875" style="9" bestFit="1" customWidth="1"/>
    <col min="30" max="30" width="14" style="9" bestFit="1" customWidth="1"/>
    <col min="31" max="31" width="11.5703125" style="9" bestFit="1" customWidth="1"/>
    <col min="32" max="32" width="8.5703125" style="9" bestFit="1" customWidth="1"/>
    <col min="33" max="33" width="13" style="9" bestFit="1" customWidth="1"/>
    <col min="34" max="34" width="10.7109375" style="9" bestFit="1" customWidth="1"/>
    <col min="35" max="35" width="18.7109375" style="9" bestFit="1" customWidth="1"/>
    <col min="36" max="36" width="16.5703125" style="9" bestFit="1" customWidth="1"/>
    <col min="37" max="37" width="11.7109375" style="9" bestFit="1" customWidth="1"/>
    <col min="38" max="38" width="17.42578125" style="9" customWidth="1"/>
    <col min="39" max="39" width="15.5703125" style="9" customWidth="1"/>
    <col min="40" max="40" width="14" style="9" bestFit="1" customWidth="1"/>
    <col min="41" max="41" width="11.140625" style="9" bestFit="1" customWidth="1"/>
    <col min="42" max="42" width="8.5703125" style="9" customWidth="1"/>
    <col min="43" max="43" width="19.28515625" style="9" bestFit="1" customWidth="1"/>
    <col min="44" max="44" width="16.5703125" style="9" bestFit="1" customWidth="1"/>
    <col min="45" max="46" width="14.85546875" style="9" bestFit="1" customWidth="1"/>
    <col min="47" max="47" width="14" style="9" bestFit="1" customWidth="1"/>
    <col min="48" max="48" width="37.140625" style="9" bestFit="1" customWidth="1"/>
    <col min="49" max="50" width="14.85546875" style="9" bestFit="1" customWidth="1"/>
    <col min="51" max="51" width="15.7109375" style="9" bestFit="1" customWidth="1"/>
    <col min="52" max="52" width="9.140625" style="9"/>
    <col min="53" max="54" width="16.5703125" style="9" bestFit="1" customWidth="1"/>
    <col min="55" max="55" width="17.85546875" style="9" bestFit="1" customWidth="1"/>
    <col min="56" max="16384" width="9.140625" style="9"/>
  </cols>
  <sheetData>
    <row r="1" spans="1:51" x14ac:dyDescent="0.25">
      <c r="C1" s="17" t="s">
        <v>107</v>
      </c>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51" ht="15.75" thickBot="1" x14ac:dyDescent="0.3">
      <c r="C2" s="17"/>
      <c r="K2" s="753" t="s">
        <v>344</v>
      </c>
      <c r="L2" s="753"/>
      <c r="M2" s="753"/>
      <c r="N2" s="753"/>
      <c r="P2" s="755" t="s">
        <v>400</v>
      </c>
      <c r="Q2" s="755"/>
      <c r="R2" s="755"/>
      <c r="S2" s="755"/>
      <c r="T2" s="755"/>
      <c r="U2" s="755"/>
      <c r="V2" s="755"/>
      <c r="W2" s="755"/>
      <c r="Y2" s="757" t="s">
        <v>435</v>
      </c>
      <c r="Z2" s="757"/>
      <c r="AA2" s="757"/>
      <c r="AB2" s="757"/>
      <c r="AC2" s="757"/>
      <c r="AD2" s="757"/>
      <c r="AE2" s="757"/>
      <c r="AF2" s="757"/>
      <c r="AG2" s="757"/>
      <c r="AH2" s="757"/>
      <c r="AI2" s="757"/>
      <c r="AJ2" s="757"/>
      <c r="AK2" s="757"/>
      <c r="AL2" s="757"/>
      <c r="AM2" s="757"/>
      <c r="AN2" s="757"/>
      <c r="AO2" s="757"/>
      <c r="AQ2" s="751" t="s">
        <v>431</v>
      </c>
      <c r="AR2" s="751"/>
      <c r="AS2" s="751"/>
      <c r="AT2" s="751"/>
      <c r="AU2" s="751"/>
      <c r="AV2" s="751"/>
      <c r="AW2" s="751"/>
      <c r="AX2" s="751"/>
      <c r="AY2" s="751"/>
    </row>
    <row r="3" spans="1:51" ht="16.5" customHeight="1" thickTop="1" thickBot="1" x14ac:dyDescent="0.3">
      <c r="C3" s="17"/>
      <c r="K3" s="753"/>
      <c r="L3" s="753"/>
      <c r="M3" s="753"/>
      <c r="N3" s="753"/>
      <c r="P3" s="755"/>
      <c r="Q3" s="755"/>
      <c r="R3" s="755"/>
      <c r="S3" s="755"/>
      <c r="T3" s="755"/>
      <c r="U3" s="755"/>
      <c r="V3" s="755"/>
      <c r="W3" s="755"/>
      <c r="Y3" s="599" t="s">
        <v>368</v>
      </c>
      <c r="Z3" s="599" t="s">
        <v>401</v>
      </c>
      <c r="AA3" s="734" t="s">
        <v>402</v>
      </c>
      <c r="AB3" s="734"/>
      <c r="AC3" s="734"/>
      <c r="AD3" s="734"/>
      <c r="AE3" s="583" t="s">
        <v>403</v>
      </c>
      <c r="AF3" s="584"/>
      <c r="AG3" s="584"/>
      <c r="AH3" s="584"/>
      <c r="AI3" s="584"/>
      <c r="AJ3" s="584"/>
      <c r="AK3" s="758"/>
      <c r="AL3" s="583" t="s">
        <v>404</v>
      </c>
      <c r="AM3" s="758"/>
      <c r="AN3" s="759" t="s">
        <v>426</v>
      </c>
      <c r="AO3" s="759" t="s">
        <v>406</v>
      </c>
      <c r="AQ3" s="751"/>
      <c r="AR3" s="751"/>
      <c r="AS3" s="751"/>
      <c r="AT3" s="751"/>
      <c r="AU3" s="751"/>
      <c r="AV3" s="751"/>
      <c r="AW3" s="751"/>
      <c r="AX3" s="751"/>
      <c r="AY3" s="751"/>
    </row>
    <row r="4" spans="1:51" ht="16.5" customHeight="1" thickTop="1" thickBot="1" x14ac:dyDescent="0.3">
      <c r="A4" s="728" t="s">
        <v>110</v>
      </c>
      <c r="B4" s="729"/>
      <c r="C4" s="730"/>
      <c r="K4" s="754"/>
      <c r="L4" s="754"/>
      <c r="M4" s="754"/>
      <c r="N4" s="754"/>
      <c r="P4" s="756"/>
      <c r="Q4" s="756"/>
      <c r="R4" s="756"/>
      <c r="S4" s="756"/>
      <c r="T4" s="756"/>
      <c r="U4" s="756"/>
      <c r="V4" s="756"/>
      <c r="W4" s="756"/>
      <c r="Y4" s="599"/>
      <c r="Z4" s="599"/>
      <c r="AA4" s="759" t="s">
        <v>441</v>
      </c>
      <c r="AB4" s="759" t="s">
        <v>408</v>
      </c>
      <c r="AC4" s="599" t="s">
        <v>409</v>
      </c>
      <c r="AD4" s="599" t="s">
        <v>410</v>
      </c>
      <c r="AE4" s="734" t="s">
        <v>411</v>
      </c>
      <c r="AF4" s="734"/>
      <c r="AG4" s="734" t="s">
        <v>412</v>
      </c>
      <c r="AH4" s="734"/>
      <c r="AI4" s="734"/>
      <c r="AJ4" s="734"/>
      <c r="AK4" s="599" t="s">
        <v>413</v>
      </c>
      <c r="AL4" s="734" t="s">
        <v>414</v>
      </c>
      <c r="AM4" s="734" t="s">
        <v>415</v>
      </c>
      <c r="AN4" s="760"/>
      <c r="AO4" s="760"/>
      <c r="AQ4" s="752"/>
      <c r="AR4" s="752"/>
      <c r="AS4" s="752"/>
      <c r="AT4" s="752"/>
      <c r="AU4" s="752"/>
      <c r="AV4" s="752"/>
      <c r="AW4" s="752"/>
      <c r="AX4" s="752"/>
      <c r="AY4" s="752"/>
    </row>
    <row r="5" spans="1:51" ht="31.5" thickTop="1" thickBot="1" x14ac:dyDescent="0.3">
      <c r="A5" s="72" t="s">
        <v>14</v>
      </c>
      <c r="B5" s="72" t="s">
        <v>63</v>
      </c>
      <c r="C5" s="112" t="s">
        <v>64</v>
      </c>
      <c r="E5" s="788" t="s">
        <v>71</v>
      </c>
      <c r="F5" s="789"/>
      <c r="G5" s="63"/>
      <c r="H5" s="63"/>
      <c r="I5" s="63"/>
      <c r="K5" s="253" t="s">
        <v>68</v>
      </c>
      <c r="L5" s="253" t="s">
        <v>67</v>
      </c>
      <c r="M5" s="256" t="s">
        <v>344</v>
      </c>
      <c r="N5" s="257" t="s">
        <v>442</v>
      </c>
      <c r="O5" s="29"/>
      <c r="P5" s="253" t="s">
        <v>368</v>
      </c>
      <c r="Q5" s="253" t="s">
        <v>393</v>
      </c>
      <c r="R5" s="253" t="s">
        <v>394</v>
      </c>
      <c r="S5" s="253" t="s">
        <v>395</v>
      </c>
      <c r="T5" s="253" t="s">
        <v>396</v>
      </c>
      <c r="U5" s="257" t="s">
        <v>444</v>
      </c>
      <c r="V5" s="257" t="s">
        <v>443</v>
      </c>
      <c r="W5" s="253" t="s">
        <v>399</v>
      </c>
      <c r="Y5" s="599"/>
      <c r="Z5" s="599"/>
      <c r="AA5" s="762"/>
      <c r="AB5" s="762"/>
      <c r="AC5" s="734"/>
      <c r="AD5" s="734"/>
      <c r="AE5" s="257" t="s">
        <v>436</v>
      </c>
      <c r="AF5" s="257" t="s">
        <v>439</v>
      </c>
      <c r="AG5" s="253" t="s">
        <v>416</v>
      </c>
      <c r="AH5" s="257" t="s">
        <v>437</v>
      </c>
      <c r="AI5" s="257" t="s">
        <v>438</v>
      </c>
      <c r="AJ5" s="257" t="s">
        <v>440</v>
      </c>
      <c r="AK5" s="599"/>
      <c r="AL5" s="734"/>
      <c r="AM5" s="734"/>
      <c r="AN5" s="761"/>
      <c r="AO5" s="761"/>
      <c r="AQ5" s="253" t="s">
        <v>368</v>
      </c>
      <c r="AR5" s="258" t="s">
        <v>424</v>
      </c>
      <c r="AS5" s="257" t="s">
        <v>425</v>
      </c>
      <c r="AT5" s="257" t="s">
        <v>426</v>
      </c>
      <c r="AU5" s="257" t="s">
        <v>427</v>
      </c>
      <c r="AV5" s="257" t="s">
        <v>445</v>
      </c>
      <c r="AW5" s="253" t="s">
        <v>131</v>
      </c>
      <c r="AX5" s="257" t="s">
        <v>446</v>
      </c>
      <c r="AY5" s="474" t="s">
        <v>430</v>
      </c>
    </row>
    <row r="6" spans="1:51" ht="20.25" customHeight="1" thickTop="1" x14ac:dyDescent="0.3">
      <c r="A6" s="2" t="s">
        <v>15</v>
      </c>
      <c r="B6" s="5" t="s">
        <v>16</v>
      </c>
      <c r="C6" s="51">
        <f>'Input sheet'!E8</f>
        <v>1696</v>
      </c>
      <c r="E6" s="259" t="s">
        <v>69</v>
      </c>
      <c r="F6" s="260" t="s">
        <v>496</v>
      </c>
      <c r="K6" s="273" t="s">
        <v>34</v>
      </c>
      <c r="L6" s="105" t="s">
        <v>346</v>
      </c>
      <c r="M6" s="408">
        <f>(C9+C11)*C10</f>
        <v>7124760</v>
      </c>
      <c r="N6" s="721">
        <f>SUM(M6:M11)</f>
        <v>262877781</v>
      </c>
      <c r="P6" s="262" t="s">
        <v>34</v>
      </c>
      <c r="Q6" s="44">
        <f>$C$32</f>
        <v>15</v>
      </c>
      <c r="R6" s="44">
        <f>$C$32</f>
        <v>15</v>
      </c>
      <c r="S6" s="44">
        <v>10</v>
      </c>
      <c r="T6" s="44">
        <f t="shared" ref="T6:T21" si="0">SQRT(Q6^2 + R6^2 - 2 * Q6 * R6 * COS(RADIANS(S6))) / 2</f>
        <v>1.3073361412148754</v>
      </c>
      <c r="U6" s="44">
        <f t="shared" ref="U6:U21" si="1">(T6/67.29)^3.79</f>
        <v>3.259682051177461E-7</v>
      </c>
      <c r="V6" s="44">
        <f t="shared" ref="V6:V21" si="2">(U6+U6)-(U6*U6)</f>
        <v>6.519363039802215E-7</v>
      </c>
      <c r="W6" s="516">
        <f>AVERAGE(V6:V11)</f>
        <v>7.1612267499456558E-4</v>
      </c>
      <c r="Y6" s="263" t="s">
        <v>34</v>
      </c>
      <c r="Z6" s="264" t="s">
        <v>418</v>
      </c>
      <c r="AA6" s="265" t="s">
        <v>433</v>
      </c>
      <c r="AB6" s="265">
        <f t="shared" ref="AB6:AB21" si="3">IF(TRIM(AA6)="Permitted or yield control",1, IF(TRIM(AA6)="Protected",0.01, 1))</f>
        <v>1</v>
      </c>
      <c r="AC6" s="265">
        <v>0.5</v>
      </c>
      <c r="AD6" s="265">
        <v>1</v>
      </c>
      <c r="AE6" s="265" t="s">
        <v>429</v>
      </c>
      <c r="AF6" s="265">
        <f t="shared" ref="AF6:AF21" si="4">IF(ISNUMBER(SEARCH("EBT", AE6)),$C$22, 0) + IF(ISNUMBER(SEARCH("WBT", AE6)),$C$23, 0)+IF(ISNUMBER(SEARCH("NBT", AE6)),$C$24, 0) + IF(ISNUMBER(SEARCH("SBT", AE6)),$C$25, 0)</f>
        <v>0</v>
      </c>
      <c r="AG6" s="265">
        <v>0</v>
      </c>
      <c r="AH6" s="265" t="s">
        <v>429</v>
      </c>
      <c r="AI6" s="265">
        <f t="shared" ref="AI6:AI21" si="5">IF(ISNUMBER(SEARCH("EBT", AH6)),$C$22, 0) + IF(ISNUMBER(SEARCH("WBT", AH6)),$C$23, 0)+IF(ISNUMBER(SEARCH("NBT", AH6)),$C$24, 0) + IF(ISNUMBER(SEARCH("SBT", AH6)),$C$25, 0)</f>
        <v>0</v>
      </c>
      <c r="AJ6" s="265">
        <f t="shared" ref="AJ6:AJ21" si="6">IF(AG6=0, 0, IF(AI6=1, 1, IF(AI6=2, 1*(1+0.75), 1*(1+0.75+0.5*(AI6-2)))))</f>
        <v>0</v>
      </c>
      <c r="AK6" s="265">
        <f t="shared" ref="AK6:AK21" si="7">IF(Z6="D",1,AF6+AJ6)</f>
        <v>1</v>
      </c>
      <c r="AL6" s="265" t="str">
        <f t="shared" ref="AL6:AL21" si="8">IF(Z6="D","NA",$C$29)</f>
        <v>NA</v>
      </c>
      <c r="AM6" s="265">
        <f t="shared" ref="AM6:AM21" si="9">IF(Z6="D", 1, 1-(((60-AL6)/60)*(0.1/0.15)))</f>
        <v>1</v>
      </c>
      <c r="AN6" s="266">
        <f t="shared" ref="AN6:AN21" si="10">IF(Z6="D",1,AD6*AK6*AM6)</f>
        <v>1</v>
      </c>
      <c r="AO6" s="748">
        <f>AVERAGE(AN6:AN11)</f>
        <v>1</v>
      </c>
      <c r="AP6" s="267"/>
      <c r="AQ6" s="272" t="s">
        <v>34</v>
      </c>
      <c r="AR6" s="277">
        <f t="shared" ref="AR6:AR21" si="11">M6</f>
        <v>7124760</v>
      </c>
      <c r="AS6" s="277">
        <f t="shared" ref="AS6:AS21" si="12">V6</f>
        <v>6.519363039802215E-7</v>
      </c>
      <c r="AT6" s="277">
        <f t="shared" ref="AT6:AT21" si="13">AN6</f>
        <v>1</v>
      </c>
      <c r="AU6" s="277">
        <v>1</v>
      </c>
      <c r="AV6" s="277">
        <f>AR6*AS6*AT6*AU6</f>
        <v>4.6448897011461225</v>
      </c>
      <c r="AW6" s="516">
        <f>SUM(AV6:AV11)</f>
        <v>287327.59532464616</v>
      </c>
      <c r="AX6" s="516">
        <f>100*EXP((-1/13700000)*AW6)</f>
        <v>97.924558286704837</v>
      </c>
      <c r="AY6" s="714">
        <f>100*EXP((-1/13700000)*((AW12+AW18+AW6)/3))</f>
        <v>80.080650335016728</v>
      </c>
    </row>
    <row r="7" spans="1:51" ht="18.75" x14ac:dyDescent="0.3">
      <c r="A7" s="3"/>
      <c r="B7" s="6" t="s">
        <v>17</v>
      </c>
      <c r="C7" s="52">
        <f>'Input sheet'!E9</f>
        <v>12742</v>
      </c>
      <c r="E7" s="111" t="s">
        <v>69</v>
      </c>
      <c r="F7" s="269" t="s">
        <v>497</v>
      </c>
      <c r="K7" s="282" t="s">
        <v>35</v>
      </c>
      <c r="L7" s="110" t="s">
        <v>347</v>
      </c>
      <c r="M7" s="408">
        <f>(C8+C11)*(C7+C9+C17)</f>
        <v>39637514</v>
      </c>
      <c r="N7" s="722"/>
      <c r="P7" s="281" t="s">
        <v>35</v>
      </c>
      <c r="Q7" s="45">
        <f>$C$29</f>
        <v>35</v>
      </c>
      <c r="R7" s="45">
        <f>$C$30</f>
        <v>20</v>
      </c>
      <c r="S7" s="45">
        <v>10</v>
      </c>
      <c r="T7" s="45">
        <f t="shared" si="0"/>
        <v>7.8464824249932006</v>
      </c>
      <c r="U7" s="45">
        <f t="shared" si="1"/>
        <v>2.903258937823807E-4</v>
      </c>
      <c r="V7" s="45">
        <f t="shared" si="2"/>
        <v>5.8056749844016082E-4</v>
      </c>
      <c r="W7" s="722"/>
      <c r="Y7" s="282" t="s">
        <v>35</v>
      </c>
      <c r="Z7" s="274" t="s">
        <v>418</v>
      </c>
      <c r="AA7" s="275" t="s">
        <v>433</v>
      </c>
      <c r="AB7" s="275">
        <f t="shared" si="3"/>
        <v>1</v>
      </c>
      <c r="AC7" s="275">
        <v>0.5</v>
      </c>
      <c r="AD7" s="275">
        <v>1</v>
      </c>
      <c r="AE7" s="275" t="s">
        <v>429</v>
      </c>
      <c r="AF7" s="275">
        <f t="shared" si="4"/>
        <v>0</v>
      </c>
      <c r="AG7" s="275">
        <v>0</v>
      </c>
      <c r="AH7" s="275" t="s">
        <v>429</v>
      </c>
      <c r="AI7" s="275">
        <f t="shared" si="5"/>
        <v>0</v>
      </c>
      <c r="AJ7" s="275">
        <f t="shared" si="6"/>
        <v>0</v>
      </c>
      <c r="AK7" s="275">
        <f t="shared" si="7"/>
        <v>1</v>
      </c>
      <c r="AL7" s="275" t="str">
        <f t="shared" si="8"/>
        <v>NA</v>
      </c>
      <c r="AM7" s="275">
        <f t="shared" si="9"/>
        <v>1</v>
      </c>
      <c r="AN7" s="276">
        <f t="shared" si="10"/>
        <v>1</v>
      </c>
      <c r="AO7" s="749"/>
      <c r="AP7" s="267"/>
      <c r="AQ7" s="281" t="s">
        <v>35</v>
      </c>
      <c r="AR7" s="277">
        <f t="shared" si="11"/>
        <v>39637514</v>
      </c>
      <c r="AS7" s="277">
        <f t="shared" si="12"/>
        <v>5.8056749844016082E-4</v>
      </c>
      <c r="AT7" s="277">
        <f t="shared" si="13"/>
        <v>1</v>
      </c>
      <c r="AU7" s="277">
        <v>1</v>
      </c>
      <c r="AV7" s="277">
        <f t="shared" ref="AV7:AV21" si="14">AR7*AS7*AT7*AU7</f>
        <v>23012.252347366852</v>
      </c>
      <c r="AW7" s="722"/>
      <c r="AX7" s="722"/>
      <c r="AY7" s="715"/>
    </row>
    <row r="8" spans="1:51" ht="19.5" thickBot="1" x14ac:dyDescent="0.35">
      <c r="A8" s="4"/>
      <c r="B8" s="7" t="s">
        <v>18</v>
      </c>
      <c r="C8" s="53">
        <f>'Input sheet'!E10</f>
        <v>1696</v>
      </c>
      <c r="E8" s="278" t="s">
        <v>70</v>
      </c>
      <c r="F8" s="279" t="s">
        <v>498</v>
      </c>
      <c r="K8" s="282" t="s">
        <v>30</v>
      </c>
      <c r="L8" s="110" t="s">
        <v>348</v>
      </c>
      <c r="M8" s="408">
        <f>(C8+C12)*(C11+C13+C14)</f>
        <v>82968160</v>
      </c>
      <c r="N8" s="722"/>
      <c r="P8" s="281" t="s">
        <v>30</v>
      </c>
      <c r="Q8" s="45">
        <f>$C$29</f>
        <v>35</v>
      </c>
      <c r="R8" s="275">
        <f>$C$31</f>
        <v>15</v>
      </c>
      <c r="S8" s="45">
        <v>10</v>
      </c>
      <c r="T8" s="45">
        <f t="shared" si="0"/>
        <v>10.197448937567444</v>
      </c>
      <c r="U8" s="45">
        <f t="shared" si="1"/>
        <v>7.8388153024650875E-4</v>
      </c>
      <c r="V8" s="45">
        <f t="shared" si="2"/>
        <v>1.567148590239556E-3</v>
      </c>
      <c r="W8" s="722"/>
      <c r="Y8" s="282" t="s">
        <v>30</v>
      </c>
      <c r="Z8" s="274" t="s">
        <v>418</v>
      </c>
      <c r="AA8" s="275" t="s">
        <v>433</v>
      </c>
      <c r="AB8" s="275">
        <f t="shared" si="3"/>
        <v>1</v>
      </c>
      <c r="AC8" s="275">
        <v>0.5</v>
      </c>
      <c r="AD8" s="275">
        <v>1</v>
      </c>
      <c r="AE8" s="275" t="s">
        <v>429</v>
      </c>
      <c r="AF8" s="275">
        <f t="shared" si="4"/>
        <v>0</v>
      </c>
      <c r="AG8" s="275">
        <v>0</v>
      </c>
      <c r="AH8" s="275" t="s">
        <v>429</v>
      </c>
      <c r="AI8" s="275">
        <f t="shared" si="5"/>
        <v>0</v>
      </c>
      <c r="AJ8" s="275">
        <f t="shared" si="6"/>
        <v>0</v>
      </c>
      <c r="AK8" s="275">
        <f t="shared" si="7"/>
        <v>1</v>
      </c>
      <c r="AL8" s="275" t="str">
        <f t="shared" si="8"/>
        <v>NA</v>
      </c>
      <c r="AM8" s="275">
        <f t="shared" si="9"/>
        <v>1</v>
      </c>
      <c r="AN8" s="276">
        <f t="shared" si="10"/>
        <v>1</v>
      </c>
      <c r="AO8" s="749"/>
      <c r="AQ8" s="281" t="s">
        <v>30</v>
      </c>
      <c r="AR8" s="277">
        <f t="shared" si="11"/>
        <v>82968160</v>
      </c>
      <c r="AS8" s="277">
        <f t="shared" si="12"/>
        <v>1.567148590239556E-3</v>
      </c>
      <c r="AT8" s="277">
        <f t="shared" si="13"/>
        <v>1</v>
      </c>
      <c r="AU8" s="277">
        <v>1</v>
      </c>
      <c r="AV8" s="277">
        <f t="shared" si="14"/>
        <v>130023.43497876992</v>
      </c>
      <c r="AW8" s="722"/>
      <c r="AX8" s="722"/>
      <c r="AY8" s="715"/>
    </row>
    <row r="9" spans="1:51" ht="19.5" thickTop="1" x14ac:dyDescent="0.3">
      <c r="A9" s="2" t="s">
        <v>31</v>
      </c>
      <c r="B9" s="5" t="s">
        <v>22</v>
      </c>
      <c r="C9" s="54">
        <f>'Input sheet'!E11</f>
        <v>941</v>
      </c>
      <c r="K9" s="282" t="s">
        <v>28</v>
      </c>
      <c r="L9" s="110" t="s">
        <v>235</v>
      </c>
      <c r="M9" s="408">
        <f>(C15+C17)*C16</f>
        <v>7124760</v>
      </c>
      <c r="N9" s="722"/>
      <c r="P9" s="281" t="s">
        <v>28</v>
      </c>
      <c r="Q9" s="45">
        <f>$C$32</f>
        <v>15</v>
      </c>
      <c r="R9" s="45">
        <f>$C$32</f>
        <v>15</v>
      </c>
      <c r="S9" s="45">
        <v>10</v>
      </c>
      <c r="T9" s="45">
        <f t="shared" si="0"/>
        <v>1.3073361412148754</v>
      </c>
      <c r="U9" s="45">
        <f t="shared" si="1"/>
        <v>3.259682051177461E-7</v>
      </c>
      <c r="V9" s="45">
        <f t="shared" si="2"/>
        <v>6.519363039802215E-7</v>
      </c>
      <c r="W9" s="722"/>
      <c r="Y9" s="282" t="s">
        <v>28</v>
      </c>
      <c r="Z9" s="274" t="s">
        <v>418</v>
      </c>
      <c r="AA9" s="275" t="s">
        <v>433</v>
      </c>
      <c r="AB9" s="275">
        <f t="shared" si="3"/>
        <v>1</v>
      </c>
      <c r="AC9" s="275">
        <v>0.5</v>
      </c>
      <c r="AD9" s="275">
        <v>1</v>
      </c>
      <c r="AE9" s="275" t="s">
        <v>429</v>
      </c>
      <c r="AF9" s="275">
        <f t="shared" si="4"/>
        <v>0</v>
      </c>
      <c r="AG9" s="275">
        <v>0</v>
      </c>
      <c r="AH9" s="275" t="s">
        <v>429</v>
      </c>
      <c r="AI9" s="275">
        <f t="shared" si="5"/>
        <v>0</v>
      </c>
      <c r="AJ9" s="275">
        <f t="shared" si="6"/>
        <v>0</v>
      </c>
      <c r="AK9" s="275">
        <f t="shared" si="7"/>
        <v>1</v>
      </c>
      <c r="AL9" s="275" t="str">
        <f t="shared" si="8"/>
        <v>NA</v>
      </c>
      <c r="AM9" s="275">
        <f t="shared" si="9"/>
        <v>1</v>
      </c>
      <c r="AN9" s="276">
        <f t="shared" si="10"/>
        <v>1</v>
      </c>
      <c r="AO9" s="749"/>
      <c r="AQ9" s="281" t="s">
        <v>28</v>
      </c>
      <c r="AR9" s="277">
        <f t="shared" si="11"/>
        <v>7124760</v>
      </c>
      <c r="AS9" s="277">
        <f t="shared" si="12"/>
        <v>6.519363039802215E-7</v>
      </c>
      <c r="AT9" s="277">
        <f t="shared" si="13"/>
        <v>1</v>
      </c>
      <c r="AU9" s="277">
        <v>1</v>
      </c>
      <c r="AV9" s="277">
        <f t="shared" si="14"/>
        <v>4.6448897011461225</v>
      </c>
      <c r="AW9" s="722"/>
      <c r="AX9" s="722"/>
      <c r="AY9" s="715"/>
    </row>
    <row r="10" spans="1:51" ht="18.75" x14ac:dyDescent="0.3">
      <c r="A10" s="3"/>
      <c r="B10" s="6" t="s">
        <v>23</v>
      </c>
      <c r="C10" s="52">
        <f>'Input sheet'!E12</f>
        <v>3665</v>
      </c>
      <c r="K10" s="282" t="s">
        <v>36</v>
      </c>
      <c r="L10" s="110" t="s">
        <v>349</v>
      </c>
      <c r="M10" s="408">
        <f>(C14+C17)*(C15+C13+C11)</f>
        <v>64073295</v>
      </c>
      <c r="N10" s="722"/>
      <c r="P10" s="281" t="s">
        <v>36</v>
      </c>
      <c r="Q10" s="45">
        <f>$C$29</f>
        <v>35</v>
      </c>
      <c r="R10" s="45">
        <f>$C$30</f>
        <v>20</v>
      </c>
      <c r="S10" s="45">
        <v>10</v>
      </c>
      <c r="T10" s="45">
        <f t="shared" si="0"/>
        <v>7.8464824249932006</v>
      </c>
      <c r="U10" s="45">
        <f t="shared" si="1"/>
        <v>2.903258937823807E-4</v>
      </c>
      <c r="V10" s="45">
        <f t="shared" si="2"/>
        <v>5.8056749844016082E-4</v>
      </c>
      <c r="W10" s="722"/>
      <c r="Y10" s="282" t="s">
        <v>36</v>
      </c>
      <c r="Z10" s="274" t="s">
        <v>418</v>
      </c>
      <c r="AA10" s="275" t="s">
        <v>433</v>
      </c>
      <c r="AB10" s="275">
        <f t="shared" si="3"/>
        <v>1</v>
      </c>
      <c r="AC10" s="275">
        <v>0.5</v>
      </c>
      <c r="AD10" s="275">
        <v>1</v>
      </c>
      <c r="AE10" s="275" t="s">
        <v>429</v>
      </c>
      <c r="AF10" s="275">
        <f t="shared" si="4"/>
        <v>0</v>
      </c>
      <c r="AG10" s="275">
        <v>0</v>
      </c>
      <c r="AH10" s="275" t="s">
        <v>429</v>
      </c>
      <c r="AI10" s="275">
        <f t="shared" si="5"/>
        <v>0</v>
      </c>
      <c r="AJ10" s="275">
        <f t="shared" si="6"/>
        <v>0</v>
      </c>
      <c r="AK10" s="275">
        <f t="shared" si="7"/>
        <v>1</v>
      </c>
      <c r="AL10" s="275" t="str">
        <f t="shared" si="8"/>
        <v>NA</v>
      </c>
      <c r="AM10" s="275">
        <f t="shared" si="9"/>
        <v>1</v>
      </c>
      <c r="AN10" s="276">
        <f t="shared" si="10"/>
        <v>1</v>
      </c>
      <c r="AO10" s="749"/>
      <c r="AQ10" s="281" t="s">
        <v>36</v>
      </c>
      <c r="AR10" s="277">
        <f t="shared" si="11"/>
        <v>64073295</v>
      </c>
      <c r="AS10" s="277">
        <f t="shared" si="12"/>
        <v>5.8056749844016082E-4</v>
      </c>
      <c r="AT10" s="277">
        <f t="shared" si="13"/>
        <v>1</v>
      </c>
      <c r="AU10" s="277">
        <v>1</v>
      </c>
      <c r="AV10" s="277">
        <f t="shared" si="14"/>
        <v>37198.872594968467</v>
      </c>
      <c r="AW10" s="722"/>
      <c r="AX10" s="722"/>
      <c r="AY10" s="715"/>
    </row>
    <row r="11" spans="1:51" ht="19.5" thickBot="1" x14ac:dyDescent="0.35">
      <c r="A11" s="4"/>
      <c r="B11" s="7" t="s">
        <v>24</v>
      </c>
      <c r="C11" s="53">
        <f>'Input sheet'!E13</f>
        <v>1003</v>
      </c>
      <c r="K11" s="426" t="s">
        <v>29</v>
      </c>
      <c r="L11" s="397" t="s">
        <v>350</v>
      </c>
      <c r="M11" s="427">
        <f>(C6+C14)*(C7+C8+C17)</f>
        <v>61949292</v>
      </c>
      <c r="N11" s="722"/>
      <c r="P11" s="428" t="s">
        <v>29</v>
      </c>
      <c r="Q11" s="45">
        <f>$C$29</f>
        <v>35</v>
      </c>
      <c r="R11" s="45">
        <f>$C$31</f>
        <v>15</v>
      </c>
      <c r="S11" s="45">
        <v>10</v>
      </c>
      <c r="T11" s="45">
        <f t="shared" si="0"/>
        <v>10.197448937567444</v>
      </c>
      <c r="U11" s="45">
        <f t="shared" si="1"/>
        <v>7.8388153024650875E-4</v>
      </c>
      <c r="V11" s="45">
        <f t="shared" si="2"/>
        <v>1.567148590239556E-3</v>
      </c>
      <c r="W11" s="722"/>
      <c r="Y11" s="426" t="s">
        <v>29</v>
      </c>
      <c r="Z11" s="274" t="s">
        <v>418</v>
      </c>
      <c r="AA11" s="292" t="s">
        <v>433</v>
      </c>
      <c r="AB11" s="292">
        <f t="shared" si="3"/>
        <v>1</v>
      </c>
      <c r="AC11" s="292">
        <v>0.5</v>
      </c>
      <c r="AD11" s="292">
        <v>1</v>
      </c>
      <c r="AE11" s="292" t="s">
        <v>429</v>
      </c>
      <c r="AF11" s="292">
        <f t="shared" si="4"/>
        <v>0</v>
      </c>
      <c r="AG11" s="292">
        <v>0</v>
      </c>
      <c r="AH11" s="292" t="s">
        <v>429</v>
      </c>
      <c r="AI11" s="292">
        <f t="shared" si="5"/>
        <v>0</v>
      </c>
      <c r="AJ11" s="292">
        <f t="shared" si="6"/>
        <v>0</v>
      </c>
      <c r="AK11" s="292">
        <f t="shared" si="7"/>
        <v>1</v>
      </c>
      <c r="AL11" s="292" t="str">
        <f t="shared" si="8"/>
        <v>NA</v>
      </c>
      <c r="AM11" s="292">
        <f t="shared" si="9"/>
        <v>1</v>
      </c>
      <c r="AN11" s="293">
        <f t="shared" si="10"/>
        <v>1</v>
      </c>
      <c r="AO11" s="750"/>
      <c r="AQ11" s="428" t="s">
        <v>29</v>
      </c>
      <c r="AR11" s="400">
        <f t="shared" si="11"/>
        <v>61949292</v>
      </c>
      <c r="AS11" s="400">
        <f t="shared" si="12"/>
        <v>1.567148590239556E-3</v>
      </c>
      <c r="AT11" s="400">
        <f t="shared" si="13"/>
        <v>1</v>
      </c>
      <c r="AU11" s="400">
        <v>1</v>
      </c>
      <c r="AV11" s="400">
        <f t="shared" si="14"/>
        <v>97083.74562413861</v>
      </c>
      <c r="AW11" s="517"/>
      <c r="AX11" s="517"/>
      <c r="AY11" s="715"/>
    </row>
    <row r="12" spans="1:51" ht="19.5" thickTop="1" x14ac:dyDescent="0.3">
      <c r="A12" s="2" t="s">
        <v>32</v>
      </c>
      <c r="B12" s="5" t="s">
        <v>19</v>
      </c>
      <c r="C12" s="54">
        <f>'Input sheet'!E14</f>
        <v>2316</v>
      </c>
      <c r="K12" s="382" t="s">
        <v>34</v>
      </c>
      <c r="L12" s="105" t="s">
        <v>351</v>
      </c>
      <c r="M12" s="424">
        <f>(C9+C11)*(C7+C8+C17)</f>
        <v>30017304</v>
      </c>
      <c r="N12" s="516">
        <f>SUM(M12:M17)</f>
        <v>212535037</v>
      </c>
      <c r="P12" s="297" t="s">
        <v>34</v>
      </c>
      <c r="Q12" s="44">
        <f>$C$29</f>
        <v>35</v>
      </c>
      <c r="R12" s="44">
        <f t="shared" ref="R12:R18" si="15">$C$32</f>
        <v>15</v>
      </c>
      <c r="S12" s="44">
        <v>45</v>
      </c>
      <c r="T12" s="44">
        <f t="shared" si="0"/>
        <v>13.299792101327421</v>
      </c>
      <c r="U12" s="44">
        <f t="shared" si="1"/>
        <v>2.1450602139066136E-3</v>
      </c>
      <c r="V12" s="44">
        <f t="shared" si="2"/>
        <v>4.2855191444919425E-3</v>
      </c>
      <c r="W12" s="516">
        <f>AVERAGE(V12:V17)</f>
        <v>3.1742462552129375E-3</v>
      </c>
      <c r="Y12" s="382" t="s">
        <v>34</v>
      </c>
      <c r="Z12" s="383" t="s">
        <v>419</v>
      </c>
      <c r="AA12" s="265" t="s">
        <v>382</v>
      </c>
      <c r="AB12" s="265">
        <f t="shared" si="3"/>
        <v>0.01</v>
      </c>
      <c r="AC12" s="265">
        <v>0.5</v>
      </c>
      <c r="AD12" s="265">
        <v>0.505</v>
      </c>
      <c r="AE12" s="265">
        <v>0</v>
      </c>
      <c r="AF12" s="265">
        <f t="shared" si="4"/>
        <v>0</v>
      </c>
      <c r="AG12" s="265">
        <v>1</v>
      </c>
      <c r="AH12" s="265" t="s">
        <v>17</v>
      </c>
      <c r="AI12" s="265">
        <f t="shared" si="5"/>
        <v>2</v>
      </c>
      <c r="AJ12" s="265">
        <f t="shared" si="6"/>
        <v>1.75</v>
      </c>
      <c r="AK12" s="265">
        <f t="shared" si="7"/>
        <v>1.75</v>
      </c>
      <c r="AL12" s="265">
        <f t="shared" si="8"/>
        <v>35</v>
      </c>
      <c r="AM12" s="265">
        <f t="shared" si="9"/>
        <v>0.7222222222222221</v>
      </c>
      <c r="AN12" s="266">
        <f t="shared" si="10"/>
        <v>0.63826388888888885</v>
      </c>
      <c r="AO12" s="748">
        <f>AVERAGE(AN12:AN17)</f>
        <v>0.91180555555555554</v>
      </c>
      <c r="AQ12" s="297" t="s">
        <v>34</v>
      </c>
      <c r="AR12" s="268">
        <f t="shared" si="11"/>
        <v>30017304</v>
      </c>
      <c r="AS12" s="268">
        <f t="shared" si="12"/>
        <v>4.2855191444919425E-3</v>
      </c>
      <c r="AT12" s="268">
        <f t="shared" si="13"/>
        <v>0.63826388888888885</v>
      </c>
      <c r="AU12" s="268">
        <v>1</v>
      </c>
      <c r="AV12" s="268">
        <f t="shared" si="14"/>
        <v>82106.094946895522</v>
      </c>
      <c r="AW12" s="516">
        <f>SUM(AV12:AV17)</f>
        <v>541736.80401683471</v>
      </c>
      <c r="AX12" s="516">
        <f>100*EXP((-1/13700000)*AW12)</f>
        <v>96.12287813635875</v>
      </c>
      <c r="AY12" s="715"/>
    </row>
    <row r="13" spans="1:51" ht="18.75" x14ac:dyDescent="0.3">
      <c r="A13" s="3"/>
      <c r="B13" s="6" t="s">
        <v>20</v>
      </c>
      <c r="C13" s="52">
        <f>'Input sheet'!E15</f>
        <v>17361</v>
      </c>
      <c r="K13" s="298" t="s">
        <v>35</v>
      </c>
      <c r="L13" s="412" t="s">
        <v>352</v>
      </c>
      <c r="M13" s="425">
        <f>(C11+C8)*(C12+C13+C14)</f>
        <v>59359107</v>
      </c>
      <c r="N13" s="722"/>
      <c r="P13" s="300" t="s">
        <v>35</v>
      </c>
      <c r="Q13" s="45">
        <f>$C$29</f>
        <v>35</v>
      </c>
      <c r="R13" s="45">
        <f t="shared" si="15"/>
        <v>15</v>
      </c>
      <c r="S13" s="45">
        <v>45</v>
      </c>
      <c r="T13" s="45">
        <f t="shared" si="0"/>
        <v>13.299792101327421</v>
      </c>
      <c r="U13" s="45">
        <f t="shared" si="1"/>
        <v>2.1450602139066136E-3</v>
      </c>
      <c r="V13" s="45">
        <f t="shared" si="2"/>
        <v>4.2855191444919425E-3</v>
      </c>
      <c r="W13" s="722"/>
      <c r="Y13" s="298" t="s">
        <v>35</v>
      </c>
      <c r="Z13" s="386" t="s">
        <v>419</v>
      </c>
      <c r="AA13" s="275" t="s">
        <v>382</v>
      </c>
      <c r="AB13" s="275">
        <f t="shared" si="3"/>
        <v>0.01</v>
      </c>
      <c r="AC13" s="275">
        <v>0.5</v>
      </c>
      <c r="AD13" s="275">
        <v>0.505</v>
      </c>
      <c r="AE13" s="275">
        <v>0</v>
      </c>
      <c r="AF13" s="275">
        <f t="shared" si="4"/>
        <v>0</v>
      </c>
      <c r="AG13" s="275">
        <v>1</v>
      </c>
      <c r="AH13" s="275" t="s">
        <v>20</v>
      </c>
      <c r="AI13" s="275">
        <f t="shared" si="5"/>
        <v>2</v>
      </c>
      <c r="AJ13" s="275">
        <f t="shared" si="6"/>
        <v>1.75</v>
      </c>
      <c r="AK13" s="275">
        <f t="shared" si="7"/>
        <v>1.75</v>
      </c>
      <c r="AL13" s="275">
        <f t="shared" si="8"/>
        <v>35</v>
      </c>
      <c r="AM13" s="275">
        <f t="shared" si="9"/>
        <v>0.7222222222222221</v>
      </c>
      <c r="AN13" s="276">
        <f t="shared" si="10"/>
        <v>0.63826388888888885</v>
      </c>
      <c r="AO13" s="749"/>
      <c r="AQ13" s="300" t="s">
        <v>35</v>
      </c>
      <c r="AR13" s="301">
        <f t="shared" si="11"/>
        <v>59359107</v>
      </c>
      <c r="AS13" s="301">
        <f t="shared" si="12"/>
        <v>4.2855191444919425E-3</v>
      </c>
      <c r="AT13" s="301">
        <f t="shared" si="13"/>
        <v>0.63826388888888885</v>
      </c>
      <c r="AU13" s="301">
        <v>1</v>
      </c>
      <c r="AV13" s="301">
        <f t="shared" si="14"/>
        <v>162364.49733476836</v>
      </c>
      <c r="AW13" s="722"/>
      <c r="AX13" s="722"/>
      <c r="AY13" s="715"/>
    </row>
    <row r="14" spans="1:51" ht="19.5" thickBot="1" x14ac:dyDescent="0.35">
      <c r="A14" s="4"/>
      <c r="B14" s="7" t="s">
        <v>21</v>
      </c>
      <c r="C14" s="53">
        <f>'Input sheet'!E16</f>
        <v>2316</v>
      </c>
      <c r="K14" s="303" t="s">
        <v>30</v>
      </c>
      <c r="L14" s="110" t="s">
        <v>353</v>
      </c>
      <c r="M14" s="408">
        <f>C10*(C8+C12)</f>
        <v>14703980</v>
      </c>
      <c r="N14" s="722"/>
      <c r="P14" s="302" t="s">
        <v>30</v>
      </c>
      <c r="Q14" s="45">
        <f>$C$33</f>
        <v>25</v>
      </c>
      <c r="R14" s="45">
        <f t="shared" si="15"/>
        <v>15</v>
      </c>
      <c r="S14" s="45">
        <v>45</v>
      </c>
      <c r="T14" s="45">
        <f t="shared" si="0"/>
        <v>8.9396576292116645</v>
      </c>
      <c r="U14" s="45">
        <f t="shared" si="1"/>
        <v>4.7596350895839364E-4</v>
      </c>
      <c r="V14" s="45">
        <f t="shared" si="2"/>
        <v>9.5170047665492732E-4</v>
      </c>
      <c r="W14" s="722"/>
      <c r="Y14" s="303" t="s">
        <v>30</v>
      </c>
      <c r="Z14" s="386" t="s">
        <v>419</v>
      </c>
      <c r="AA14" s="275" t="s">
        <v>382</v>
      </c>
      <c r="AB14" s="275">
        <f t="shared" si="3"/>
        <v>0.01</v>
      </c>
      <c r="AC14" s="275">
        <v>0.5</v>
      </c>
      <c r="AD14" s="275">
        <v>0.505</v>
      </c>
      <c r="AE14" s="275" t="s">
        <v>420</v>
      </c>
      <c r="AF14" s="275">
        <f t="shared" si="4"/>
        <v>4</v>
      </c>
      <c r="AG14" s="275">
        <v>0</v>
      </c>
      <c r="AH14" s="275" t="s">
        <v>23</v>
      </c>
      <c r="AI14" s="275">
        <f t="shared" si="5"/>
        <v>1</v>
      </c>
      <c r="AJ14" s="275">
        <f t="shared" si="6"/>
        <v>0</v>
      </c>
      <c r="AK14" s="275">
        <f t="shared" si="7"/>
        <v>4</v>
      </c>
      <c r="AL14" s="275">
        <f t="shared" si="8"/>
        <v>35</v>
      </c>
      <c r="AM14" s="275">
        <f t="shared" si="9"/>
        <v>0.7222222222222221</v>
      </c>
      <c r="AN14" s="276">
        <f t="shared" si="10"/>
        <v>1.4588888888888887</v>
      </c>
      <c r="AO14" s="749"/>
      <c r="AQ14" s="302" t="s">
        <v>30</v>
      </c>
      <c r="AR14" s="277">
        <f t="shared" si="11"/>
        <v>14703980</v>
      </c>
      <c r="AS14" s="277">
        <f t="shared" si="12"/>
        <v>9.5170047665492732E-4</v>
      </c>
      <c r="AT14" s="277">
        <f t="shared" si="13"/>
        <v>1.4588888888888887</v>
      </c>
      <c r="AU14" s="277">
        <v>1</v>
      </c>
      <c r="AV14" s="277">
        <f t="shared" si="14"/>
        <v>20415.377121348098</v>
      </c>
      <c r="AW14" s="722"/>
      <c r="AX14" s="722"/>
      <c r="AY14" s="715"/>
    </row>
    <row r="15" spans="1:51" ht="19.5" thickTop="1" x14ac:dyDescent="0.3">
      <c r="A15" s="2" t="s">
        <v>33</v>
      </c>
      <c r="B15" s="5" t="s">
        <v>25</v>
      </c>
      <c r="C15" s="54">
        <f>'Input sheet'!E17</f>
        <v>941</v>
      </c>
      <c r="K15" s="303" t="s">
        <v>28</v>
      </c>
      <c r="L15" s="110" t="s">
        <v>354</v>
      </c>
      <c r="M15" s="408">
        <f>(C15+C17)*(C13+C14+C11)</f>
        <v>40201920</v>
      </c>
      <c r="N15" s="722"/>
      <c r="P15" s="302" t="s">
        <v>28</v>
      </c>
      <c r="Q15" s="45">
        <f>$C$29</f>
        <v>35</v>
      </c>
      <c r="R15" s="45">
        <f t="shared" si="15"/>
        <v>15</v>
      </c>
      <c r="S15" s="45">
        <v>45</v>
      </c>
      <c r="T15" s="45">
        <f t="shared" si="0"/>
        <v>13.299792101327421</v>
      </c>
      <c r="U15" s="45">
        <f t="shared" si="1"/>
        <v>2.1450602139066136E-3</v>
      </c>
      <c r="V15" s="45">
        <f t="shared" si="2"/>
        <v>4.2855191444919425E-3</v>
      </c>
      <c r="W15" s="722"/>
      <c r="Y15" s="303" t="s">
        <v>28</v>
      </c>
      <c r="Z15" s="386" t="s">
        <v>419</v>
      </c>
      <c r="AA15" s="275" t="s">
        <v>382</v>
      </c>
      <c r="AB15" s="275">
        <f t="shared" si="3"/>
        <v>0.01</v>
      </c>
      <c r="AC15" s="275">
        <v>0.5</v>
      </c>
      <c r="AD15" s="275">
        <v>0.505</v>
      </c>
      <c r="AE15" s="275">
        <v>0</v>
      </c>
      <c r="AF15" s="275">
        <f t="shared" si="4"/>
        <v>0</v>
      </c>
      <c r="AG15" s="275">
        <v>1</v>
      </c>
      <c r="AH15" s="275" t="s">
        <v>20</v>
      </c>
      <c r="AI15" s="275">
        <f t="shared" si="5"/>
        <v>2</v>
      </c>
      <c r="AJ15" s="275">
        <f t="shared" si="6"/>
        <v>1.75</v>
      </c>
      <c r="AK15" s="275">
        <f t="shared" si="7"/>
        <v>1.75</v>
      </c>
      <c r="AL15" s="275">
        <f t="shared" si="8"/>
        <v>35</v>
      </c>
      <c r="AM15" s="275">
        <f t="shared" si="9"/>
        <v>0.7222222222222221</v>
      </c>
      <c r="AN15" s="276">
        <f t="shared" si="10"/>
        <v>0.63826388888888885</v>
      </c>
      <c r="AO15" s="749"/>
      <c r="AQ15" s="302" t="s">
        <v>28</v>
      </c>
      <c r="AR15" s="277">
        <f t="shared" si="11"/>
        <v>40201920</v>
      </c>
      <c r="AS15" s="277">
        <f t="shared" si="12"/>
        <v>4.2855191444919425E-3</v>
      </c>
      <c r="AT15" s="277">
        <f t="shared" si="13"/>
        <v>0.63826388888888885</v>
      </c>
      <c r="AU15" s="277">
        <v>1</v>
      </c>
      <c r="AV15" s="277">
        <f t="shared" si="14"/>
        <v>109963.99478672363</v>
      </c>
      <c r="AW15" s="722"/>
      <c r="AX15" s="722"/>
      <c r="AY15" s="715"/>
    </row>
    <row r="16" spans="1:51" ht="18.75" x14ac:dyDescent="0.3">
      <c r="A16" s="3"/>
      <c r="B16" s="6" t="s">
        <v>26</v>
      </c>
      <c r="C16" s="52">
        <f>'Input sheet'!E18</f>
        <v>3665</v>
      </c>
      <c r="K16" s="303" t="s">
        <v>36</v>
      </c>
      <c r="L16" s="110" t="s">
        <v>355</v>
      </c>
      <c r="M16" s="408">
        <f>(C17+C14)*(C6+C7+C8)</f>
        <v>53548746</v>
      </c>
      <c r="N16" s="722"/>
      <c r="P16" s="302" t="s">
        <v>36</v>
      </c>
      <c r="Q16" s="45">
        <f>$C$29</f>
        <v>35</v>
      </c>
      <c r="R16" s="45">
        <f t="shared" si="15"/>
        <v>15</v>
      </c>
      <c r="S16" s="45">
        <v>45</v>
      </c>
      <c r="T16" s="45">
        <f t="shared" si="0"/>
        <v>13.299792101327421</v>
      </c>
      <c r="U16" s="45">
        <f t="shared" si="1"/>
        <v>2.1450602139066136E-3</v>
      </c>
      <c r="V16" s="45">
        <f t="shared" si="2"/>
        <v>4.2855191444919425E-3</v>
      </c>
      <c r="W16" s="722"/>
      <c r="Y16" s="303" t="s">
        <v>36</v>
      </c>
      <c r="Z16" s="386" t="s">
        <v>419</v>
      </c>
      <c r="AA16" s="275" t="s">
        <v>382</v>
      </c>
      <c r="AB16" s="275">
        <f t="shared" si="3"/>
        <v>0.01</v>
      </c>
      <c r="AC16" s="275">
        <v>0.5</v>
      </c>
      <c r="AD16" s="275">
        <v>0.505</v>
      </c>
      <c r="AE16" s="275">
        <v>0</v>
      </c>
      <c r="AF16" s="275">
        <f t="shared" si="4"/>
        <v>0</v>
      </c>
      <c r="AG16" s="275">
        <v>1</v>
      </c>
      <c r="AH16" s="275" t="s">
        <v>17</v>
      </c>
      <c r="AI16" s="275">
        <f t="shared" si="5"/>
        <v>2</v>
      </c>
      <c r="AJ16" s="275">
        <f t="shared" si="6"/>
        <v>1.75</v>
      </c>
      <c r="AK16" s="275">
        <f t="shared" si="7"/>
        <v>1.75</v>
      </c>
      <c r="AL16" s="275">
        <f t="shared" si="8"/>
        <v>35</v>
      </c>
      <c r="AM16" s="275">
        <f t="shared" si="9"/>
        <v>0.7222222222222221</v>
      </c>
      <c r="AN16" s="276">
        <f t="shared" si="10"/>
        <v>0.63826388888888885</v>
      </c>
      <c r="AO16" s="749"/>
      <c r="AQ16" s="302" t="s">
        <v>36</v>
      </c>
      <c r="AR16" s="277">
        <f t="shared" si="11"/>
        <v>53548746</v>
      </c>
      <c r="AS16" s="277">
        <f t="shared" si="12"/>
        <v>4.2855191444919425E-3</v>
      </c>
      <c r="AT16" s="277">
        <f t="shared" si="13"/>
        <v>0.63826388888888885</v>
      </c>
      <c r="AU16" s="277">
        <v>1</v>
      </c>
      <c r="AV16" s="277">
        <f t="shared" si="14"/>
        <v>146471.46270575107</v>
      </c>
      <c r="AW16" s="722"/>
      <c r="AX16" s="722"/>
      <c r="AY16" s="715"/>
    </row>
    <row r="17" spans="1:51" ht="19.5" thickBot="1" x14ac:dyDescent="0.35">
      <c r="A17" s="4"/>
      <c r="B17" s="7" t="s">
        <v>27</v>
      </c>
      <c r="C17" s="53">
        <f>'Input sheet'!E19</f>
        <v>1003</v>
      </c>
      <c r="K17" s="421" t="s">
        <v>29</v>
      </c>
      <c r="L17" s="397" t="s">
        <v>356</v>
      </c>
      <c r="M17" s="427">
        <f>(C6+C14)*C16</f>
        <v>14703980</v>
      </c>
      <c r="N17" s="722"/>
      <c r="P17" s="306" t="s">
        <v>29</v>
      </c>
      <c r="Q17" s="46">
        <f>$C$33</f>
        <v>25</v>
      </c>
      <c r="R17" s="46">
        <f t="shared" si="15"/>
        <v>15</v>
      </c>
      <c r="S17" s="46">
        <v>45</v>
      </c>
      <c r="T17" s="46">
        <f t="shared" si="0"/>
        <v>8.9396576292116645</v>
      </c>
      <c r="U17" s="46">
        <f t="shared" si="1"/>
        <v>4.7596350895839364E-4</v>
      </c>
      <c r="V17" s="46">
        <f t="shared" si="2"/>
        <v>9.5170047665492732E-4</v>
      </c>
      <c r="W17" s="722"/>
      <c r="Y17" s="421" t="s">
        <v>29</v>
      </c>
      <c r="Z17" s="386" t="s">
        <v>419</v>
      </c>
      <c r="AA17" s="292" t="s">
        <v>382</v>
      </c>
      <c r="AB17" s="292">
        <f t="shared" si="3"/>
        <v>0.01</v>
      </c>
      <c r="AC17" s="292">
        <v>0.5</v>
      </c>
      <c r="AD17" s="292">
        <v>0.505</v>
      </c>
      <c r="AE17" s="292" t="s">
        <v>421</v>
      </c>
      <c r="AF17" s="292">
        <f t="shared" si="4"/>
        <v>4</v>
      </c>
      <c r="AG17" s="292">
        <v>0</v>
      </c>
      <c r="AH17" s="292" t="s">
        <v>26</v>
      </c>
      <c r="AI17" s="292">
        <f t="shared" si="5"/>
        <v>1</v>
      </c>
      <c r="AJ17" s="292">
        <f t="shared" si="6"/>
        <v>0</v>
      </c>
      <c r="AK17" s="292">
        <f t="shared" si="7"/>
        <v>4</v>
      </c>
      <c r="AL17" s="292">
        <f t="shared" si="8"/>
        <v>35</v>
      </c>
      <c r="AM17" s="292">
        <f t="shared" si="9"/>
        <v>0.7222222222222221</v>
      </c>
      <c r="AN17" s="293">
        <f t="shared" si="10"/>
        <v>1.4588888888888887</v>
      </c>
      <c r="AO17" s="750"/>
      <c r="AQ17" s="420" t="s">
        <v>29</v>
      </c>
      <c r="AR17" s="400">
        <f t="shared" si="11"/>
        <v>14703980</v>
      </c>
      <c r="AS17" s="400">
        <f t="shared" si="12"/>
        <v>9.5170047665492732E-4</v>
      </c>
      <c r="AT17" s="400">
        <f t="shared" si="13"/>
        <v>1.4588888888888887</v>
      </c>
      <c r="AU17" s="400">
        <v>1</v>
      </c>
      <c r="AV17" s="400">
        <f t="shared" si="14"/>
        <v>20415.377121348098</v>
      </c>
      <c r="AW17" s="517"/>
      <c r="AX17" s="517"/>
      <c r="AY17" s="715"/>
    </row>
    <row r="18" spans="1:51" ht="20.25" thickTop="1" thickBot="1" x14ac:dyDescent="0.35">
      <c r="A18" s="1"/>
      <c r="B18" s="8" t="s">
        <v>72</v>
      </c>
      <c r="C18" s="55">
        <f>'Input sheet'!E20</f>
        <v>49345</v>
      </c>
      <c r="K18" s="390" t="s">
        <v>34</v>
      </c>
      <c r="L18" s="438" t="s">
        <v>357</v>
      </c>
      <c r="M18" s="432">
        <f>C10*(C7+C8+C17)</f>
        <v>56591265</v>
      </c>
      <c r="N18" s="516">
        <f>SUM(M18:M21)</f>
        <v>264766930</v>
      </c>
      <c r="P18" s="414" t="s">
        <v>34</v>
      </c>
      <c r="Q18" s="311">
        <f>$C$29</f>
        <v>35</v>
      </c>
      <c r="R18" s="311">
        <f t="shared" si="15"/>
        <v>15</v>
      </c>
      <c r="S18" s="311">
        <v>270</v>
      </c>
      <c r="T18" s="311">
        <f t="shared" si="0"/>
        <v>19.039432764659772</v>
      </c>
      <c r="U18" s="311">
        <f t="shared" si="1"/>
        <v>8.3551870766805716E-3</v>
      </c>
      <c r="V18" s="311">
        <f t="shared" si="2"/>
        <v>1.6640565002274812E-2</v>
      </c>
      <c r="W18" s="516">
        <f>AVERAGE(V18:V21)</f>
        <v>2.148967905988217E-2</v>
      </c>
      <c r="Y18" s="390" t="s">
        <v>34</v>
      </c>
      <c r="Z18" s="383" t="s">
        <v>422</v>
      </c>
      <c r="AA18" s="265" t="s">
        <v>434</v>
      </c>
      <c r="AB18" s="265">
        <f t="shared" si="3"/>
        <v>0.01</v>
      </c>
      <c r="AC18" s="265">
        <v>0.5</v>
      </c>
      <c r="AD18" s="265">
        <v>0.505</v>
      </c>
      <c r="AE18" s="265" t="s">
        <v>420</v>
      </c>
      <c r="AF18" s="265">
        <f t="shared" si="4"/>
        <v>4</v>
      </c>
      <c r="AG18" s="265">
        <v>0</v>
      </c>
      <c r="AH18" s="265" t="s">
        <v>23</v>
      </c>
      <c r="AI18" s="265">
        <f t="shared" si="5"/>
        <v>1</v>
      </c>
      <c r="AJ18" s="265">
        <f t="shared" si="6"/>
        <v>0</v>
      </c>
      <c r="AK18" s="265">
        <f t="shared" si="7"/>
        <v>4</v>
      </c>
      <c r="AL18" s="265">
        <f t="shared" si="8"/>
        <v>35</v>
      </c>
      <c r="AM18" s="265">
        <f t="shared" si="9"/>
        <v>0.7222222222222221</v>
      </c>
      <c r="AN18" s="266">
        <f t="shared" si="10"/>
        <v>1.4588888888888887</v>
      </c>
      <c r="AO18" s="748">
        <f>AVERAGE(AN18:AN21)</f>
        <v>1.4588888888888887</v>
      </c>
      <c r="AQ18" s="389" t="s">
        <v>34</v>
      </c>
      <c r="AR18" s="268">
        <f t="shared" si="11"/>
        <v>56591265</v>
      </c>
      <c r="AS18" s="268">
        <f t="shared" si="12"/>
        <v>1.6640565002274812E-2</v>
      </c>
      <c r="AT18" s="268">
        <f t="shared" si="13"/>
        <v>1.4588888888888887</v>
      </c>
      <c r="AU18" s="268">
        <v>1</v>
      </c>
      <c r="AV18" s="268">
        <f t="shared" si="14"/>
        <v>1373851.1656009024</v>
      </c>
      <c r="AW18" s="516">
        <f>SUM(AV18:AV21)</f>
        <v>8300722.3214990972</v>
      </c>
      <c r="AX18" s="516">
        <f>100*EXP((-1/13700000)*AW18)</f>
        <v>54.55874689108493</v>
      </c>
      <c r="AY18" s="715"/>
    </row>
    <row r="19" spans="1:51" ht="19.5" thickTop="1" x14ac:dyDescent="0.3">
      <c r="B19" s="29"/>
      <c r="C19" s="99"/>
      <c r="K19" s="392" t="s">
        <v>35</v>
      </c>
      <c r="L19" s="110" t="s">
        <v>358</v>
      </c>
      <c r="M19" s="408">
        <f>C10*(C11+C13+C14)</f>
        <v>75792200</v>
      </c>
      <c r="N19" s="722"/>
      <c r="P19" s="391" t="s">
        <v>35</v>
      </c>
      <c r="Q19" s="45">
        <f>$C$29</f>
        <v>35</v>
      </c>
      <c r="R19" s="45">
        <f>$C$33</f>
        <v>25</v>
      </c>
      <c r="S19" s="45">
        <v>270</v>
      </c>
      <c r="T19" s="45">
        <f t="shared" si="0"/>
        <v>21.505813167606568</v>
      </c>
      <c r="U19" s="45">
        <f t="shared" si="1"/>
        <v>1.3257274218598319E-2</v>
      </c>
      <c r="V19" s="45">
        <f t="shared" si="2"/>
        <v>2.6338793117489528E-2</v>
      </c>
      <c r="W19" s="722"/>
      <c r="Y19" s="392" t="s">
        <v>35</v>
      </c>
      <c r="Z19" s="386" t="s">
        <v>422</v>
      </c>
      <c r="AA19" s="275" t="s">
        <v>434</v>
      </c>
      <c r="AB19" s="275">
        <f t="shared" si="3"/>
        <v>0.01</v>
      </c>
      <c r="AC19" s="275">
        <v>0.5</v>
      </c>
      <c r="AD19" s="275">
        <v>0.505</v>
      </c>
      <c r="AE19" s="275" t="s">
        <v>420</v>
      </c>
      <c r="AF19" s="275">
        <f t="shared" si="4"/>
        <v>4</v>
      </c>
      <c r="AG19" s="275">
        <v>0</v>
      </c>
      <c r="AH19" s="275" t="s">
        <v>23</v>
      </c>
      <c r="AI19" s="275">
        <f t="shared" si="5"/>
        <v>1</v>
      </c>
      <c r="AJ19" s="275">
        <f t="shared" si="6"/>
        <v>0</v>
      </c>
      <c r="AK19" s="275">
        <f t="shared" si="7"/>
        <v>4</v>
      </c>
      <c r="AL19" s="275">
        <f t="shared" si="8"/>
        <v>35</v>
      </c>
      <c r="AM19" s="275">
        <f t="shared" si="9"/>
        <v>0.7222222222222221</v>
      </c>
      <c r="AN19" s="276">
        <f t="shared" si="10"/>
        <v>1.4588888888888887</v>
      </c>
      <c r="AO19" s="749"/>
      <c r="AQ19" s="391" t="s">
        <v>35</v>
      </c>
      <c r="AR19" s="277">
        <f t="shared" si="11"/>
        <v>75792200</v>
      </c>
      <c r="AS19" s="277">
        <f t="shared" si="12"/>
        <v>2.6338793117489528E-2</v>
      </c>
      <c r="AT19" s="277">
        <f t="shared" si="13"/>
        <v>1.4588888888888887</v>
      </c>
      <c r="AU19" s="277">
        <v>1</v>
      </c>
      <c r="AV19" s="277">
        <f t="shared" si="14"/>
        <v>2912343.5271328427</v>
      </c>
      <c r="AW19" s="722"/>
      <c r="AX19" s="722"/>
      <c r="AY19" s="715"/>
    </row>
    <row r="20" spans="1:51" ht="19.5" thickBot="1" x14ac:dyDescent="0.35">
      <c r="K20" s="392" t="s">
        <v>30</v>
      </c>
      <c r="L20" s="110" t="s">
        <v>359</v>
      </c>
      <c r="M20" s="408">
        <f>C16*(C13+C14+C11)</f>
        <v>75792200</v>
      </c>
      <c r="N20" s="722"/>
      <c r="P20" s="391" t="s">
        <v>30</v>
      </c>
      <c r="Q20" s="45">
        <f>$C$29</f>
        <v>35</v>
      </c>
      <c r="R20" s="45">
        <f>$C$32</f>
        <v>15</v>
      </c>
      <c r="S20" s="45">
        <v>270</v>
      </c>
      <c r="T20" s="45">
        <f t="shared" si="0"/>
        <v>19.039432764659772</v>
      </c>
      <c r="U20" s="45">
        <f t="shared" si="1"/>
        <v>8.3551870766805716E-3</v>
      </c>
      <c r="V20" s="45">
        <f t="shared" si="2"/>
        <v>1.6640565002274812E-2</v>
      </c>
      <c r="W20" s="722"/>
      <c r="Y20" s="392" t="s">
        <v>30</v>
      </c>
      <c r="Z20" s="386" t="s">
        <v>422</v>
      </c>
      <c r="AA20" s="275" t="s">
        <v>434</v>
      </c>
      <c r="AB20" s="275">
        <f t="shared" si="3"/>
        <v>0.01</v>
      </c>
      <c r="AC20" s="275">
        <v>0.5</v>
      </c>
      <c r="AD20" s="275">
        <v>0.505</v>
      </c>
      <c r="AE20" s="275" t="s">
        <v>421</v>
      </c>
      <c r="AF20" s="275">
        <f t="shared" si="4"/>
        <v>4</v>
      </c>
      <c r="AG20" s="275">
        <v>0</v>
      </c>
      <c r="AH20" s="275" t="s">
        <v>26</v>
      </c>
      <c r="AI20" s="275">
        <f t="shared" si="5"/>
        <v>1</v>
      </c>
      <c r="AJ20" s="275">
        <f t="shared" si="6"/>
        <v>0</v>
      </c>
      <c r="AK20" s="275">
        <f t="shared" si="7"/>
        <v>4</v>
      </c>
      <c r="AL20" s="275">
        <f t="shared" si="8"/>
        <v>35</v>
      </c>
      <c r="AM20" s="275">
        <f t="shared" si="9"/>
        <v>0.7222222222222221</v>
      </c>
      <c r="AN20" s="276">
        <f t="shared" si="10"/>
        <v>1.4588888888888887</v>
      </c>
      <c r="AO20" s="749"/>
      <c r="AQ20" s="391" t="s">
        <v>30</v>
      </c>
      <c r="AR20" s="277">
        <f t="shared" si="11"/>
        <v>75792200</v>
      </c>
      <c r="AS20" s="277">
        <f t="shared" si="12"/>
        <v>1.6640565002274812E-2</v>
      </c>
      <c r="AT20" s="277">
        <f t="shared" si="13"/>
        <v>1.4588888888888887</v>
      </c>
      <c r="AU20" s="277">
        <v>1</v>
      </c>
      <c r="AV20" s="277">
        <f t="shared" si="14"/>
        <v>1839987.1837722079</v>
      </c>
      <c r="AW20" s="722"/>
      <c r="AX20" s="722"/>
      <c r="AY20" s="715"/>
    </row>
    <row r="21" spans="1:51" ht="20.25" thickTop="1" thickBot="1" x14ac:dyDescent="0.35">
      <c r="A21" s="731" t="s">
        <v>432</v>
      </c>
      <c r="B21" s="732"/>
      <c r="C21" s="733"/>
      <c r="K21" s="394" t="s">
        <v>28</v>
      </c>
      <c r="L21" s="106" t="s">
        <v>360</v>
      </c>
      <c r="M21" s="409">
        <f>C16*(C17+C7+C8)</f>
        <v>56591265</v>
      </c>
      <c r="N21" s="517"/>
      <c r="P21" s="393" t="s">
        <v>28</v>
      </c>
      <c r="Q21" s="46">
        <f>$C$29</f>
        <v>35</v>
      </c>
      <c r="R21" s="46">
        <f>$C$33</f>
        <v>25</v>
      </c>
      <c r="S21" s="46">
        <v>270</v>
      </c>
      <c r="T21" s="46">
        <f t="shared" si="0"/>
        <v>21.505813167606568</v>
      </c>
      <c r="U21" s="46">
        <f t="shared" si="1"/>
        <v>1.3257274218598319E-2</v>
      </c>
      <c r="V21" s="46">
        <f t="shared" si="2"/>
        <v>2.6338793117489528E-2</v>
      </c>
      <c r="W21" s="517"/>
      <c r="Y21" s="394" t="s">
        <v>28</v>
      </c>
      <c r="Z21" s="395" t="s">
        <v>422</v>
      </c>
      <c r="AA21" s="292" t="s">
        <v>434</v>
      </c>
      <c r="AB21" s="292">
        <f t="shared" si="3"/>
        <v>0.01</v>
      </c>
      <c r="AC21" s="292">
        <v>0.5</v>
      </c>
      <c r="AD21" s="292">
        <v>0.505</v>
      </c>
      <c r="AE21" s="292" t="s">
        <v>421</v>
      </c>
      <c r="AF21" s="292">
        <f t="shared" si="4"/>
        <v>4</v>
      </c>
      <c r="AG21" s="292">
        <v>0</v>
      </c>
      <c r="AH21" s="292" t="s">
        <v>26</v>
      </c>
      <c r="AI21" s="292">
        <f t="shared" si="5"/>
        <v>1</v>
      </c>
      <c r="AJ21" s="292">
        <f t="shared" si="6"/>
        <v>0</v>
      </c>
      <c r="AK21" s="292">
        <f t="shared" si="7"/>
        <v>4</v>
      </c>
      <c r="AL21" s="292">
        <f t="shared" si="8"/>
        <v>35</v>
      </c>
      <c r="AM21" s="292">
        <f t="shared" si="9"/>
        <v>0.7222222222222221</v>
      </c>
      <c r="AN21" s="293">
        <f t="shared" si="10"/>
        <v>1.4588888888888887</v>
      </c>
      <c r="AO21" s="750"/>
      <c r="AQ21" s="393" t="s">
        <v>28</v>
      </c>
      <c r="AR21" s="294">
        <f t="shared" si="11"/>
        <v>56591265</v>
      </c>
      <c r="AS21" s="294">
        <f t="shared" si="12"/>
        <v>2.6338793117489528E-2</v>
      </c>
      <c r="AT21" s="294">
        <f t="shared" si="13"/>
        <v>1.4588888888888887</v>
      </c>
      <c r="AU21" s="294">
        <v>1</v>
      </c>
      <c r="AV21" s="294">
        <f t="shared" si="14"/>
        <v>2174540.4449931439</v>
      </c>
      <c r="AW21" s="517"/>
      <c r="AX21" s="517"/>
      <c r="AY21" s="716"/>
    </row>
    <row r="22" spans="1:51" ht="15.75" thickTop="1" x14ac:dyDescent="0.25">
      <c r="A22" s="516" t="s">
        <v>378</v>
      </c>
      <c r="B22" s="105" t="s">
        <v>17</v>
      </c>
      <c r="C22" s="94">
        <f>'Input sheet'!E38</f>
        <v>2</v>
      </c>
    </row>
    <row r="23" spans="1:51" ht="15.75" thickBot="1" x14ac:dyDescent="0.3">
      <c r="A23" s="517"/>
      <c r="B23" s="106" t="s">
        <v>20</v>
      </c>
      <c r="C23" s="95">
        <f>'Input sheet'!E39</f>
        <v>2</v>
      </c>
    </row>
    <row r="24" spans="1:51" ht="15.75" thickTop="1" x14ac:dyDescent="0.25">
      <c r="A24" s="516" t="s">
        <v>379</v>
      </c>
      <c r="B24" s="105" t="s">
        <v>23</v>
      </c>
      <c r="C24" s="94">
        <f>'Input sheet'!E40</f>
        <v>1</v>
      </c>
    </row>
    <row r="25" spans="1:51" ht="15.75" thickBot="1" x14ac:dyDescent="0.3">
      <c r="A25" s="517"/>
      <c r="B25" s="106" t="s">
        <v>26</v>
      </c>
      <c r="C25" s="95">
        <f>'Input sheet'!E41</f>
        <v>1</v>
      </c>
    </row>
    <row r="26" spans="1:51" ht="15.75" thickTop="1" x14ac:dyDescent="0.25"/>
    <row r="27" spans="1:51" ht="15.75" thickBot="1" x14ac:dyDescent="0.3"/>
    <row r="28" spans="1:51" ht="16.5" thickTop="1" thickBot="1" x14ac:dyDescent="0.3">
      <c r="B28" s="726" t="s">
        <v>386</v>
      </c>
      <c r="C28" s="727"/>
    </row>
    <row r="29" spans="1:51" ht="16.5" thickTop="1" thickBot="1" x14ac:dyDescent="0.3">
      <c r="B29" s="107" t="s">
        <v>387</v>
      </c>
      <c r="C29" s="60">
        <f>'Input sheet'!D27</f>
        <v>35</v>
      </c>
    </row>
    <row r="30" spans="1:51" ht="15.75" customHeight="1" x14ac:dyDescent="0.25">
      <c r="B30" s="108" t="s">
        <v>388</v>
      </c>
      <c r="C30" s="61">
        <f>'Input sheet'!D28</f>
        <v>20</v>
      </c>
      <c r="E30" s="739" t="s">
        <v>144</v>
      </c>
      <c r="F30" s="740"/>
      <c r="G30" s="740"/>
      <c r="H30" s="740"/>
      <c r="I30" s="741"/>
    </row>
    <row r="31" spans="1:51" x14ac:dyDescent="0.25">
      <c r="B31" s="108" t="s">
        <v>389</v>
      </c>
      <c r="C31" s="61">
        <f>'Input sheet'!D29</f>
        <v>15</v>
      </c>
      <c r="E31" s="742"/>
      <c r="F31" s="743"/>
      <c r="G31" s="743"/>
      <c r="H31" s="743"/>
      <c r="I31" s="744"/>
    </row>
    <row r="32" spans="1:51" ht="15.75" customHeight="1" x14ac:dyDescent="0.25">
      <c r="B32" s="110" t="s">
        <v>390</v>
      </c>
      <c r="C32" s="109">
        <f>'Input sheet'!D30</f>
        <v>15</v>
      </c>
      <c r="E32" s="742"/>
      <c r="F32" s="743"/>
      <c r="G32" s="743"/>
      <c r="H32" s="743"/>
      <c r="I32" s="744"/>
    </row>
    <row r="33" spans="1:20" ht="15" customHeight="1" thickBot="1" x14ac:dyDescent="0.3">
      <c r="B33" s="106" t="s">
        <v>391</v>
      </c>
      <c r="C33" s="95">
        <f>'Input sheet'!D31</f>
        <v>25</v>
      </c>
      <c r="E33" s="745"/>
      <c r="F33" s="746"/>
      <c r="G33" s="746"/>
      <c r="H33" s="746"/>
      <c r="I33" s="747"/>
    </row>
    <row r="34" spans="1:20" ht="15.75" customHeight="1" thickTop="1" x14ac:dyDescent="0.25"/>
    <row r="35" spans="1:20" ht="15.75" customHeight="1" x14ac:dyDescent="0.25"/>
    <row r="36" spans="1:20" ht="18.75" x14ac:dyDescent="0.3">
      <c r="G36" s="304"/>
    </row>
    <row r="37" spans="1:20" x14ac:dyDescent="0.25">
      <c r="G37" s="23"/>
    </row>
    <row r="38" spans="1:20" ht="15.75" thickBot="1" x14ac:dyDescent="0.3">
      <c r="D38" s="99"/>
      <c r="E38" s="99"/>
    </row>
    <row r="39" spans="1:20" ht="15" customHeight="1" x14ac:dyDescent="0.3">
      <c r="A39" s="34" t="s">
        <v>65</v>
      </c>
      <c r="B39" s="34"/>
      <c r="C39" s="34"/>
      <c r="D39" s="34"/>
      <c r="E39" s="34"/>
      <c r="F39" s="34"/>
      <c r="G39" s="34"/>
      <c r="H39" s="34"/>
      <c r="I39" s="35"/>
      <c r="J39" s="35"/>
      <c r="K39" s="36"/>
      <c r="L39" s="37"/>
      <c r="M39" s="37"/>
      <c r="N39" s="35"/>
      <c r="O39" s="35"/>
      <c r="P39" s="38"/>
      <c r="Q39" s="39"/>
      <c r="T39" s="33"/>
    </row>
    <row r="40" spans="1:20" ht="15.75" thickBot="1" x14ac:dyDescent="0.3">
      <c r="B40" s="17" t="s">
        <v>109</v>
      </c>
      <c r="K40" s="16"/>
      <c r="P40" s="40"/>
      <c r="Q40" s="39"/>
    </row>
    <row r="41" spans="1:20" ht="16.5" thickTop="1" thickBot="1" x14ac:dyDescent="0.3">
      <c r="A41" s="377" t="s">
        <v>3</v>
      </c>
      <c r="B41" s="19" t="s">
        <v>13</v>
      </c>
      <c r="C41" s="20" t="s">
        <v>48</v>
      </c>
      <c r="D41" s="21" t="s">
        <v>66</v>
      </c>
      <c r="E41" s="22" t="s">
        <v>58</v>
      </c>
      <c r="F41" s="18" t="s">
        <v>2</v>
      </c>
      <c r="K41" s="16"/>
      <c r="P41" s="40"/>
      <c r="Q41" s="39"/>
    </row>
    <row r="42" spans="1:20" ht="16.5" thickTop="1" thickBot="1" x14ac:dyDescent="0.3">
      <c r="A42" s="374">
        <f>A48</f>
        <v>15</v>
      </c>
      <c r="B42" s="24" t="str">
        <f>B48</f>
        <v>Two-Phase MUT</v>
      </c>
      <c r="C42" s="25">
        <v>6</v>
      </c>
      <c r="D42" s="26">
        <v>6</v>
      </c>
      <c r="E42" s="27">
        <v>4</v>
      </c>
      <c r="F42" s="28">
        <f>SUM(C42:E42)</f>
        <v>16</v>
      </c>
      <c r="K42" s="16"/>
      <c r="P42" s="40"/>
      <c r="Q42" s="39"/>
    </row>
    <row r="43" spans="1:20" ht="15.75" thickTop="1" x14ac:dyDescent="0.25">
      <c r="A43" s="375"/>
      <c r="B43" s="355"/>
      <c r="C43" s="373"/>
      <c r="D43" s="373"/>
      <c r="E43" s="373"/>
      <c r="F43" s="373"/>
      <c r="K43" s="16"/>
      <c r="P43" s="40"/>
      <c r="Q43" s="39"/>
    </row>
    <row r="44" spans="1:20" x14ac:dyDescent="0.25">
      <c r="K44" s="16"/>
      <c r="P44" s="40"/>
      <c r="Q44" s="39"/>
    </row>
    <row r="45" spans="1:20" ht="15.75" customHeight="1" thickBot="1" x14ac:dyDescent="0.3">
      <c r="B45" s="353" t="s">
        <v>504</v>
      </c>
      <c r="C45" s="353"/>
      <c r="D45" s="353"/>
      <c r="E45" s="353"/>
      <c r="F45" s="353"/>
      <c r="G45" s="353"/>
      <c r="P45" s="40"/>
      <c r="Q45" s="39"/>
    </row>
    <row r="46" spans="1:20" ht="16.5" thickTop="1" thickBot="1" x14ac:dyDescent="0.3">
      <c r="A46" s="719" t="s">
        <v>448</v>
      </c>
      <c r="B46" s="528" t="s">
        <v>364</v>
      </c>
      <c r="C46" s="527" t="s">
        <v>485</v>
      </c>
      <c r="D46" s="526" t="s">
        <v>486</v>
      </c>
      <c r="E46" s="526"/>
      <c r="F46" s="526"/>
      <c r="G46" s="526"/>
      <c r="P46" s="40"/>
      <c r="Q46" s="39"/>
    </row>
    <row r="47" spans="1:20" ht="16.5" thickTop="1" thickBot="1" x14ac:dyDescent="0.3">
      <c r="A47" s="720"/>
      <c r="B47" s="529"/>
      <c r="C47" s="530"/>
      <c r="D47" s="320" t="s">
        <v>501</v>
      </c>
      <c r="E47" s="320" t="s">
        <v>56</v>
      </c>
      <c r="F47" s="320" t="s">
        <v>66</v>
      </c>
      <c r="G47" s="320" t="s">
        <v>1</v>
      </c>
      <c r="P47" s="40"/>
      <c r="Q47" s="39"/>
    </row>
    <row r="48" spans="1:20" ht="16.5" thickTop="1" thickBot="1" x14ac:dyDescent="0.3">
      <c r="A48" s="376">
        <f t="shared" ref="A48:G48" si="16">AI92</f>
        <v>15</v>
      </c>
      <c r="B48" s="31" t="str">
        <f t="shared" si="16"/>
        <v>Two-Phase MUT</v>
      </c>
      <c r="C48" s="356">
        <f t="shared" si="16"/>
        <v>80.080650335016728</v>
      </c>
      <c r="D48" s="356" t="str">
        <f t="shared" si="16"/>
        <v xml:space="preserve">na </v>
      </c>
      <c r="E48" s="356">
        <f t="shared" si="16"/>
        <v>97.924558286704837</v>
      </c>
      <c r="F48" s="356">
        <f t="shared" si="16"/>
        <v>96.12287813635875</v>
      </c>
      <c r="G48" s="356">
        <f t="shared" si="16"/>
        <v>54.55874689108493</v>
      </c>
      <c r="P48" s="40"/>
    </row>
    <row r="49" spans="1:16" ht="15.75" thickTop="1" x14ac:dyDescent="0.25">
      <c r="P49" s="40"/>
    </row>
    <row r="50" spans="1:16" x14ac:dyDescent="0.25">
      <c r="P50" s="40"/>
    </row>
    <row r="51" spans="1:16" ht="15.75" customHeight="1" thickBot="1" x14ac:dyDescent="0.3">
      <c r="B51" s="353" t="s">
        <v>505</v>
      </c>
      <c r="C51" s="353"/>
      <c r="D51" s="353"/>
      <c r="E51" s="353"/>
      <c r="F51" s="353"/>
      <c r="G51" s="353"/>
      <c r="H51" s="353"/>
      <c r="I51" s="353"/>
      <c r="J51" s="353"/>
      <c r="K51" s="353"/>
      <c r="L51" s="353"/>
      <c r="M51" s="353"/>
      <c r="N51" s="353"/>
      <c r="P51" s="40"/>
    </row>
    <row r="52" spans="1:16" ht="16.5" thickTop="1" thickBot="1" x14ac:dyDescent="0.3">
      <c r="A52" s="719" t="s">
        <v>448</v>
      </c>
      <c r="B52" s="528" t="s">
        <v>364</v>
      </c>
      <c r="C52" s="531" t="s">
        <v>502</v>
      </c>
      <c r="D52" s="531"/>
      <c r="E52" s="531"/>
      <c r="F52" s="531"/>
      <c r="G52" s="526" t="s">
        <v>503</v>
      </c>
      <c r="H52" s="526"/>
      <c r="I52" s="526"/>
      <c r="J52" s="526"/>
      <c r="K52" s="527" t="s">
        <v>489</v>
      </c>
      <c r="L52" s="527"/>
      <c r="M52" s="527"/>
      <c r="N52" s="527"/>
      <c r="P52" s="40"/>
    </row>
    <row r="53" spans="1:16" ht="18.75" customHeight="1" thickTop="1" thickBot="1" x14ac:dyDescent="0.3">
      <c r="A53" s="720"/>
      <c r="B53" s="529"/>
      <c r="C53" s="352" t="s">
        <v>491</v>
      </c>
      <c r="D53" s="352" t="s">
        <v>363</v>
      </c>
      <c r="E53" s="352" t="s">
        <v>362</v>
      </c>
      <c r="F53" s="352" t="s">
        <v>492</v>
      </c>
      <c r="G53" s="352" t="s">
        <v>491</v>
      </c>
      <c r="H53" s="352" t="s">
        <v>363</v>
      </c>
      <c r="I53" s="352" t="s">
        <v>362</v>
      </c>
      <c r="J53" s="352" t="s">
        <v>492</v>
      </c>
      <c r="K53" s="352" t="s">
        <v>491</v>
      </c>
      <c r="L53" s="352" t="s">
        <v>363</v>
      </c>
      <c r="M53" s="352" t="s">
        <v>362</v>
      </c>
      <c r="N53" s="352" t="s">
        <v>492</v>
      </c>
      <c r="P53" s="40"/>
    </row>
    <row r="54" spans="1:16" ht="16.5" thickTop="1" thickBot="1" x14ac:dyDescent="0.3">
      <c r="A54" s="376">
        <f t="shared" ref="A54:N54" si="17">AQ92</f>
        <v>15</v>
      </c>
      <c r="B54" s="31" t="str">
        <f t="shared" si="17"/>
        <v>Two-Phase MUT</v>
      </c>
      <c r="C54" s="350" t="str">
        <f t="shared" si="17"/>
        <v>na</v>
      </c>
      <c r="D54" s="372">
        <f t="shared" si="17"/>
        <v>1.7760277722606739</v>
      </c>
      <c r="E54" s="372">
        <f t="shared" si="17"/>
        <v>2.17601429318684</v>
      </c>
      <c r="F54" s="372">
        <f t="shared" si="17"/>
        <v>0.74198553292750102</v>
      </c>
      <c r="G54" s="350" t="str">
        <f t="shared" si="17"/>
        <v>na</v>
      </c>
      <c r="H54" s="372">
        <f t="shared" si="17"/>
        <v>7.1612267499456558E-4</v>
      </c>
      <c r="I54" s="372">
        <f t="shared" si="17"/>
        <v>3.1742462552129375E-3</v>
      </c>
      <c r="J54" s="372">
        <f t="shared" si="17"/>
        <v>2.148967905988217E-2</v>
      </c>
      <c r="K54" s="350" t="str">
        <f t="shared" si="17"/>
        <v>na</v>
      </c>
      <c r="L54" s="372">
        <f t="shared" si="17"/>
        <v>1</v>
      </c>
      <c r="M54" s="372">
        <f t="shared" si="17"/>
        <v>0.91180555555555554</v>
      </c>
      <c r="N54" s="372">
        <f t="shared" si="17"/>
        <v>1.4588888888888887</v>
      </c>
      <c r="P54" s="40"/>
    </row>
    <row r="55" spans="1:16" ht="15.75" thickTop="1" x14ac:dyDescent="0.25">
      <c r="P55" s="40"/>
    </row>
    <row r="56" spans="1:16" ht="15.75" thickBot="1" x14ac:dyDescent="0.3">
      <c r="A56" s="42"/>
      <c r="B56" s="42"/>
      <c r="C56" s="42"/>
      <c r="D56" s="42"/>
      <c r="E56" s="42"/>
      <c r="F56" s="42"/>
      <c r="G56" s="42"/>
      <c r="H56" s="42"/>
      <c r="I56" s="42"/>
      <c r="J56" s="42"/>
      <c r="K56" s="42"/>
      <c r="L56" s="42"/>
      <c r="M56" s="42"/>
      <c r="N56" s="42"/>
      <c r="O56" s="42"/>
      <c r="P56" s="43"/>
    </row>
    <row r="66" spans="11:11" ht="45.75" customHeight="1" x14ac:dyDescent="0.25"/>
    <row r="69" spans="11:11" x14ac:dyDescent="0.25">
      <c r="K69" s="16"/>
    </row>
    <row r="70" spans="11:11" x14ac:dyDescent="0.25">
      <c r="K70" s="16"/>
    </row>
    <row r="71" spans="11:11" x14ac:dyDescent="0.25">
      <c r="K71" s="16"/>
    </row>
    <row r="72" spans="11:11" x14ac:dyDescent="0.25">
      <c r="K72" s="16"/>
    </row>
    <row r="73" spans="11:11" x14ac:dyDescent="0.25">
      <c r="K73" s="16"/>
    </row>
    <row r="74" spans="11:11" x14ac:dyDescent="0.25">
      <c r="K74" s="16"/>
    </row>
    <row r="75" spans="11:11" x14ac:dyDescent="0.25">
      <c r="K75" s="16"/>
    </row>
    <row r="76" spans="11:11" x14ac:dyDescent="0.25">
      <c r="K76" s="16"/>
    </row>
    <row r="77" spans="11:11" x14ac:dyDescent="0.25">
      <c r="K77" s="16"/>
    </row>
    <row r="78" spans="11:11" x14ac:dyDescent="0.25">
      <c r="K78" s="16"/>
    </row>
    <row r="79" spans="11:11" x14ac:dyDescent="0.25">
      <c r="K79" s="16"/>
    </row>
    <row r="80" spans="11:11" x14ac:dyDescent="0.25">
      <c r="K80" s="16"/>
    </row>
    <row r="81" spans="1:56" x14ac:dyDescent="0.25">
      <c r="K81" s="16"/>
    </row>
    <row r="82" spans="1:56" x14ac:dyDescent="0.25">
      <c r="K82" s="16"/>
    </row>
    <row r="83" spans="1:56" x14ac:dyDescent="0.25">
      <c r="A83" s="29"/>
      <c r="B83" s="30"/>
      <c r="C83" s="29"/>
      <c r="D83" s="29"/>
      <c r="E83" s="29"/>
      <c r="F83" s="29"/>
      <c r="G83" s="29"/>
      <c r="H83" s="29"/>
      <c r="I83" s="29"/>
      <c r="J83" s="29"/>
      <c r="K83" s="29"/>
      <c r="L83" s="29"/>
      <c r="M83" s="29"/>
      <c r="N83" s="29"/>
      <c r="O83" s="29"/>
      <c r="P83" s="29"/>
      <c r="Q83" s="29"/>
      <c r="R83" s="29"/>
    </row>
    <row r="84" spans="1:56" x14ac:dyDescent="0.25">
      <c r="K84" s="16"/>
    </row>
    <row r="85" spans="1:56" x14ac:dyDescent="0.25">
      <c r="K85" s="16"/>
    </row>
    <row r="86" spans="1:56" x14ac:dyDescent="0.25">
      <c r="K86" s="16"/>
    </row>
    <row r="87" spans="1:56" ht="18.75" x14ac:dyDescent="0.3">
      <c r="A87" s="29"/>
      <c r="B87" s="32"/>
      <c r="C87" s="32"/>
      <c r="I87" s="16"/>
      <c r="J87" s="23"/>
      <c r="K87" s="23"/>
      <c r="R87" s="33"/>
    </row>
    <row r="88" spans="1:56" ht="18.75" x14ac:dyDescent="0.3">
      <c r="A88" s="29"/>
      <c r="B88" s="32"/>
      <c r="C88" s="32"/>
      <c r="I88" s="16"/>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thickTop="1" thickBot="1" x14ac:dyDescent="0.3">
      <c r="K90" s="16"/>
      <c r="AI90" s="737" t="s">
        <v>484</v>
      </c>
      <c r="AJ90" s="737" t="s">
        <v>364</v>
      </c>
      <c r="AK90" s="738" t="s">
        <v>485</v>
      </c>
      <c r="AL90" s="737" t="s">
        <v>486</v>
      </c>
      <c r="AM90" s="737"/>
      <c r="AN90" s="737"/>
      <c r="AO90" s="737"/>
      <c r="AP90" s="179"/>
      <c r="AQ90" s="737" t="s">
        <v>484</v>
      </c>
      <c r="AR90" s="735" t="s">
        <v>364</v>
      </c>
      <c r="AS90" s="736" t="s">
        <v>487</v>
      </c>
      <c r="AT90" s="736"/>
      <c r="AU90" s="736"/>
      <c r="AV90" s="736"/>
      <c r="AW90" s="737" t="s">
        <v>488</v>
      </c>
      <c r="AX90" s="737"/>
      <c r="AY90" s="737"/>
      <c r="AZ90" s="737"/>
      <c r="BA90" s="738" t="s">
        <v>489</v>
      </c>
      <c r="BB90" s="738"/>
      <c r="BC90" s="738"/>
      <c r="BD90" s="738"/>
    </row>
    <row r="91" spans="1:56" ht="16.5" thickTop="1" thickBot="1" x14ac:dyDescent="0.3">
      <c r="K91" s="16"/>
      <c r="AI91" s="737"/>
      <c r="AJ91" s="737"/>
      <c r="AK91" s="738"/>
      <c r="AL91" s="180" t="s">
        <v>490</v>
      </c>
      <c r="AM91" s="180" t="s">
        <v>56</v>
      </c>
      <c r="AN91" s="180" t="s">
        <v>66</v>
      </c>
      <c r="AO91" s="180" t="s">
        <v>1</v>
      </c>
      <c r="AP91" s="179"/>
      <c r="AQ91" s="737"/>
      <c r="AR91" s="735"/>
      <c r="AS91" s="180" t="s">
        <v>491</v>
      </c>
      <c r="AT91" s="180" t="s">
        <v>363</v>
      </c>
      <c r="AU91" s="180" t="s">
        <v>362</v>
      </c>
      <c r="AV91" s="180" t="s">
        <v>492</v>
      </c>
      <c r="AW91" s="180" t="s">
        <v>491</v>
      </c>
      <c r="AX91" s="180" t="s">
        <v>363</v>
      </c>
      <c r="AY91" s="180" t="s">
        <v>362</v>
      </c>
      <c r="AZ91" s="180" t="s">
        <v>492</v>
      </c>
      <c r="BA91" s="180" t="s">
        <v>491</v>
      </c>
      <c r="BB91" s="180" t="s">
        <v>363</v>
      </c>
      <c r="BC91" s="180" t="s">
        <v>362</v>
      </c>
      <c r="BD91" s="180" t="s">
        <v>492</v>
      </c>
    </row>
    <row r="92" spans="1:56" ht="15.75" thickTop="1" x14ac:dyDescent="0.25">
      <c r="K92" s="16"/>
      <c r="AI92" s="181">
        <v>15</v>
      </c>
      <c r="AJ92" s="182" t="s">
        <v>108</v>
      </c>
      <c r="AK92" s="183">
        <f>$AY$6</f>
        <v>80.080650335016728</v>
      </c>
      <c r="AL92" s="184" t="s">
        <v>493</v>
      </c>
      <c r="AM92" s="185">
        <f>$AX$6</f>
        <v>97.924558286704837</v>
      </c>
      <c r="AN92" s="185">
        <f>$AX$12</f>
        <v>96.12287813635875</v>
      </c>
      <c r="AO92" s="185">
        <f>$AX$18</f>
        <v>54.55874689108493</v>
      </c>
      <c r="AP92" s="186"/>
      <c r="AQ92" s="181">
        <f t="shared" ref="AQ92:AR92" si="18">AI92</f>
        <v>15</v>
      </c>
      <c r="AR92" s="182" t="str">
        <f t="shared" si="18"/>
        <v>Two-Phase MUT</v>
      </c>
      <c r="AS92" s="187" t="s">
        <v>494</v>
      </c>
      <c r="AT92" s="188">
        <f>$N$6/'1.Conventional'!$N$6</f>
        <v>1.7760277722606739</v>
      </c>
      <c r="AU92" s="188">
        <f>$N$12/'1.Conventional'!$N$14</f>
        <v>2.17601429318684</v>
      </c>
      <c r="AV92" s="188">
        <f>$N$18/'1.Conventional'!$N$22</f>
        <v>0.74198553292750102</v>
      </c>
      <c r="AW92" s="187" t="s">
        <v>494</v>
      </c>
      <c r="AX92" s="188">
        <f>$W$6</f>
        <v>7.1612267499456558E-4</v>
      </c>
      <c r="AY92" s="188">
        <f>$W$12</f>
        <v>3.1742462552129375E-3</v>
      </c>
      <c r="AZ92" s="188">
        <f>$W$18</f>
        <v>2.148967905988217E-2</v>
      </c>
      <c r="BA92" s="189" t="s">
        <v>494</v>
      </c>
      <c r="BB92" s="190">
        <f>$AO$6</f>
        <v>1</v>
      </c>
      <c r="BC92" s="190">
        <f>$AO$12</f>
        <v>0.91180555555555554</v>
      </c>
      <c r="BD92" s="190">
        <f>$AO$18</f>
        <v>1.4588888888888887</v>
      </c>
    </row>
    <row r="93" spans="1:56" x14ac:dyDescent="0.25">
      <c r="H93" s="16"/>
    </row>
    <row r="94" spans="1:56" x14ac:dyDescent="0.25">
      <c r="K94" s="16"/>
    </row>
    <row r="95" spans="1:56" x14ac:dyDescent="0.25">
      <c r="K95" s="16"/>
    </row>
    <row r="96" spans="1:56" x14ac:dyDescent="0.25">
      <c r="K96" s="16"/>
    </row>
    <row r="97" spans="11:11" x14ac:dyDescent="0.25">
      <c r="K97" s="16"/>
    </row>
    <row r="98" spans="11:11" x14ac:dyDescent="0.25">
      <c r="K98" s="16"/>
    </row>
    <row r="99" spans="11:11" x14ac:dyDescent="0.25">
      <c r="K99" s="16"/>
    </row>
    <row r="100" spans="11:11" x14ac:dyDescent="0.25">
      <c r="K100" s="16"/>
    </row>
    <row r="101" spans="11:11" x14ac:dyDescent="0.25">
      <c r="K101" s="16"/>
    </row>
  </sheetData>
  <mergeCells count="61">
    <mergeCell ref="AX6:AX11"/>
    <mergeCell ref="BA90:BD90"/>
    <mergeCell ref="B28:C28"/>
    <mergeCell ref="E5:F5"/>
    <mergeCell ref="E30:I33"/>
    <mergeCell ref="C46:C47"/>
    <mergeCell ref="D46:G46"/>
    <mergeCell ref="AL90:AO90"/>
    <mergeCell ref="AQ90:AQ91"/>
    <mergeCell ref="AR90:AR91"/>
    <mergeCell ref="AS90:AV90"/>
    <mergeCell ref="AW90:AZ90"/>
    <mergeCell ref="A21:C21"/>
    <mergeCell ref="A22:A23"/>
    <mergeCell ref="A24:A25"/>
    <mergeCell ref="AI90:AI91"/>
    <mergeCell ref="AM4:AM5"/>
    <mergeCell ref="AY6:AY21"/>
    <mergeCell ref="N12:N17"/>
    <mergeCell ref="W12:W17"/>
    <mergeCell ref="AO12:AO17"/>
    <mergeCell ref="AW12:AW17"/>
    <mergeCell ref="AX12:AX17"/>
    <mergeCell ref="N18:N21"/>
    <mergeCell ref="W18:W21"/>
    <mergeCell ref="AO18:AO21"/>
    <mergeCell ref="AW18:AW21"/>
    <mergeCell ref="AX18:AX21"/>
    <mergeCell ref="N6:N11"/>
    <mergeCell ref="W6:W11"/>
    <mergeCell ref="AO6:AO11"/>
    <mergeCell ref="AW6:AW11"/>
    <mergeCell ref="AD4:AD5"/>
    <mergeCell ref="AE4:AF4"/>
    <mergeCell ref="AG4:AJ4"/>
    <mergeCell ref="AK4:AK5"/>
    <mergeCell ref="AL4:AL5"/>
    <mergeCell ref="B52:B53"/>
    <mergeCell ref="C52:F52"/>
    <mergeCell ref="G52:J52"/>
    <mergeCell ref="K52:N52"/>
    <mergeCell ref="A4:C4"/>
    <mergeCell ref="A46:A47"/>
    <mergeCell ref="B46:B47"/>
    <mergeCell ref="A52:A53"/>
    <mergeCell ref="AQ2:AY4"/>
    <mergeCell ref="AJ90:AJ91"/>
    <mergeCell ref="AK90:AK91"/>
    <mergeCell ref="K2:N4"/>
    <mergeCell ref="P2:W4"/>
    <mergeCell ref="Y2:AO2"/>
    <mergeCell ref="Y3:Y5"/>
    <mergeCell ref="Z3:Z5"/>
    <mergeCell ref="AA3:AD3"/>
    <mergeCell ref="AE3:AK3"/>
    <mergeCell ref="AL3:AM3"/>
    <mergeCell ref="AN3:AN5"/>
    <mergeCell ref="AO3:AO5"/>
    <mergeCell ref="AA4:AA5"/>
    <mergeCell ref="AB4:AB5"/>
    <mergeCell ref="AC4:AC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R53"/>
  <sheetViews>
    <sheetView zoomScale="70" zoomScaleNormal="70" workbookViewId="0">
      <selection activeCell="F28" sqref="F28"/>
    </sheetView>
  </sheetViews>
  <sheetFormatPr defaultColWidth="9.140625" defaultRowHeight="15" x14ac:dyDescent="0.25"/>
  <cols>
    <col min="1" max="1" width="11.42578125" style="9" customWidth="1"/>
    <col min="2" max="2" width="19.42578125" style="9" customWidth="1"/>
    <col min="3" max="3" width="27.7109375" style="9" customWidth="1"/>
    <col min="4" max="4" width="22.85546875" style="9" customWidth="1"/>
    <col min="5" max="5" width="28.85546875" style="9" customWidth="1"/>
    <col min="6" max="6" width="10.42578125" style="9" customWidth="1"/>
    <col min="7" max="10" width="9.140625" style="9"/>
    <col min="11" max="11" width="13.7109375" style="9" customWidth="1"/>
    <col min="12" max="16384" width="9.140625" style="9"/>
  </cols>
  <sheetData>
    <row r="1" spans="2:18" x14ac:dyDescent="0.25">
      <c r="B1" s="505" t="s">
        <v>115</v>
      </c>
      <c r="C1" s="506"/>
      <c r="D1" s="506"/>
      <c r="E1" s="506"/>
      <c r="F1" s="506"/>
      <c r="G1" s="506"/>
      <c r="H1" s="506"/>
      <c r="I1" s="506"/>
      <c r="J1" s="506"/>
      <c r="K1" s="506"/>
      <c r="L1" s="506"/>
      <c r="M1" s="506"/>
      <c r="N1" s="506"/>
      <c r="O1" s="506"/>
      <c r="P1" s="506"/>
      <c r="Q1" s="506"/>
      <c r="R1" s="507"/>
    </row>
    <row r="2" spans="2:18" ht="15.75" thickBot="1" x14ac:dyDescent="0.3">
      <c r="B2" s="508"/>
      <c r="C2" s="509"/>
      <c r="D2" s="509"/>
      <c r="E2" s="509"/>
      <c r="F2" s="509"/>
      <c r="G2" s="509"/>
      <c r="H2" s="509"/>
      <c r="I2" s="509"/>
      <c r="J2" s="509"/>
      <c r="K2" s="509"/>
      <c r="L2" s="509"/>
      <c r="M2" s="509"/>
      <c r="N2" s="509"/>
      <c r="O2" s="509"/>
      <c r="P2" s="509"/>
      <c r="Q2" s="509"/>
      <c r="R2" s="510"/>
    </row>
    <row r="3" spans="2:18" x14ac:dyDescent="0.25">
      <c r="B3" s="39"/>
      <c r="R3" s="40"/>
    </row>
    <row r="4" spans="2:18" x14ac:dyDescent="0.25">
      <c r="B4" s="511" t="s">
        <v>572</v>
      </c>
      <c r="C4" s="512"/>
      <c r="D4" s="512"/>
      <c r="E4" s="512"/>
      <c r="F4" s="512"/>
      <c r="G4" s="512"/>
      <c r="H4" s="512"/>
      <c r="R4" s="40"/>
    </row>
    <row r="5" spans="2:18" ht="15.75" thickBot="1" x14ac:dyDescent="0.3">
      <c r="B5" s="39"/>
      <c r="C5" s="520" t="s">
        <v>111</v>
      </c>
      <c r="D5" s="520"/>
      <c r="E5" s="520"/>
      <c r="R5" s="40"/>
    </row>
    <row r="6" spans="2:18" ht="16.5" thickTop="1" thickBot="1" x14ac:dyDescent="0.3">
      <c r="B6" s="39"/>
      <c r="C6" s="521" t="s">
        <v>549</v>
      </c>
      <c r="D6" s="522"/>
      <c r="E6" s="523"/>
      <c r="R6" s="40"/>
    </row>
    <row r="7" spans="2:18" ht="16.5" thickTop="1" thickBot="1" x14ac:dyDescent="0.3">
      <c r="B7" s="39"/>
      <c r="C7" s="72" t="s">
        <v>14</v>
      </c>
      <c r="D7" s="72" t="s">
        <v>63</v>
      </c>
      <c r="E7" s="72" t="s">
        <v>550</v>
      </c>
      <c r="R7" s="40"/>
    </row>
    <row r="8" spans="2:18" ht="15.75" thickTop="1" x14ac:dyDescent="0.25">
      <c r="B8" s="39"/>
      <c r="C8" s="69" t="s">
        <v>175</v>
      </c>
      <c r="D8" s="44" t="s">
        <v>117</v>
      </c>
      <c r="E8" s="56">
        <v>1696</v>
      </c>
      <c r="O8" s="100"/>
      <c r="R8" s="40"/>
    </row>
    <row r="9" spans="2:18" x14ac:dyDescent="0.25">
      <c r="B9" s="39"/>
      <c r="C9" s="70"/>
      <c r="D9" s="45" t="s">
        <v>118</v>
      </c>
      <c r="E9" s="57">
        <v>12742</v>
      </c>
      <c r="O9" s="100"/>
      <c r="R9" s="40"/>
    </row>
    <row r="10" spans="2:18" ht="15.75" thickBot="1" x14ac:dyDescent="0.3">
      <c r="B10" s="39"/>
      <c r="C10" s="71"/>
      <c r="D10" s="46" t="s">
        <v>119</v>
      </c>
      <c r="E10" s="58">
        <v>1696</v>
      </c>
      <c r="R10" s="40"/>
    </row>
    <row r="11" spans="2:18" ht="15.75" thickTop="1" x14ac:dyDescent="0.25">
      <c r="B11" s="39"/>
      <c r="C11" s="69" t="s">
        <v>176</v>
      </c>
      <c r="D11" s="44" t="s">
        <v>120</v>
      </c>
      <c r="E11" s="59">
        <v>941</v>
      </c>
      <c r="R11" s="40"/>
    </row>
    <row r="12" spans="2:18" x14ac:dyDescent="0.25">
      <c r="B12" s="39"/>
      <c r="C12" s="70"/>
      <c r="D12" s="45" t="s">
        <v>121</v>
      </c>
      <c r="E12" s="57">
        <v>3665</v>
      </c>
      <c r="R12" s="40"/>
    </row>
    <row r="13" spans="2:18" ht="15.75" thickBot="1" x14ac:dyDescent="0.3">
      <c r="B13" s="39"/>
      <c r="C13" s="71"/>
      <c r="D13" s="46" t="s">
        <v>122</v>
      </c>
      <c r="E13" s="58">
        <v>1003</v>
      </c>
      <c r="R13" s="40"/>
    </row>
    <row r="14" spans="2:18" ht="15.75" thickTop="1" x14ac:dyDescent="0.25">
      <c r="B14" s="39"/>
      <c r="C14" s="69" t="s">
        <v>177</v>
      </c>
      <c r="D14" s="44" t="s">
        <v>123</v>
      </c>
      <c r="E14" s="59">
        <v>2316</v>
      </c>
      <c r="R14" s="40"/>
    </row>
    <row r="15" spans="2:18" x14ac:dyDescent="0.25">
      <c r="B15" s="39"/>
      <c r="C15" s="70"/>
      <c r="D15" s="45" t="s">
        <v>124</v>
      </c>
      <c r="E15" s="57">
        <v>17361</v>
      </c>
      <c r="R15" s="40"/>
    </row>
    <row r="16" spans="2:18" ht="15.75" thickBot="1" x14ac:dyDescent="0.3">
      <c r="B16" s="39"/>
      <c r="C16" s="71"/>
      <c r="D16" s="46" t="s">
        <v>125</v>
      </c>
      <c r="E16" s="58">
        <v>2316</v>
      </c>
      <c r="R16" s="40"/>
    </row>
    <row r="17" spans="2:18" ht="15.75" thickTop="1" x14ac:dyDescent="0.25">
      <c r="B17" s="39"/>
      <c r="C17" s="69" t="s">
        <v>178</v>
      </c>
      <c r="D17" s="44" t="s">
        <v>126</v>
      </c>
      <c r="E17" s="59">
        <v>941</v>
      </c>
      <c r="R17" s="40"/>
    </row>
    <row r="18" spans="2:18" x14ac:dyDescent="0.25">
      <c r="B18" s="39"/>
      <c r="C18" s="70"/>
      <c r="D18" s="45" t="s">
        <v>127</v>
      </c>
      <c r="E18" s="57">
        <v>3665</v>
      </c>
      <c r="R18" s="40"/>
    </row>
    <row r="19" spans="2:18" ht="15.75" thickBot="1" x14ac:dyDescent="0.3">
      <c r="B19" s="39"/>
      <c r="C19" s="71"/>
      <c r="D19" s="46" t="s">
        <v>128</v>
      </c>
      <c r="E19" s="58">
        <v>1003</v>
      </c>
      <c r="R19" s="40"/>
    </row>
    <row r="20" spans="2:18" ht="16.5" thickTop="1" thickBot="1" x14ac:dyDescent="0.3">
      <c r="B20" s="39"/>
      <c r="C20" s="47"/>
      <c r="D20" s="48" t="s">
        <v>72</v>
      </c>
      <c r="E20" s="62">
        <f>SUM(E8:E19)</f>
        <v>49345</v>
      </c>
      <c r="R20" s="40"/>
    </row>
    <row r="21" spans="2:18" ht="15.75" thickTop="1" x14ac:dyDescent="0.25">
      <c r="B21" s="192" t="s">
        <v>381</v>
      </c>
      <c r="C21" s="30"/>
      <c r="D21" s="97"/>
      <c r="E21" s="98"/>
      <c r="F21" s="98"/>
      <c r="G21" s="98"/>
      <c r="H21" s="98"/>
      <c r="I21" s="98"/>
      <c r="J21" s="98"/>
      <c r="K21" s="98"/>
      <c r="R21" s="40"/>
    </row>
    <row r="22" spans="2:18" x14ac:dyDescent="0.25">
      <c r="B22" s="192"/>
      <c r="C22" s="30"/>
      <c r="D22" s="97"/>
      <c r="E22" s="98"/>
      <c r="F22" s="98"/>
      <c r="G22" s="98"/>
      <c r="H22" s="98"/>
      <c r="I22" s="98"/>
      <c r="J22" s="98"/>
      <c r="K22" s="98"/>
      <c r="R22" s="40"/>
    </row>
    <row r="23" spans="2:18" x14ac:dyDescent="0.25">
      <c r="B23" s="39"/>
      <c r="C23" s="29"/>
      <c r="D23" s="99"/>
      <c r="R23" s="40"/>
    </row>
    <row r="24" spans="2:18" x14ac:dyDescent="0.25">
      <c r="B24" s="511" t="s">
        <v>573</v>
      </c>
      <c r="C24" s="512"/>
      <c r="D24" s="512"/>
      <c r="E24" s="512"/>
      <c r="F24" s="512"/>
      <c r="G24" s="512"/>
      <c r="H24" s="512"/>
      <c r="I24" s="512"/>
      <c r="J24" s="512"/>
      <c r="K24" s="512"/>
      <c r="L24" s="512"/>
      <c r="M24" s="512"/>
      <c r="N24" s="512"/>
      <c r="O24" s="512"/>
      <c r="P24" s="512"/>
      <c r="R24" s="40"/>
    </row>
    <row r="25" spans="2:18" ht="15.75" thickBot="1" x14ac:dyDescent="0.3">
      <c r="B25" s="39"/>
      <c r="C25" s="519" t="s">
        <v>112</v>
      </c>
      <c r="D25" s="519"/>
      <c r="R25" s="40"/>
    </row>
    <row r="26" spans="2:18" ht="16.5" thickTop="1" thickBot="1" x14ac:dyDescent="0.3">
      <c r="B26" s="39"/>
      <c r="C26" s="524" t="s">
        <v>386</v>
      </c>
      <c r="D26" s="525"/>
      <c r="R26" s="40"/>
    </row>
    <row r="27" spans="2:18" ht="15.75" thickTop="1" x14ac:dyDescent="0.25">
      <c r="B27" s="39"/>
      <c r="C27" s="107" t="s">
        <v>387</v>
      </c>
      <c r="D27" s="60">
        <v>35</v>
      </c>
      <c r="R27" s="40"/>
    </row>
    <row r="28" spans="2:18" x14ac:dyDescent="0.25">
      <c r="B28" s="39"/>
      <c r="C28" s="108" t="s">
        <v>388</v>
      </c>
      <c r="D28" s="61">
        <v>20</v>
      </c>
      <c r="R28" s="40"/>
    </row>
    <row r="29" spans="2:18" x14ac:dyDescent="0.25">
      <c r="B29" s="39"/>
      <c r="C29" s="108" t="s">
        <v>389</v>
      </c>
      <c r="D29" s="61">
        <v>15</v>
      </c>
      <c r="R29" s="40"/>
    </row>
    <row r="30" spans="2:18" x14ac:dyDescent="0.25">
      <c r="B30" s="39"/>
      <c r="C30" s="110" t="s">
        <v>390</v>
      </c>
      <c r="D30" s="109">
        <v>15</v>
      </c>
      <c r="R30" s="40"/>
    </row>
    <row r="31" spans="2:18" ht="15.75" thickBot="1" x14ac:dyDescent="0.3">
      <c r="B31" s="39"/>
      <c r="C31" s="106" t="s">
        <v>391</v>
      </c>
      <c r="D31" s="95">
        <v>25</v>
      </c>
      <c r="R31" s="40"/>
    </row>
    <row r="32" spans="2:18" ht="15.75" thickTop="1" x14ac:dyDescent="0.25">
      <c r="B32" s="193" t="s">
        <v>584</v>
      </c>
      <c r="R32" s="40"/>
    </row>
    <row r="33" spans="2:18" x14ac:dyDescent="0.25">
      <c r="B33" s="193"/>
      <c r="R33" s="40"/>
    </row>
    <row r="34" spans="2:18" x14ac:dyDescent="0.25">
      <c r="B34" s="39"/>
      <c r="R34" s="40"/>
    </row>
    <row r="35" spans="2:18" x14ac:dyDescent="0.25">
      <c r="B35" s="518" t="s">
        <v>574</v>
      </c>
      <c r="C35" s="519"/>
      <c r="D35" s="519"/>
      <c r="E35" s="519"/>
      <c r="F35" s="519"/>
      <c r="G35" s="519"/>
      <c r="H35" s="519"/>
      <c r="I35" s="519"/>
      <c r="J35" s="519"/>
      <c r="K35" s="519"/>
      <c r="L35"/>
      <c r="R35" s="40"/>
    </row>
    <row r="36" spans="2:18" ht="15.75" thickBot="1" x14ac:dyDescent="0.3">
      <c r="B36" s="96"/>
      <c r="C36" s="520" t="s">
        <v>380</v>
      </c>
      <c r="D36" s="520"/>
      <c r="E36" s="520"/>
      <c r="F36" s="92"/>
      <c r="G36" s="92"/>
      <c r="H36" s="92"/>
      <c r="I36" s="92"/>
      <c r="J36" s="92"/>
      <c r="K36" s="92"/>
      <c r="R36" s="40"/>
    </row>
    <row r="37" spans="2:18" ht="16.5" thickTop="1" thickBot="1" x14ac:dyDescent="0.3">
      <c r="B37" s="39"/>
      <c r="C37" s="513" t="s">
        <v>377</v>
      </c>
      <c r="D37" s="514"/>
      <c r="E37" s="515"/>
      <c r="R37" s="40"/>
    </row>
    <row r="38" spans="2:18" ht="15.75" thickTop="1" x14ac:dyDescent="0.25">
      <c r="B38" s="39"/>
      <c r="C38" s="516" t="s">
        <v>378</v>
      </c>
      <c r="D38" s="105" t="s">
        <v>17</v>
      </c>
      <c r="E38" s="94">
        <v>2</v>
      </c>
      <c r="R38" s="40"/>
    </row>
    <row r="39" spans="2:18" ht="15.75" thickBot="1" x14ac:dyDescent="0.3">
      <c r="B39" s="39"/>
      <c r="C39" s="517"/>
      <c r="D39" s="106" t="s">
        <v>20</v>
      </c>
      <c r="E39" s="95">
        <v>2</v>
      </c>
      <c r="R39" s="40"/>
    </row>
    <row r="40" spans="2:18" ht="15.75" thickTop="1" x14ac:dyDescent="0.25">
      <c r="B40" s="39"/>
      <c r="C40" s="516" t="s">
        <v>379</v>
      </c>
      <c r="D40" s="105" t="s">
        <v>23</v>
      </c>
      <c r="E40" s="94">
        <v>1</v>
      </c>
      <c r="R40" s="40"/>
    </row>
    <row r="41" spans="2:18" ht="15.75" thickBot="1" x14ac:dyDescent="0.3">
      <c r="B41" s="39"/>
      <c r="C41" s="517"/>
      <c r="D41" s="106" t="s">
        <v>26</v>
      </c>
      <c r="E41" s="95">
        <v>1</v>
      </c>
      <c r="R41" s="40"/>
    </row>
    <row r="42" spans="2:18" ht="15.75" thickTop="1" x14ac:dyDescent="0.25">
      <c r="B42" s="193" t="s">
        <v>381</v>
      </c>
      <c r="R42" s="40"/>
    </row>
    <row r="43" spans="2:18" x14ac:dyDescent="0.25">
      <c r="B43" s="193"/>
      <c r="R43" s="40"/>
    </row>
    <row r="44" spans="2:18" x14ac:dyDescent="0.25">
      <c r="B44" s="39"/>
      <c r="R44" s="40"/>
    </row>
    <row r="45" spans="2:18" x14ac:dyDescent="0.25">
      <c r="B45" s="192" t="s">
        <v>583</v>
      </c>
      <c r="C45" s="475"/>
      <c r="D45" s="475"/>
      <c r="E45" s="475"/>
      <c r="F45" s="475"/>
      <c r="G45" s="475"/>
      <c r="H45" s="475"/>
      <c r="I45" s="475"/>
      <c r="J45" s="194"/>
      <c r="K45" s="194"/>
      <c r="L45" s="194"/>
      <c r="M45" s="194"/>
      <c r="N45" s="194"/>
      <c r="O45" s="194"/>
      <c r="P45" s="194"/>
      <c r="Q45" s="194"/>
      <c r="R45" s="40"/>
    </row>
    <row r="46" spans="2:18" ht="15.75" thickBot="1" x14ac:dyDescent="0.3">
      <c r="B46" s="39"/>
      <c r="C46" s="93" t="s">
        <v>384</v>
      </c>
      <c r="D46" s="93"/>
      <c r="R46" s="40"/>
    </row>
    <row r="47" spans="2:18" ht="16.5" thickTop="1" thickBot="1" x14ac:dyDescent="0.3">
      <c r="B47" s="39"/>
      <c r="C47" s="101" t="s">
        <v>385</v>
      </c>
      <c r="D47" s="102"/>
      <c r="R47" s="40"/>
    </row>
    <row r="48" spans="2:18" ht="15.75" thickTop="1" x14ac:dyDescent="0.25">
      <c r="B48" s="39"/>
      <c r="C48" s="103" t="s">
        <v>378</v>
      </c>
      <c r="D48" s="439" t="s">
        <v>382</v>
      </c>
      <c r="R48" s="40"/>
    </row>
    <row r="49" spans="2:18" x14ac:dyDescent="0.25">
      <c r="B49" s="39"/>
      <c r="C49" s="104" t="s">
        <v>379</v>
      </c>
      <c r="D49" s="440" t="s">
        <v>382</v>
      </c>
      <c r="R49" s="40"/>
    </row>
    <row r="50" spans="2:18" ht="15.75" thickBot="1" x14ac:dyDescent="0.3">
      <c r="B50" s="39"/>
      <c r="C50" s="46" t="s">
        <v>383</v>
      </c>
      <c r="D50" s="441" t="s">
        <v>382</v>
      </c>
      <c r="R50" s="40"/>
    </row>
    <row r="51" spans="2:18" ht="15.75" thickTop="1" x14ac:dyDescent="0.25">
      <c r="B51" s="39"/>
      <c r="R51" s="40"/>
    </row>
    <row r="52" spans="2:18" ht="15.75" thickBot="1" x14ac:dyDescent="0.3">
      <c r="B52" s="41"/>
      <c r="C52" s="42"/>
      <c r="D52" s="42"/>
      <c r="E52" s="42"/>
      <c r="F52" s="42"/>
      <c r="G52" s="42"/>
      <c r="H52" s="42"/>
      <c r="I52" s="42"/>
      <c r="J52" s="42"/>
      <c r="K52" s="42"/>
      <c r="L52" s="42"/>
      <c r="M52" s="42"/>
      <c r="N52" s="42"/>
      <c r="O52" s="42"/>
      <c r="P52" s="42"/>
      <c r="Q52" s="42"/>
      <c r="R52" s="43"/>
    </row>
    <row r="53" spans="2:18" x14ac:dyDescent="0.25">
      <c r="B53" s="17"/>
      <c r="C53" s="17"/>
      <c r="D53" s="17"/>
      <c r="E53" s="17"/>
    </row>
  </sheetData>
  <mergeCells count="12">
    <mergeCell ref="B1:R2"/>
    <mergeCell ref="B24:P24"/>
    <mergeCell ref="C37:E37"/>
    <mergeCell ref="C38:C39"/>
    <mergeCell ref="C40:C41"/>
    <mergeCell ref="B35:K35"/>
    <mergeCell ref="C36:E36"/>
    <mergeCell ref="C6:E6"/>
    <mergeCell ref="C26:D26"/>
    <mergeCell ref="C25:D25"/>
    <mergeCell ref="C5:E5"/>
    <mergeCell ref="B4:H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X165"/>
  <sheetViews>
    <sheetView tabSelected="1" topLeftCell="A43" zoomScale="70" zoomScaleNormal="70" workbookViewId="0">
      <selection activeCell="N78" sqref="N78"/>
    </sheetView>
  </sheetViews>
  <sheetFormatPr defaultColWidth="9.140625" defaultRowHeight="15" x14ac:dyDescent="0.25"/>
  <cols>
    <col min="1" max="1" width="6.7109375" style="321" bestFit="1" customWidth="1"/>
    <col min="2" max="2" width="23.28515625" style="321" bestFit="1" customWidth="1"/>
    <col min="3" max="3" width="18.42578125" style="321" customWidth="1"/>
    <col min="4" max="4" width="18.7109375" style="321" bestFit="1" customWidth="1"/>
    <col min="5" max="5" width="12.42578125" style="321" bestFit="1" customWidth="1"/>
    <col min="6" max="6" width="11.42578125" style="321" bestFit="1" customWidth="1"/>
    <col min="7" max="7" width="13.7109375" style="321" customWidth="1"/>
    <col min="8" max="8" width="9.85546875" style="321" customWidth="1"/>
    <col min="9" max="9" width="9.140625" style="321"/>
    <col min="10" max="10" width="10.140625" style="321" customWidth="1"/>
    <col min="11" max="11" width="9.7109375" style="321" customWidth="1"/>
    <col min="12" max="12" width="10.5703125" style="321" customWidth="1"/>
    <col min="13" max="13" width="10.85546875" style="321" customWidth="1"/>
    <col min="14" max="14" width="8.7109375" style="321" customWidth="1"/>
    <col min="15" max="15" width="4" style="321" customWidth="1"/>
    <col min="16" max="16" width="7.140625" style="321" bestFit="1" customWidth="1"/>
    <col min="17" max="17" width="8.28515625" style="321" bestFit="1" customWidth="1"/>
    <col min="18" max="18" width="7.85546875" style="321" bestFit="1" customWidth="1"/>
    <col min="19" max="19" width="4" style="321" bestFit="1" customWidth="1"/>
    <col min="20" max="20" width="7.140625" style="321" bestFit="1" customWidth="1"/>
    <col min="21" max="21" width="6.28515625" style="321" bestFit="1" customWidth="1"/>
    <col min="22" max="22" width="5.42578125" style="321" bestFit="1" customWidth="1"/>
    <col min="23" max="28" width="9.140625" style="321"/>
    <col min="29" max="29" width="17.7109375" style="321" bestFit="1" customWidth="1"/>
    <col min="30" max="36" width="9.140625" style="321"/>
    <col min="37" max="37" width="17.7109375" style="321" bestFit="1" customWidth="1"/>
    <col min="38" max="49" width="9.140625" style="321"/>
    <col min="50" max="51" width="18" style="321" customWidth="1"/>
    <col min="52" max="53" width="9.140625" style="321"/>
    <col min="54" max="54" width="21.7109375" style="321" bestFit="1" customWidth="1"/>
    <col min="55" max="55" width="16.140625" style="321" customWidth="1"/>
    <col min="56" max="56" width="18.7109375" style="321" bestFit="1" customWidth="1"/>
    <col min="57" max="57" width="12.42578125" style="321" bestFit="1" customWidth="1"/>
    <col min="58" max="58" width="11.42578125" style="321" bestFit="1" customWidth="1"/>
    <col min="59" max="59" width="11.5703125" style="321" bestFit="1" customWidth="1"/>
    <col min="60" max="60" width="13.42578125" style="321" bestFit="1" customWidth="1"/>
    <col min="61" max="61" width="9.140625" style="321"/>
    <col min="62" max="62" width="21.7109375" style="321" bestFit="1" customWidth="1"/>
    <col min="63" max="67" width="9.140625" style="321"/>
    <col min="68" max="68" width="22.7109375" style="321" customWidth="1"/>
    <col min="69" max="16384" width="9.140625" style="321"/>
  </cols>
  <sheetData>
    <row r="1" spans="1:44" x14ac:dyDescent="0.25">
      <c r="A1" s="29"/>
      <c r="B1" s="29"/>
      <c r="C1" s="29"/>
      <c r="D1" s="29"/>
      <c r="E1" s="29"/>
      <c r="F1" s="29"/>
    </row>
    <row r="2" spans="1:44" ht="15.75" thickBot="1" x14ac:dyDescent="0.3">
      <c r="A2" s="354" t="s">
        <v>133</v>
      </c>
      <c r="B2" s="354"/>
      <c r="C2" s="354"/>
      <c r="D2" s="354"/>
      <c r="E2" s="354"/>
      <c r="F2" s="354"/>
      <c r="AR2" s="369"/>
    </row>
    <row r="3" spans="1:44" ht="23.25" customHeight="1" thickTop="1" thickBot="1" x14ac:dyDescent="0.3">
      <c r="A3" s="322" t="s">
        <v>3</v>
      </c>
      <c r="B3" s="323" t="s">
        <v>364</v>
      </c>
      <c r="C3" s="323" t="s">
        <v>56</v>
      </c>
      <c r="D3" s="324" t="s">
        <v>0</v>
      </c>
      <c r="E3" s="325" t="s">
        <v>1</v>
      </c>
      <c r="F3" s="323" t="s">
        <v>2</v>
      </c>
      <c r="AR3" s="369"/>
    </row>
    <row r="4" spans="1:44" ht="15.75" thickTop="1" x14ac:dyDescent="0.25">
      <c r="A4" s="326">
        <v>1</v>
      </c>
      <c r="B4" s="313" t="s">
        <v>94</v>
      </c>
      <c r="C4" s="327">
        <v>8</v>
      </c>
      <c r="D4" s="328">
        <v>8</v>
      </c>
      <c r="E4" s="329">
        <v>16</v>
      </c>
      <c r="F4" s="328">
        <v>32</v>
      </c>
      <c r="AR4" s="369"/>
    </row>
    <row r="5" spans="1:44" x14ac:dyDescent="0.25">
      <c r="A5" s="330">
        <v>2</v>
      </c>
      <c r="B5" s="316" t="s">
        <v>62</v>
      </c>
      <c r="C5" s="331">
        <v>8</v>
      </c>
      <c r="D5" s="332">
        <v>8</v>
      </c>
      <c r="E5" s="333">
        <v>8</v>
      </c>
      <c r="F5" s="332">
        <v>24</v>
      </c>
      <c r="AR5" s="369"/>
    </row>
    <row r="6" spans="1:44" x14ac:dyDescent="0.25">
      <c r="A6" s="330">
        <v>3</v>
      </c>
      <c r="B6" s="316" t="s">
        <v>4</v>
      </c>
      <c r="C6" s="331">
        <v>8</v>
      </c>
      <c r="D6" s="332">
        <v>8</v>
      </c>
      <c r="E6" s="333">
        <v>14</v>
      </c>
      <c r="F6" s="332">
        <v>30</v>
      </c>
      <c r="AR6" s="369"/>
    </row>
    <row r="7" spans="1:44" x14ac:dyDescent="0.25">
      <c r="A7" s="330">
        <v>4</v>
      </c>
      <c r="B7" s="316" t="s">
        <v>5</v>
      </c>
      <c r="C7" s="331">
        <v>8</v>
      </c>
      <c r="D7" s="332">
        <v>8</v>
      </c>
      <c r="E7" s="333">
        <v>11</v>
      </c>
      <c r="F7" s="332">
        <v>27</v>
      </c>
      <c r="AR7" s="369"/>
    </row>
    <row r="8" spans="1:44" x14ac:dyDescent="0.25">
      <c r="A8" s="330">
        <v>5</v>
      </c>
      <c r="B8" s="316" t="s">
        <v>6</v>
      </c>
      <c r="C8" s="331">
        <v>8</v>
      </c>
      <c r="D8" s="332">
        <v>8</v>
      </c>
      <c r="E8" s="333">
        <v>8</v>
      </c>
      <c r="F8" s="332">
        <v>24</v>
      </c>
      <c r="AR8" s="369"/>
    </row>
    <row r="9" spans="1:44" x14ac:dyDescent="0.25">
      <c r="A9" s="330">
        <v>6</v>
      </c>
      <c r="B9" s="316" t="s">
        <v>7</v>
      </c>
      <c r="C9" s="331">
        <v>6</v>
      </c>
      <c r="D9" s="332">
        <v>6</v>
      </c>
      <c r="E9" s="333">
        <v>2</v>
      </c>
      <c r="F9" s="332">
        <v>14</v>
      </c>
      <c r="AR9" s="369"/>
    </row>
    <row r="10" spans="1:44" x14ac:dyDescent="0.25">
      <c r="A10" s="330">
        <v>7</v>
      </c>
      <c r="B10" s="316" t="s">
        <v>8</v>
      </c>
      <c r="C10" s="331">
        <v>7</v>
      </c>
      <c r="D10" s="332">
        <v>7</v>
      </c>
      <c r="E10" s="333">
        <v>8</v>
      </c>
      <c r="F10" s="332">
        <v>22</v>
      </c>
      <c r="AR10" s="369"/>
    </row>
    <row r="11" spans="1:44" x14ac:dyDescent="0.25">
      <c r="A11" s="330">
        <v>8</v>
      </c>
      <c r="B11" s="316" t="s">
        <v>10</v>
      </c>
      <c r="C11" s="331">
        <v>7</v>
      </c>
      <c r="D11" s="332">
        <v>7</v>
      </c>
      <c r="E11" s="333">
        <v>8</v>
      </c>
      <c r="F11" s="332">
        <v>22</v>
      </c>
      <c r="AR11" s="369"/>
    </row>
    <row r="12" spans="1:44" x14ac:dyDescent="0.25">
      <c r="A12" s="330">
        <v>9</v>
      </c>
      <c r="B12" s="316" t="s">
        <v>11</v>
      </c>
      <c r="C12" s="331">
        <v>8</v>
      </c>
      <c r="D12" s="332">
        <v>8</v>
      </c>
      <c r="E12" s="333">
        <v>12</v>
      </c>
      <c r="F12" s="332">
        <v>28</v>
      </c>
      <c r="AR12" s="369"/>
    </row>
    <row r="13" spans="1:44" x14ac:dyDescent="0.25">
      <c r="A13" s="330">
        <v>10</v>
      </c>
      <c r="B13" s="316" t="s">
        <v>9</v>
      </c>
      <c r="C13" s="331">
        <v>8</v>
      </c>
      <c r="D13" s="332">
        <v>8</v>
      </c>
      <c r="E13" s="333">
        <v>8</v>
      </c>
      <c r="F13" s="332">
        <v>24</v>
      </c>
      <c r="AR13" s="369"/>
    </row>
    <row r="14" spans="1:44" x14ac:dyDescent="0.25">
      <c r="A14" s="330">
        <v>11</v>
      </c>
      <c r="B14" s="316" t="s">
        <v>12</v>
      </c>
      <c r="C14" s="331">
        <v>6</v>
      </c>
      <c r="D14" s="332">
        <v>6</v>
      </c>
      <c r="E14" s="333">
        <v>6</v>
      </c>
      <c r="F14" s="332">
        <v>18</v>
      </c>
      <c r="AR14" s="369"/>
    </row>
    <row r="15" spans="1:44" x14ac:dyDescent="0.25">
      <c r="A15" s="330">
        <v>12</v>
      </c>
      <c r="B15" s="316" t="s">
        <v>61</v>
      </c>
      <c r="C15" s="331">
        <v>8</v>
      </c>
      <c r="D15" s="332">
        <v>8</v>
      </c>
      <c r="E15" s="333">
        <v>8</v>
      </c>
      <c r="F15" s="332">
        <v>24</v>
      </c>
      <c r="AR15" s="369"/>
    </row>
    <row r="16" spans="1:44" x14ac:dyDescent="0.25">
      <c r="A16" s="330">
        <v>13</v>
      </c>
      <c r="B16" s="316" t="s">
        <v>60</v>
      </c>
      <c r="C16" s="331">
        <v>9</v>
      </c>
      <c r="D16" s="332">
        <v>9</v>
      </c>
      <c r="E16" s="333">
        <v>10</v>
      </c>
      <c r="F16" s="332">
        <v>28</v>
      </c>
      <c r="AR16" s="369"/>
    </row>
    <row r="17" spans="1:76" x14ac:dyDescent="0.25">
      <c r="A17" s="330">
        <v>14</v>
      </c>
      <c r="B17" s="316" t="s">
        <v>57</v>
      </c>
      <c r="C17" s="331">
        <v>6</v>
      </c>
      <c r="D17" s="332">
        <v>6</v>
      </c>
      <c r="E17" s="333">
        <v>2</v>
      </c>
      <c r="F17" s="332">
        <v>14</v>
      </c>
      <c r="AR17" s="369"/>
    </row>
    <row r="18" spans="1:76" ht="15.75" thickBot="1" x14ac:dyDescent="0.3">
      <c r="A18" s="334">
        <v>15</v>
      </c>
      <c r="B18" s="318" t="s">
        <v>59</v>
      </c>
      <c r="C18" s="335">
        <v>6</v>
      </c>
      <c r="D18" s="336">
        <v>6</v>
      </c>
      <c r="E18" s="337">
        <v>4</v>
      </c>
      <c r="F18" s="336">
        <v>16</v>
      </c>
      <c r="AR18" s="369"/>
    </row>
    <row r="19" spans="1:76" ht="15.75" thickTop="1" x14ac:dyDescent="0.25">
      <c r="AR19" s="369"/>
    </row>
    <row r="20" spans="1:76" x14ac:dyDescent="0.25">
      <c r="AR20" s="369"/>
    </row>
    <row r="21" spans="1:76" x14ac:dyDescent="0.25">
      <c r="AR21" s="369"/>
    </row>
    <row r="22" spans="1:76" ht="15.75" thickBot="1" x14ac:dyDescent="0.3">
      <c r="A22" s="353" t="s">
        <v>504</v>
      </c>
      <c r="B22" s="353"/>
      <c r="C22" s="353"/>
      <c r="D22" s="353"/>
      <c r="E22" s="353"/>
      <c r="F22" s="353"/>
      <c r="G22" s="353"/>
      <c r="AR22" s="369"/>
    </row>
    <row r="23" spans="1:76" ht="16.5" thickTop="1" thickBot="1" x14ac:dyDescent="0.3">
      <c r="A23" s="528" t="s">
        <v>448</v>
      </c>
      <c r="B23" s="528" t="s">
        <v>364</v>
      </c>
      <c r="C23" s="527" t="s">
        <v>485</v>
      </c>
      <c r="D23" s="526" t="s">
        <v>486</v>
      </c>
      <c r="E23" s="526"/>
      <c r="F23" s="526"/>
      <c r="G23" s="526"/>
      <c r="AR23" s="369"/>
      <c r="BX23" s="9"/>
    </row>
    <row r="24" spans="1:76" ht="16.5" thickTop="1" thickBot="1" x14ac:dyDescent="0.3">
      <c r="A24" s="529"/>
      <c r="B24" s="529"/>
      <c r="C24" s="530"/>
      <c r="D24" s="320" t="s">
        <v>501</v>
      </c>
      <c r="E24" s="320" t="s">
        <v>56</v>
      </c>
      <c r="F24" s="320" t="s">
        <v>66</v>
      </c>
      <c r="G24" s="320" t="s">
        <v>1</v>
      </c>
      <c r="AR24" s="369"/>
      <c r="BU24" s="341" t="s">
        <v>495</v>
      </c>
      <c r="BX24" s="9"/>
    </row>
    <row r="25" spans="1:76" ht="15.75" thickTop="1" x14ac:dyDescent="0.25">
      <c r="A25" s="44">
        <v>1</v>
      </c>
      <c r="B25" s="313" t="s">
        <v>94</v>
      </c>
      <c r="C25" s="338" cm="1">
        <f t="array" aca="1" ref="C25" ca="1">INDIRECT("'"&amp;$BU25&amp;"'!$AK$92")</f>
        <v>70.507691508314622</v>
      </c>
      <c r="D25" s="338" t="str" cm="1">
        <f t="array" aca="1" ref="D25" ca="1">INDIRECT("'"&amp;$BU25&amp;"'!AL$92")</f>
        <v xml:space="preserve">na </v>
      </c>
      <c r="E25" s="338" cm="1">
        <f t="array" aca="1" ref="E25" ca="1">INDIRECT("'"&amp;$BU25&amp;"'!$AM$92")</f>
        <v>98.942183155556748</v>
      </c>
      <c r="F25" s="338" cm="1">
        <f t="array" aca="1" ref="F25" ca="1">INDIRECT("'"&amp;$BU25&amp;"'!$AN$92")</f>
        <v>97.799750686544201</v>
      </c>
      <c r="G25" s="338" cm="1">
        <f t="array" aca="1" ref="G25" ca="1">INDIRECT("'"&amp;$BU25&amp;"'!$AO$92")</f>
        <v>36.223486652386754</v>
      </c>
      <c r="AR25" s="369"/>
      <c r="BU25" s="343" t="s">
        <v>79</v>
      </c>
      <c r="BX25" s="9"/>
    </row>
    <row r="26" spans="1:76" x14ac:dyDescent="0.25">
      <c r="A26" s="45">
        <v>2</v>
      </c>
      <c r="B26" s="316" t="s">
        <v>62</v>
      </c>
      <c r="C26" s="339" cm="1">
        <f t="array" aca="1" ref="C26" ca="1">INDIRECT("'"&amp;$BU26&amp;"'!$AK$92")</f>
        <v>78.761644479917535</v>
      </c>
      <c r="D26" s="339" t="str" cm="1">
        <f t="array" aca="1" ref="D26" ca="1">INDIRECT("'"&amp;$BU26&amp;"'!AL$92")</f>
        <v xml:space="preserve">na </v>
      </c>
      <c r="E26" s="339" cm="1">
        <f t="array" aca="1" ref="E26" ca="1">INDIRECT("'"&amp;$BU26&amp;"'!$AM$92")</f>
        <v>98.156453072609125</v>
      </c>
      <c r="F26" s="339" cm="1">
        <f t="array" aca="1" ref="F26" ca="1">INDIRECT("'"&amp;$BU26&amp;"'!$AN$92")</f>
        <v>96.195368420406751</v>
      </c>
      <c r="G26" s="339" cm="1">
        <f t="array" aca="1" ref="G26" ca="1">INDIRECT("'"&amp;$BU26&amp;"'!$AO$92")</f>
        <v>51.745347398274674</v>
      </c>
      <c r="AR26" s="369"/>
      <c r="BU26" s="343" t="s">
        <v>80</v>
      </c>
      <c r="BX26" s="9"/>
    </row>
    <row r="27" spans="1:76" x14ac:dyDescent="0.25">
      <c r="A27" s="45">
        <v>3</v>
      </c>
      <c r="B27" s="316" t="s">
        <v>4</v>
      </c>
      <c r="C27" s="339" cm="1">
        <f t="array" aca="1" ref="C27" ca="1">INDIRECT("'"&amp;$BU27&amp;"'!$AK$92")</f>
        <v>69.818294516278272</v>
      </c>
      <c r="D27" s="339" t="str" cm="1">
        <f t="array" aca="1" ref="D27" ca="1">INDIRECT("'"&amp;$BU27&amp;"'!AL$92")</f>
        <v xml:space="preserve">na </v>
      </c>
      <c r="E27" s="339" cm="1">
        <f t="array" aca="1" ref="E27" ca="1">INDIRECT("'"&amp;$BU27&amp;"'!$AM$92")</f>
        <v>99.00045538244936</v>
      </c>
      <c r="F27" s="339" cm="1">
        <f t="array" aca="1" ref="F27" ca="1">INDIRECT("'"&amp;$BU27&amp;"'!$AN$92")</f>
        <v>97.940752017282037</v>
      </c>
      <c r="G27" s="339" cm="1">
        <f t="array" aca="1" ref="G27" ca="1">INDIRECT("'"&amp;$BU27&amp;"'!$AO$92")</f>
        <v>35.099997140414359</v>
      </c>
      <c r="AR27" s="369"/>
      <c r="BU27" s="343" t="s">
        <v>81</v>
      </c>
      <c r="BX27" s="9"/>
    </row>
    <row r="28" spans="1:76" x14ac:dyDescent="0.25">
      <c r="A28" s="45">
        <v>4</v>
      </c>
      <c r="B28" s="316" t="s">
        <v>5</v>
      </c>
      <c r="C28" s="339" cm="1">
        <f t="array" aca="1" ref="C28" ca="1">INDIRECT("'"&amp;$BU28&amp;"'!$AK$92")</f>
        <v>74.017179710036146</v>
      </c>
      <c r="D28" s="339" t="str" cm="1">
        <f t="array" aca="1" ref="D28" ca="1">INDIRECT("'"&amp;$BU28&amp;"'!AL$92")</f>
        <v xml:space="preserve">na </v>
      </c>
      <c r="E28" s="339" cm="1">
        <f t="array" aca="1" ref="E28" ca="1">INDIRECT("'"&amp;$BU28&amp;"'!$AM$92")</f>
        <v>99.004077931252894</v>
      </c>
      <c r="F28" s="339" cm="1">
        <f t="array" aca="1" ref="F28" ca="1">INDIRECT("'"&amp;$BU28&amp;"'!$AN$92")</f>
        <v>96.876053519916383</v>
      </c>
      <c r="G28" s="339" cm="1">
        <f t="array" aca="1" ref="G28" ca="1">INDIRECT("'"&amp;$BU28&amp;"'!$AO$92")</f>
        <v>42.279328148161213</v>
      </c>
      <c r="AR28" s="369"/>
      <c r="BU28" s="343" t="s">
        <v>82</v>
      </c>
      <c r="BX28" s="9"/>
    </row>
    <row r="29" spans="1:76" x14ac:dyDescent="0.25">
      <c r="A29" s="45">
        <v>5</v>
      </c>
      <c r="B29" s="316" t="s">
        <v>6</v>
      </c>
      <c r="C29" s="339" cm="1">
        <f t="array" aca="1" ref="C29" ca="1">INDIRECT("'"&amp;$BU29&amp;"'!$AK$92")</f>
        <v>86.618584198746603</v>
      </c>
      <c r="D29" s="339" t="str" cm="1">
        <f t="array" aca="1" ref="D29" ca="1">INDIRECT("'"&amp;$BU29&amp;"'!AL$92")</f>
        <v xml:space="preserve">na </v>
      </c>
      <c r="E29" s="339" cm="1">
        <f t="array" aca="1" ref="E29" ca="1">INDIRECT("'"&amp;$BU29&amp;"'!$AM$92")</f>
        <v>97.023612236479792</v>
      </c>
      <c r="F29" s="339" cm="1">
        <f t="array" aca="1" ref="F29" ca="1">INDIRECT("'"&amp;$BU29&amp;"'!$AN$92")</f>
        <v>93.342243962073042</v>
      </c>
      <c r="G29" s="339" cm="1">
        <f t="array" aca="1" ref="G29" ca="1">INDIRECT("'"&amp;$BU29&amp;"'!$AO$92")</f>
        <v>71.759196244773378</v>
      </c>
      <c r="AR29" s="369"/>
      <c r="BU29" s="343" t="s">
        <v>83</v>
      </c>
      <c r="BX29" s="9"/>
    </row>
    <row r="30" spans="1:76" x14ac:dyDescent="0.25">
      <c r="A30" s="45">
        <v>6</v>
      </c>
      <c r="B30" s="316" t="s">
        <v>7</v>
      </c>
      <c r="C30" s="339" cm="1">
        <f t="array" aca="1" ref="C30" ca="1">INDIRECT("'"&amp;$BU30&amp;"'!$AK$92")</f>
        <v>91.985419417108631</v>
      </c>
      <c r="D30" s="339" t="str" cm="1">
        <f t="array" aca="1" ref="D30" ca="1">INDIRECT("'"&amp;$BU30&amp;"'!AL$92")</f>
        <v xml:space="preserve">na </v>
      </c>
      <c r="E30" s="339" cm="1">
        <f t="array" aca="1" ref="E30" ca="1">INDIRECT("'"&amp;$BU30&amp;"'!$AM$92")</f>
        <v>95.437438305720363</v>
      </c>
      <c r="F30" s="339" cm="1">
        <f t="array" aca="1" ref="F30" ca="1">INDIRECT("'"&amp;$BU30&amp;"'!$AN$92")</f>
        <v>91.652367074928733</v>
      </c>
      <c r="G30" s="339" cm="1">
        <f t="array" aca="1" ref="G30" ca="1">INDIRECT("'"&amp;$BU30&amp;"'!$AO$92")</f>
        <v>88.98043390966248</v>
      </c>
      <c r="AR30" s="369"/>
      <c r="BU30" s="343" t="s">
        <v>84</v>
      </c>
      <c r="BX30" s="9"/>
    </row>
    <row r="31" spans="1:76" x14ac:dyDescent="0.25">
      <c r="A31" s="45">
        <v>7</v>
      </c>
      <c r="B31" s="316" t="s">
        <v>8</v>
      </c>
      <c r="C31" s="339" cm="1">
        <f t="array" aca="1" ref="C31" ca="1">INDIRECT("'"&amp;$BU31&amp;"'!$AK$92")</f>
        <v>79.772085421959844</v>
      </c>
      <c r="D31" s="339" t="str" cm="1">
        <f t="array" aca="1" ref="D31" ca="1">INDIRECT("'"&amp;$BU31&amp;"'!AL$92")</f>
        <v xml:space="preserve">na </v>
      </c>
      <c r="E31" s="339" cm="1">
        <f t="array" aca="1" ref="E31" ca="1">INDIRECT("'"&amp;$BU31&amp;"'!$AM$92")</f>
        <v>97.788207777911808</v>
      </c>
      <c r="F31" s="339" cm="1">
        <f t="array" aca="1" ref="F31" ca="1">INDIRECT("'"&amp;$BU31&amp;"'!$AN$92")</f>
        <v>95.669137615843312</v>
      </c>
      <c r="G31" s="339" cm="1">
        <f t="array" aca="1" ref="G31" ca="1">INDIRECT("'"&amp;$BU31&amp;"'!$AO$92")</f>
        <v>54.261836836346575</v>
      </c>
      <c r="AR31" s="369"/>
      <c r="BU31" s="343" t="s">
        <v>85</v>
      </c>
      <c r="BX31" s="9"/>
    </row>
    <row r="32" spans="1:76" x14ac:dyDescent="0.25">
      <c r="A32" s="45">
        <v>8</v>
      </c>
      <c r="B32" s="316" t="s">
        <v>10</v>
      </c>
      <c r="C32" s="339" cm="1">
        <f t="array" aca="1" ref="C32" ca="1">INDIRECT("'"&amp;$BU32&amp;"'!$AK$92")</f>
        <v>80.077844039426708</v>
      </c>
      <c r="D32" s="339" t="str" cm="1">
        <f t="array" aca="1" ref="D32" ca="1">INDIRECT("'"&amp;$BU32&amp;"'!AL$92")</f>
        <v xml:space="preserve">na </v>
      </c>
      <c r="E32" s="339" cm="1">
        <f t="array" aca="1" ref="E32" ca="1">INDIRECT("'"&amp;$BU32&amp;"'!$AM$92")</f>
        <v>97.76795402889131</v>
      </c>
      <c r="F32" s="339" cm="1">
        <f t="array" aca="1" ref="F32" ca="1">INDIRECT("'"&amp;$BU32&amp;"'!$AN$92")</f>
        <v>95.590341277788283</v>
      </c>
      <c r="G32" s="339" cm="1">
        <f t="array" aca="1" ref="G32" ca="1">INDIRECT("'"&amp;$BU32&amp;"'!$AO$92")</f>
        <v>54.944797476257577</v>
      </c>
      <c r="AR32" s="369"/>
      <c r="BU32" s="343" t="s">
        <v>86</v>
      </c>
      <c r="BX32" s="9"/>
    </row>
    <row r="33" spans="1:76" x14ac:dyDescent="0.25">
      <c r="A33" s="45">
        <v>9</v>
      </c>
      <c r="B33" s="316" t="s">
        <v>11</v>
      </c>
      <c r="C33" s="339" cm="1">
        <f t="array" aca="1" ref="C33" ca="1">INDIRECT("'"&amp;$BU33&amp;"'!$AK$92")</f>
        <v>79.02630555676231</v>
      </c>
      <c r="D33" s="339" t="str" cm="1">
        <f t="array" aca="1" ref="D33" ca="1">INDIRECT("'"&amp;$BU33&amp;"'!AL$92")</f>
        <v xml:space="preserve">na </v>
      </c>
      <c r="E33" s="339" cm="1">
        <f t="array" aca="1" ref="E33" ca="1">INDIRECT("'"&amp;$BU33&amp;"'!$AM$92")</f>
        <v>97.905772898417823</v>
      </c>
      <c r="F33" s="339" cm="1">
        <f t="array" aca="1" ref="F33" ca="1">INDIRECT("'"&amp;$BU33&amp;"'!$AN$92")</f>
        <v>95.398793531751352</v>
      </c>
      <c r="G33" s="339" cm="1">
        <f t="array" aca="1" ref="G33" ca="1">INDIRECT("'"&amp;$BU33&amp;"'!$AO$92")</f>
        <v>52.840127323953531</v>
      </c>
      <c r="AR33" s="369"/>
      <c r="BU33" s="343" t="s">
        <v>87</v>
      </c>
      <c r="BX33" s="9"/>
    </row>
    <row r="34" spans="1:76" x14ac:dyDescent="0.25">
      <c r="A34" s="45">
        <v>10</v>
      </c>
      <c r="B34" s="316" t="s">
        <v>9</v>
      </c>
      <c r="C34" s="339" cm="1">
        <f t="array" aca="1" ref="C34" ca="1">INDIRECT("'"&amp;$BU34&amp;"'!$AK$92")</f>
        <v>86.618584198746618</v>
      </c>
      <c r="D34" s="339" t="str" cm="1">
        <f t="array" aca="1" ref="D34" ca="1">INDIRECT("'"&amp;$BU34&amp;"'!AL$92")</f>
        <v xml:space="preserve">na </v>
      </c>
      <c r="E34" s="339" cm="1">
        <f t="array" aca="1" ref="E34" ca="1">INDIRECT("'"&amp;$BU34&amp;"'!$AM$92")</f>
        <v>97.023612236479792</v>
      </c>
      <c r="F34" s="339" cm="1">
        <f t="array" aca="1" ref="F34" ca="1">INDIRECT("'"&amp;$BU34&amp;"'!$AN$92")</f>
        <v>93.342243962073042</v>
      </c>
      <c r="G34" s="339" cm="1">
        <f t="array" aca="1" ref="G34" ca="1">INDIRECT("'"&amp;$BU34&amp;"'!$AO$92")</f>
        <v>71.759196244773378</v>
      </c>
      <c r="AR34" s="369"/>
      <c r="BU34" s="343" t="s">
        <v>88</v>
      </c>
      <c r="BX34" s="9"/>
    </row>
    <row r="35" spans="1:76" x14ac:dyDescent="0.25">
      <c r="A35" s="45">
        <v>11</v>
      </c>
      <c r="B35" s="316" t="s">
        <v>12</v>
      </c>
      <c r="C35" s="339" cm="1">
        <f t="array" aca="1" ref="C35" ca="1">INDIRECT("'"&amp;$BU35&amp;"'!$AK$92")</f>
        <v>73.993893954562466</v>
      </c>
      <c r="D35" s="339" t="str" cm="1">
        <f t="array" aca="1" ref="D35" ca="1">INDIRECT("'"&amp;$BU35&amp;"'!AL$92")</f>
        <v xml:space="preserve">na </v>
      </c>
      <c r="E35" s="339" cm="1">
        <f t="array" aca="1" ref="E35" ca="1">INDIRECT("'"&amp;$BU35&amp;"'!$AM$92")</f>
        <v>98.43617275961239</v>
      </c>
      <c r="F35" s="339" cm="1">
        <f t="array" aca="1" ref="F35" ca="1">INDIRECT("'"&amp;$BU35&amp;"'!$AN$92")</f>
        <v>95.858830175301748</v>
      </c>
      <c r="G35" s="339" cm="1">
        <f t="array" aca="1" ref="G35" ca="1">INDIRECT("'"&amp;$BU35&amp;"'!$AO$92")</f>
        <v>42.933945823599743</v>
      </c>
      <c r="AR35" s="369"/>
      <c r="BU35" s="343" t="s">
        <v>89</v>
      </c>
      <c r="BX35" s="9"/>
    </row>
    <row r="36" spans="1:76" x14ac:dyDescent="0.25">
      <c r="A36" s="45">
        <v>12</v>
      </c>
      <c r="B36" s="316" t="s">
        <v>61</v>
      </c>
      <c r="C36" s="339" cm="1">
        <f t="array" aca="1" ref="C36" ca="1">INDIRECT("'"&amp;$BU36&amp;"'!$AK$92")</f>
        <v>73.976797322167684</v>
      </c>
      <c r="D36" s="339" t="str" cm="1">
        <f t="array" aca="1" ref="D36" ca="1">INDIRECT("'"&amp;$BU36&amp;"'!AL$92")</f>
        <v xml:space="preserve">na </v>
      </c>
      <c r="E36" s="339" cm="1">
        <f t="array" aca="1" ref="E36" ca="1">INDIRECT("'"&amp;$BU36&amp;"'!$AM$92")</f>
        <v>98.737053166067852</v>
      </c>
      <c r="F36" s="339" cm="1">
        <f t="array" aca="1" ref="F36" ca="1">INDIRECT("'"&amp;$BU36&amp;"'!$AN$92")</f>
        <v>97.724066521625346</v>
      </c>
      <c r="G36" s="339" cm="1">
        <f t="array" aca="1" ref="G36" ca="1">INDIRECT("'"&amp;$BU36&amp;"'!$AO$92")</f>
        <v>41.957044103344266</v>
      </c>
      <c r="AR36" s="369"/>
      <c r="BU36" s="343" t="s">
        <v>90</v>
      </c>
      <c r="BX36" s="9"/>
    </row>
    <row r="37" spans="1:76" x14ac:dyDescent="0.25">
      <c r="A37" s="45">
        <v>13</v>
      </c>
      <c r="B37" s="316" t="s">
        <v>60</v>
      </c>
      <c r="C37" s="339" cm="1">
        <f t="array" aca="1" ref="C37" ca="1">INDIRECT("'"&amp;$BU37&amp;"'!$AK$92")</f>
        <v>73.936912299636646</v>
      </c>
      <c r="D37" s="339" t="str" cm="1">
        <f t="array" aca="1" ref="D37" ca="1">INDIRECT("'"&amp;$BU37&amp;"'!AL$92")</f>
        <v xml:space="preserve">na </v>
      </c>
      <c r="E37" s="339" cm="1">
        <f t="array" aca="1" ref="E37" ca="1">INDIRECT("'"&amp;$BU37&amp;"'!$AM$92")</f>
        <v>98.769444965989976</v>
      </c>
      <c r="F37" s="339" cm="1">
        <f t="array" aca="1" ref="F37" ca="1">INDIRECT("'"&amp;$BU37&amp;"'!$AN$92")</f>
        <v>97.793328947468567</v>
      </c>
      <c r="G37" s="339" cm="1">
        <f t="array" aca="1" ref="G37" ca="1">INDIRECT("'"&amp;$BU37&amp;"'!$AO$92")</f>
        <v>41.845820371639988</v>
      </c>
      <c r="AR37" s="369"/>
      <c r="BU37" s="343" t="s">
        <v>91</v>
      </c>
      <c r="BX37" s="9"/>
    </row>
    <row r="38" spans="1:76" x14ac:dyDescent="0.25">
      <c r="A38" s="45">
        <v>14</v>
      </c>
      <c r="B38" s="316" t="s">
        <v>57</v>
      </c>
      <c r="C38" s="339" cm="1">
        <f t="array" aca="1" ref="C38" ca="1">INDIRECT("'"&amp;$BU38&amp;"'!$AK$92")</f>
        <v>89.25522556788016</v>
      </c>
      <c r="D38" s="339" t="str" cm="1">
        <f t="array" aca="1" ref="D38" ca="1">INDIRECT("'"&amp;$BU38&amp;"'!AL$92")</f>
        <v xml:space="preserve">na </v>
      </c>
      <c r="E38" s="339" cm="1">
        <f t="array" aca="1" ref="E38" ca="1">INDIRECT("'"&amp;$BU38&amp;"'!$AM$92")</f>
        <v>96.901064378557393</v>
      </c>
      <c r="F38" s="339" cm="1">
        <f t="array" aca="1" ref="F38" ca="1">INDIRECT("'"&amp;$BU38&amp;"'!$AN$92")</f>
        <v>93.05629072053317</v>
      </c>
      <c r="G38" s="339" cm="1">
        <f t="array" aca="1" ref="G38" ca="1">INDIRECT("'"&amp;$BU38&amp;"'!$AO$92")</f>
        <v>78.854534243603283</v>
      </c>
      <c r="AR38" s="369"/>
      <c r="BU38" s="343" t="s">
        <v>92</v>
      </c>
      <c r="BX38" s="9"/>
    </row>
    <row r="39" spans="1:76" ht="15.75" thickBot="1" x14ac:dyDescent="0.3">
      <c r="A39" s="46">
        <v>15</v>
      </c>
      <c r="B39" s="318" t="s">
        <v>59</v>
      </c>
      <c r="C39" s="340" cm="1">
        <f t="array" aca="1" ref="C39" ca="1">INDIRECT("'"&amp;$BU39&amp;"'!$AK$92")</f>
        <v>80.080650335016728</v>
      </c>
      <c r="D39" s="340" t="str" cm="1">
        <f t="array" aca="1" ref="D39" ca="1">INDIRECT("'"&amp;$BU39&amp;"'!AL$92")</f>
        <v xml:space="preserve">na </v>
      </c>
      <c r="E39" s="340" cm="1">
        <f t="array" aca="1" ref="E39" ca="1">INDIRECT("'"&amp;$BU39&amp;"'!$AM$92")</f>
        <v>97.924558286704837</v>
      </c>
      <c r="F39" s="340" cm="1">
        <f t="array" aca="1" ref="F39" ca="1">INDIRECT("'"&amp;$BU39&amp;"'!$AN$92")</f>
        <v>96.12287813635875</v>
      </c>
      <c r="G39" s="340" cm="1">
        <f t="array" aca="1" ref="G39" ca="1">INDIRECT("'"&amp;$BU39&amp;"'!$AO$92")</f>
        <v>54.55874689108493</v>
      </c>
      <c r="AR39" s="369"/>
      <c r="BU39" s="343" t="s">
        <v>93</v>
      </c>
      <c r="BX39" s="9"/>
    </row>
    <row r="40" spans="1:76" ht="15.75" thickTop="1" x14ac:dyDescent="0.25">
      <c r="AR40" s="369"/>
    </row>
    <row r="41" spans="1:76" x14ac:dyDescent="0.25">
      <c r="I41" s="170" t="s">
        <v>510</v>
      </c>
      <c r="Y41" s="170" t="s">
        <v>510</v>
      </c>
      <c r="AR41" s="369"/>
    </row>
    <row r="42" spans="1:76" x14ac:dyDescent="0.25">
      <c r="AR42" s="369"/>
    </row>
    <row r="43" spans="1:76" ht="15.75" thickBot="1" x14ac:dyDescent="0.3">
      <c r="A43" s="353" t="s">
        <v>505</v>
      </c>
      <c r="B43" s="353"/>
      <c r="C43" s="353"/>
      <c r="D43" s="353"/>
      <c r="E43" s="353"/>
      <c r="F43" s="353"/>
      <c r="G43" s="353"/>
      <c r="H43" s="353"/>
      <c r="I43" s="353"/>
      <c r="J43" s="353"/>
      <c r="K43" s="353"/>
      <c r="L43" s="353"/>
      <c r="M43" s="353"/>
      <c r="N43" s="353"/>
      <c r="AR43" s="369"/>
    </row>
    <row r="44" spans="1:76" ht="16.5" thickTop="1" thickBot="1" x14ac:dyDescent="0.3">
      <c r="A44" s="528" t="s">
        <v>448</v>
      </c>
      <c r="B44" s="528" t="s">
        <v>364</v>
      </c>
      <c r="C44" s="531" t="s">
        <v>548</v>
      </c>
      <c r="D44" s="531"/>
      <c r="E44" s="531"/>
      <c r="F44" s="531"/>
      <c r="G44" s="526" t="s">
        <v>503</v>
      </c>
      <c r="H44" s="526"/>
      <c r="I44" s="526"/>
      <c r="J44" s="526"/>
      <c r="K44" s="527" t="s">
        <v>489</v>
      </c>
      <c r="L44" s="527"/>
      <c r="M44" s="527"/>
      <c r="N44" s="527"/>
      <c r="AR44" s="369"/>
    </row>
    <row r="45" spans="1:76" ht="16.5" thickTop="1" thickBot="1" x14ac:dyDescent="0.3">
      <c r="A45" s="529"/>
      <c r="B45" s="529"/>
      <c r="C45" s="352" t="s">
        <v>491</v>
      </c>
      <c r="D45" s="352" t="s">
        <v>363</v>
      </c>
      <c r="E45" s="352" t="s">
        <v>362</v>
      </c>
      <c r="F45" s="352" t="s">
        <v>492</v>
      </c>
      <c r="G45" s="352" t="s">
        <v>491</v>
      </c>
      <c r="H45" s="352" t="s">
        <v>363</v>
      </c>
      <c r="I45" s="352" t="s">
        <v>362</v>
      </c>
      <c r="J45" s="352" t="s">
        <v>492</v>
      </c>
      <c r="K45" s="352" t="s">
        <v>491</v>
      </c>
      <c r="L45" s="352" t="s">
        <v>363</v>
      </c>
      <c r="M45" s="352" t="s">
        <v>362</v>
      </c>
      <c r="N45" s="352" t="s">
        <v>492</v>
      </c>
      <c r="AR45" s="369"/>
    </row>
    <row r="46" spans="1:76" ht="15.75" thickTop="1" x14ac:dyDescent="0.25">
      <c r="A46" s="44">
        <v>1</v>
      </c>
      <c r="B46" s="313" t="s">
        <v>94</v>
      </c>
      <c r="C46" s="342" t="str" cm="1">
        <f t="array" aca="1" ref="C46" ca="1">INDIRECT("'"&amp;$BU25&amp;"'!$AS$92")</f>
        <v>na</v>
      </c>
      <c r="D46" s="344" cm="1">
        <f t="array" aca="1" ref="D46" ca="1">INDIRECT("'"&amp;$BU25&amp;"'!$AT$92")</f>
        <v>1</v>
      </c>
      <c r="E46" s="344" cm="1">
        <f t="array" aca="1" ref="E46" ca="1">INDIRECT("'"&amp;$BU25&amp;"'!$AU$92")</f>
        <v>1</v>
      </c>
      <c r="F46" s="344" cm="1">
        <f t="array" aca="1" ref="F46" ca="1">INDIRECT("'"&amp;$BU25&amp;"'!$AV$92")</f>
        <v>1</v>
      </c>
      <c r="G46" s="342" t="str" cm="1">
        <f t="array" aca="1" ref="G46" ca="1">INDIRECT("'"&amp;$BU25&amp;"'!$AW$92")</f>
        <v>na</v>
      </c>
      <c r="H46" s="344" cm="1">
        <f t="array" aca="1" ref="H46" ca="1">INDIRECT("'"&amp;$BU25&amp;"'!$AX$92")</f>
        <v>5.3725499032191933E-4</v>
      </c>
      <c r="I46" s="344" cm="1">
        <f t="array" aca="1" ref="I46" ca="1">INDIRECT("'"&amp;$BU25&amp;"'!$AY$92")</f>
        <v>2.3602424521125998E-3</v>
      </c>
      <c r="J46" s="344" cm="1">
        <f t="array" aca="1" ref="J46" ca="1">INDIRECT("'"&amp;$BU25&amp;"'!$AZ$92")</f>
        <v>2.2132726572425584E-2</v>
      </c>
      <c r="K46" s="342" t="str" cm="1">
        <f t="array" aca="1" ref="K46" ca="1">INDIRECT("'"&amp;$BU25&amp;"'!$BA$92")</f>
        <v>na</v>
      </c>
      <c r="L46" s="344" cm="1">
        <f t="array" aca="1" ref="L46" ca="1">INDIRECT("'"&amp;$BU25&amp;"'!$BB$92")</f>
        <v>1</v>
      </c>
      <c r="M46" s="344" cm="1">
        <f t="array" aca="1" ref="M46" ca="1">INDIRECT("'"&amp;$BU25&amp;"'!$BC$92")</f>
        <v>1.3221180555555554</v>
      </c>
      <c r="N46" s="344" cm="1">
        <f t="array" aca="1" ref="N46" ca="1">INDIRECT("'"&amp;$BU25&amp;"'!$BD$92")</f>
        <v>1.4360937499999999</v>
      </c>
      <c r="AR46" s="369"/>
    </row>
    <row r="47" spans="1:76" x14ac:dyDescent="0.25">
      <c r="A47" s="45">
        <v>2</v>
      </c>
      <c r="B47" s="316" t="s">
        <v>62</v>
      </c>
      <c r="C47" s="345" t="str" cm="1">
        <f t="array" aca="1" ref="C47" ca="1">INDIRECT("'"&amp;$BU26&amp;"'!$AS$92")</f>
        <v>na</v>
      </c>
      <c r="D47" s="346" cm="1">
        <f t="array" aca="1" ref="D47" ca="1">INDIRECT("'"&amp;$BU26&amp;"'!$AT$92")</f>
        <v>1.5040719063828725</v>
      </c>
      <c r="E47" s="346" cm="1">
        <f t="array" aca="1" ref="E47" ca="1">INDIRECT("'"&amp;$BU26&amp;"'!$AU$92")</f>
        <v>1.7638847318225512</v>
      </c>
      <c r="F47" s="346" cm="1">
        <f t="array" aca="1" ref="F47" ca="1">INDIRECT("'"&amp;$BU26&amp;"'!$AV$92")</f>
        <v>0.8172732765553079</v>
      </c>
      <c r="G47" s="345" t="str" cm="1">
        <f t="array" aca="1" ref="G47" ca="1">INDIRECT("'"&amp;$BU26&amp;"'!$AW$92")</f>
        <v>na</v>
      </c>
      <c r="H47" s="346" cm="1">
        <f t="array" aca="1" ref="H47" ca="1">INDIRECT("'"&amp;$BU26&amp;"'!$AX$92")</f>
        <v>5.3725499032191933E-4</v>
      </c>
      <c r="I47" s="346" cm="1">
        <f t="array" aca="1" ref="I47" ca="1">INDIRECT("'"&amp;$BU26&amp;"'!$AY$92")</f>
        <v>3.1961961790290734E-3</v>
      </c>
      <c r="J47" s="346" cm="1">
        <f t="array" aca="1" ref="J47" ca="1">INDIRECT("'"&amp;$BU26&amp;"'!$AZ$92")</f>
        <v>2.1621839013014163E-2</v>
      </c>
      <c r="K47" s="345" t="str" cm="1">
        <f t="array" aca="1" ref="K47" ca="1">INDIRECT("'"&amp;$BU26&amp;"'!$BA$92")</f>
        <v>na</v>
      </c>
      <c r="L47" s="346" cm="1">
        <f t="array" aca="1" ref="L47" ca="1">INDIRECT("'"&amp;$BU26&amp;"'!$BB$92")</f>
        <v>1</v>
      </c>
      <c r="M47" s="346" cm="1">
        <f t="array" aca="1" ref="M47" ca="1">INDIRECT("'"&amp;$BU26&amp;"'!$BC$92")</f>
        <v>1.1169618055555555</v>
      </c>
      <c r="N47" s="346" cm="1">
        <f t="array" aca="1" ref="N47" ca="1">INDIRECT("'"&amp;$BU26&amp;"'!$BD$92")</f>
        <v>1.595659722222222</v>
      </c>
      <c r="AR47" s="369"/>
    </row>
    <row r="48" spans="1:76" x14ac:dyDescent="0.25">
      <c r="A48" s="45">
        <v>3</v>
      </c>
      <c r="B48" s="316" t="s">
        <v>4</v>
      </c>
      <c r="C48" s="345" t="str" cm="1">
        <f t="array" aca="1" ref="C48" ca="1">INDIRECT("'"&amp;$BU27&amp;"'!$AS$92")</f>
        <v>na</v>
      </c>
      <c r="D48" s="346" cm="1">
        <f t="array" aca="1" ref="D48" ca="1">INDIRECT("'"&amp;$BU27&amp;"'!$AT$92")</f>
        <v>1.0015351879080674</v>
      </c>
      <c r="E48" s="346" cm="1">
        <f t="array" aca="1" ref="E48" ca="1">INDIRECT("'"&amp;$BU27&amp;"'!$AU$92")</f>
        <v>1</v>
      </c>
      <c r="F48" s="346" cm="1">
        <f t="array" aca="1" ref="F48" ca="1">INDIRECT("'"&amp;$BU27&amp;"'!$AV$92")</f>
        <v>0.95255902139209703</v>
      </c>
      <c r="G48" s="345" t="str" cm="1">
        <f t="array" aca="1" ref="G48" ca="1">INDIRECT("'"&amp;$BU27&amp;"'!$AW$92")</f>
        <v>na</v>
      </c>
      <c r="H48" s="346" cm="1">
        <f t="array" aca="1" ref="H48" ca="1">INDIRECT("'"&amp;$BU27&amp;"'!$AX$92")</f>
        <v>5.3918836175529642E-4</v>
      </c>
      <c r="I48" s="346" cm="1">
        <f t="array" aca="1" ref="I48" ca="1">INDIRECT("'"&amp;$BU27&amp;"'!$AY$92")</f>
        <v>2.1043741536089849E-3</v>
      </c>
      <c r="J48" s="346" cm="1">
        <f t="array" aca="1" ref="J48" ca="1">INDIRECT("'"&amp;$BU27&amp;"'!$AZ$92")</f>
        <v>2.2892131828308404E-2</v>
      </c>
      <c r="K48" s="345" t="str" cm="1">
        <f t="array" aca="1" ref="K48" ca="1">INDIRECT("'"&amp;$BU27&amp;"'!$BA$92")</f>
        <v>na</v>
      </c>
      <c r="L48" s="346" cm="1">
        <f t="array" aca="1" ref="L48" ca="1">INDIRECT("'"&amp;$BU27&amp;"'!$BB$92")</f>
        <v>1</v>
      </c>
      <c r="M48" s="346" cm="1">
        <f t="array" aca="1" ref="M48" ca="1">INDIRECT("'"&amp;$BU27&amp;"'!$BC$92")</f>
        <v>1.3221180555555554</v>
      </c>
      <c r="N48" s="346" cm="1">
        <f t="array" aca="1" ref="N48" ca="1">INDIRECT("'"&amp;$BU27&amp;"'!$BD$92")</f>
        <v>1.4849404761904761</v>
      </c>
      <c r="AR48" s="369"/>
    </row>
    <row r="49" spans="1:70" x14ac:dyDescent="0.25">
      <c r="A49" s="45">
        <v>4</v>
      </c>
      <c r="B49" s="316" t="s">
        <v>5</v>
      </c>
      <c r="C49" s="345" t="str" cm="1">
        <f t="array" aca="1" ref="C49" ca="1">INDIRECT("'"&amp;$BU28&amp;"'!$AS$92")</f>
        <v>na</v>
      </c>
      <c r="D49" s="346" cm="1">
        <f t="array" aca="1" ref="D49" ca="1">INDIRECT("'"&amp;$BU28&amp;"'!$AT$92")</f>
        <v>0.88822639578159035</v>
      </c>
      <c r="E49" s="346" cm="1">
        <f t="array" aca="1" ref="E49" ca="1">INDIRECT("'"&amp;$BU28&amp;"'!$AU$92")</f>
        <v>1.4602736247783519</v>
      </c>
      <c r="F49" s="346" cm="1">
        <f t="array" aca="1" ref="F49" ca="1">INDIRECT("'"&amp;$BU28&amp;"'!$AV$92")</f>
        <v>0.88713597168516523</v>
      </c>
      <c r="G49" s="345" t="str" cm="1">
        <f t="array" aca="1" ref="G49" ca="1">INDIRECT("'"&amp;$BU28&amp;"'!$AW$92")</f>
        <v>na</v>
      </c>
      <c r="H49" s="346" cm="1">
        <f t="array" aca="1" ref="H49" ca="1">INDIRECT("'"&amp;$BU28&amp;"'!$AX$92")</f>
        <v>5.3725499032191933E-4</v>
      </c>
      <c r="I49" s="346" cm="1">
        <f t="array" aca="1" ref="I49" ca="1">INDIRECT("'"&amp;$BU28&amp;"'!$AY$92")</f>
        <v>2.6502851663190298E-3</v>
      </c>
      <c r="J49" s="346" cm="1">
        <f t="array" aca="1" ref="J49" ca="1">INDIRECT("'"&amp;$BU28&amp;"'!$AZ$92")</f>
        <v>2.2430207168201401E-2</v>
      </c>
      <c r="K49" s="345" t="str" cm="1">
        <f t="array" aca="1" ref="K49" ca="1">INDIRECT("'"&amp;$BU28&amp;"'!$BA$92")</f>
        <v>na</v>
      </c>
      <c r="L49" s="346" cm="1">
        <f t="array" aca="1" ref="L49" ca="1">INDIRECT("'"&amp;$BU28&amp;"'!$BB$92")</f>
        <v>1</v>
      </c>
      <c r="M49" s="346" cm="1">
        <f t="array" aca="1" ref="M49" ca="1">INDIRECT("'"&amp;$BU28&amp;"'!$BC$92")</f>
        <v>1.2195399305555554</v>
      </c>
      <c r="N49" s="346" cm="1">
        <f t="array" aca="1" ref="N49" ca="1">INDIRECT("'"&amp;$BU28&amp;"'!$BD$92")</f>
        <v>1.52520202020202</v>
      </c>
      <c r="AR49" s="369"/>
    </row>
    <row r="50" spans="1:70" x14ac:dyDescent="0.25">
      <c r="A50" s="45">
        <v>5</v>
      </c>
      <c r="B50" s="316" t="s">
        <v>6</v>
      </c>
      <c r="C50" s="345" t="str" cm="1">
        <f t="array" aca="1" ref="C50" ca="1">INDIRECT("'"&amp;$BU29&amp;"'!$AS$92")</f>
        <v>na</v>
      </c>
      <c r="D50" s="346" cm="1">
        <f t="array" aca="1" ref="D50" ca="1">INDIRECT("'"&amp;$BU29&amp;"'!$AT$92")</f>
        <v>2.6397787745783261</v>
      </c>
      <c r="E50" s="346" cm="1">
        <f t="array" aca="1" ref="E50" ca="1">INDIRECT("'"&amp;$BU29&amp;"'!$AU$92")</f>
        <v>3.4849668343064741</v>
      </c>
      <c r="F50" s="346" cm="1">
        <f t="array" aca="1" ref="F50" ca="1">INDIRECT("'"&amp;$BU29&amp;"'!$AV$92")</f>
        <v>0.2723833627365943</v>
      </c>
      <c r="G50" s="345" t="str" cm="1">
        <f t="array" aca="1" ref="G50" ca="1">INDIRECT("'"&amp;$BU29&amp;"'!$AW$92")</f>
        <v>na</v>
      </c>
      <c r="H50" s="346" cm="1">
        <f t="array" aca="1" ref="H50" ca="1">INDIRECT("'"&amp;$BU29&amp;"'!$AX$92")</f>
        <v>6.8223388085596453E-4</v>
      </c>
      <c r="I50" s="346" cm="1">
        <f t="array" aca="1" ref="I50" ca="1">INDIRECT("'"&amp;$BU29&amp;"'!$AY$92")</f>
        <v>3.056800410038741E-3</v>
      </c>
      <c r="J50" s="346" cm="1">
        <f t="array" aca="1" ref="J50" ca="1">INDIRECT("'"&amp;$BU29&amp;"'!$AZ$92")</f>
        <v>2.7872371698494429E-2</v>
      </c>
      <c r="K50" s="345" t="str" cm="1">
        <f t="array" aca="1" ref="K50" ca="1">INDIRECT("'"&amp;$BU29&amp;"'!$BA$92")</f>
        <v>na</v>
      </c>
      <c r="L50" s="346" cm="1">
        <f t="array" aca="1" ref="L50" ca="1">INDIRECT("'"&amp;$BU29&amp;"'!$BB$92")</f>
        <v>1</v>
      </c>
      <c r="M50" s="346" cm="1">
        <f t="array" aca="1" ref="M50" ca="1">INDIRECT("'"&amp;$BU29&amp;"'!$BC$92")</f>
        <v>0.84342013888888867</v>
      </c>
      <c r="N50" s="346" cm="1">
        <f t="array" aca="1" ref="N50" ca="1">INDIRECT("'"&amp;$BU29&amp;"'!$BD$92")</f>
        <v>0.98019097222222218</v>
      </c>
      <c r="AR50" s="369"/>
    </row>
    <row r="51" spans="1:70" x14ac:dyDescent="0.25">
      <c r="A51" s="45">
        <v>6</v>
      </c>
      <c r="B51" s="316" t="s">
        <v>7</v>
      </c>
      <c r="C51" s="345" t="str" cm="1">
        <f t="array" aca="1" ref="C51" ca="1">INDIRECT("'"&amp;$BU30&amp;"'!$AS$92")</f>
        <v>na</v>
      </c>
      <c r="D51" s="346" cm="1">
        <f t="array" aca="1" ref="D51" ca="1">INDIRECT("'"&amp;$BU30&amp;"'!$AT$92")</f>
        <v>3.1438506809611986</v>
      </c>
      <c r="E51" s="346" cm="1">
        <f t="array" aca="1" ref="E51" ca="1">INDIRECT("'"&amp;$BU30&amp;"'!$AU$92")</f>
        <v>4.2488515661290256</v>
      </c>
      <c r="F51" s="346" cm="1">
        <f t="array" aca="1" ref="F51" ca="1">INDIRECT("'"&amp;$BU30&amp;"'!$AV$92")</f>
        <v>9.5891035051806364E-2</v>
      </c>
      <c r="G51" s="345" t="str" cm="1">
        <f t="array" aca="1" ref="G51" ca="1">INDIRECT("'"&amp;$BU30&amp;"'!$AW$92")</f>
        <v>na</v>
      </c>
      <c r="H51" s="346" cm="1">
        <f t="array" aca="1" ref="H51" ca="1">INDIRECT("'"&amp;$BU30&amp;"'!$AX$92")</f>
        <v>9.7720545065049509E-4</v>
      </c>
      <c r="I51" s="346" cm="1">
        <f t="array" aca="1" ref="I51" ca="1">INDIRECT("'"&amp;$BU30&amp;"'!$AY$92")</f>
        <v>3.9443614131537894E-3</v>
      </c>
      <c r="J51" s="346" cm="1">
        <f t="array" aca="1" ref="J51" ca="1">INDIRECT("'"&amp;$BU30&amp;"'!$AZ$92")</f>
        <v>3.417837094773464E-2</v>
      </c>
      <c r="K51" s="345" t="str" cm="1">
        <f t="array" aca="1" ref="K51" ca="1">INDIRECT("'"&amp;$BU30&amp;"'!$BA$92")</f>
        <v>na</v>
      </c>
      <c r="L51" s="346" cm="1">
        <f t="array" aca="1" ref="L51" ca="1">INDIRECT("'"&amp;$BU30&amp;"'!$BB$92")</f>
        <v>1</v>
      </c>
      <c r="M51" s="346" cm="1">
        <f t="array" aca="1" ref="M51" ca="1">INDIRECT("'"&amp;$BU30&amp;"'!$BC$92")</f>
        <v>0.88141203703703697</v>
      </c>
      <c r="N51" s="346" cm="1">
        <f t="array" aca="1" ref="N51" ca="1">INDIRECT("'"&amp;$BU30&amp;"'!$BD$92")</f>
        <v>1.3677083333333331</v>
      </c>
      <c r="AR51" s="369"/>
    </row>
    <row r="52" spans="1:70" x14ac:dyDescent="0.25">
      <c r="A52" s="45">
        <v>7</v>
      </c>
      <c r="B52" s="316" t="s">
        <v>8</v>
      </c>
      <c r="C52" s="345" t="str" cm="1">
        <f t="array" aca="1" ref="C52" ca="1">INDIRECT("'"&amp;$BU31&amp;"'!$AS$92")</f>
        <v>na</v>
      </c>
      <c r="D52" s="346" cm="1">
        <f t="array" aca="1" ref="D52" ca="1">INDIRECT("'"&amp;$BU31&amp;"'!$AT$92")</f>
        <v>1.9520945907080129</v>
      </c>
      <c r="E52" s="346" cm="1">
        <f t="array" aca="1" ref="E52" ca="1">INDIRECT("'"&amp;$BU31&amp;"'!$AU$92")</f>
        <v>2.4428308975034838</v>
      </c>
      <c r="F52" s="346" cm="1">
        <f t="array" aca="1" ref="F52" ca="1">INDIRECT("'"&amp;$BU31&amp;"'!$AV$92")</f>
        <v>0.56978119543777495</v>
      </c>
      <c r="G52" s="345" t="str" cm="1">
        <f t="array" aca="1" ref="G52" ca="1">INDIRECT("'"&amp;$BU31&amp;"'!$AW$92")</f>
        <v>na</v>
      </c>
      <c r="H52" s="346" cm="1">
        <f t="array" aca="1" ref="H52" ca="1">INDIRECT("'"&amp;$BU31&amp;"'!$AX$92")</f>
        <v>6.9675764977250782E-4</v>
      </c>
      <c r="I52" s="346" cm="1">
        <f t="array" aca="1" ref="I52" ca="1">INDIRECT("'"&amp;$BU31&amp;"'!$AY$92")</f>
        <v>2.4035813183074413E-3</v>
      </c>
      <c r="J52" s="346" cm="1">
        <f t="array" aca="1" ref="J52" ca="1">INDIRECT("'"&amp;$BU31&amp;"'!$AZ$92")</f>
        <v>2.6264244615141489E-2</v>
      </c>
      <c r="K52" s="345" t="str" cm="1">
        <f t="array" aca="1" ref="K52" ca="1">INDIRECT("'"&amp;$BU31&amp;"'!$BA$92")</f>
        <v>na</v>
      </c>
      <c r="L52" s="346" cm="1">
        <f t="array" aca="1" ref="L52" ca="1">INDIRECT("'"&amp;$BU31&amp;"'!$BB$92")</f>
        <v>1</v>
      </c>
      <c r="M52" s="346" cm="1">
        <f t="array" aca="1" ref="M52" ca="1">INDIRECT("'"&amp;$BU31&amp;"'!$BC$92")</f>
        <v>1.0420634920634919</v>
      </c>
      <c r="N52" s="346" cm="1">
        <f t="array" aca="1" ref="N52" ca="1">INDIRECT("'"&amp;$BU31&amp;"'!$BD$92")</f>
        <v>1.2195399305555554</v>
      </c>
      <c r="AR52" s="369"/>
    </row>
    <row r="53" spans="1:70" x14ac:dyDescent="0.25">
      <c r="A53" s="45">
        <v>8</v>
      </c>
      <c r="B53" s="316" t="s">
        <v>10</v>
      </c>
      <c r="C53" s="345" t="str" cm="1">
        <f t="array" aca="1" ref="C53" ca="1">INDIRECT("'"&amp;$BU32&amp;"'!$AS$92")</f>
        <v>na</v>
      </c>
      <c r="D53" s="346" cm="1">
        <f t="array" aca="1" ref="D53" ca="1">INDIRECT("'"&amp;$BU32&amp;"'!$AT$92")</f>
        <v>1.9520945907080129</v>
      </c>
      <c r="E53" s="346" cm="1">
        <f t="array" aca="1" ref="E53" ca="1">INDIRECT("'"&amp;$BU32&amp;"'!$AU$92")</f>
        <v>2.4428308975034838</v>
      </c>
      <c r="F53" s="346" cm="1">
        <f t="array" aca="1" ref="F53" ca="1">INDIRECT("'"&amp;$BU32&amp;"'!$AV$92")</f>
        <v>0.56978119543777495</v>
      </c>
      <c r="G53" s="345" t="str" cm="1">
        <f t="array" aca="1" ref="G53" ca="1">INDIRECT("'"&amp;$BU32&amp;"'!$AW$92")</f>
        <v>na</v>
      </c>
      <c r="H53" s="346" cm="1">
        <f t="array" aca="1" ref="H53" ca="1">INDIRECT("'"&amp;$BU32&amp;"'!$AX$92")</f>
        <v>6.9675764977250782E-4</v>
      </c>
      <c r="I53" s="346" cm="1">
        <f t="array" aca="1" ref="I53" ca="1">INDIRECT("'"&amp;$BU32&amp;"'!$AY$92")</f>
        <v>2.5497917745952209E-3</v>
      </c>
      <c r="J53" s="346" cm="1">
        <f t="array" aca="1" ref="J53" ca="1">INDIRECT("'"&amp;$BU32&amp;"'!$AZ$92")</f>
        <v>2.7920716767060941E-2</v>
      </c>
      <c r="K53" s="345" t="str" cm="1">
        <f t="array" aca="1" ref="K53" ca="1">INDIRECT("'"&amp;$BU32&amp;"'!$BA$92")</f>
        <v>na</v>
      </c>
      <c r="L53" s="346" cm="1">
        <f t="array" aca="1" ref="L53" ca="1">INDIRECT("'"&amp;$BU32&amp;"'!$BB$92")</f>
        <v>1</v>
      </c>
      <c r="M53" s="346" cm="1">
        <f t="array" aca="1" ref="M53" ca="1">INDIRECT("'"&amp;$BU32&amp;"'!$BC$92")</f>
        <v>1.0420634920634919</v>
      </c>
      <c r="N53" s="346" cm="1">
        <f t="array" aca="1" ref="N53" ca="1">INDIRECT("'"&amp;$BU32&amp;"'!$BD$92")</f>
        <v>1.2195399305555554</v>
      </c>
      <c r="AR53" s="369"/>
    </row>
    <row r="54" spans="1:70" x14ac:dyDescent="0.25">
      <c r="A54" s="45">
        <v>9</v>
      </c>
      <c r="B54" s="316" t="s">
        <v>11</v>
      </c>
      <c r="C54" s="345" t="str" cm="1">
        <f t="array" aca="1" ref="C54" ca="1">INDIRECT("'"&amp;$BU33&amp;"'!$AS$92")</f>
        <v>na</v>
      </c>
      <c r="D54" s="346" cm="1">
        <f t="array" aca="1" ref="D54" ca="1">INDIRECT("'"&amp;$BU33&amp;"'!$AT$92")</f>
        <v>1.8275653268295</v>
      </c>
      <c r="E54" s="346" cm="1">
        <f t="array" aca="1" ref="E54" ca="1">INDIRECT("'"&amp;$BU33&amp;"'!$AU$92")</f>
        <v>2.2773804205946635</v>
      </c>
      <c r="F54" s="346" cm="1">
        <f t="array" aca="1" ref="F54" ca="1">INDIRECT("'"&amp;$BU33&amp;"'!$AV$92")</f>
        <v>0.60928723376851324</v>
      </c>
      <c r="G54" s="345" t="str" cm="1">
        <f t="array" aca="1" ref="G54" ca="1">INDIRECT("'"&amp;$BU33&amp;"'!$AW$92")</f>
        <v>na</v>
      </c>
      <c r="H54" s="346" cm="1">
        <f t="array" aca="1" ref="H54" ca="1">INDIRECT("'"&amp;$BU33&amp;"'!$AX$92")</f>
        <v>6.0974443558894182E-4</v>
      </c>
      <c r="I54" s="346" cm="1">
        <f t="array" aca="1" ref="I54" ca="1">INDIRECT("'"&amp;$BU33&amp;"'!$AY$92")</f>
        <v>2.8364555803274782E-3</v>
      </c>
      <c r="J54" s="346" cm="1">
        <f t="array" aca="1" ref="J54" ca="1">INDIRECT("'"&amp;$BU33&amp;"'!$AZ$92")</f>
        <v>2.4045941614448531E-2</v>
      </c>
      <c r="K54" s="345" t="str" cm="1">
        <f t="array" aca="1" ref="K54" ca="1">INDIRECT("'"&amp;$BU33&amp;"'!$BA$92")</f>
        <v>na</v>
      </c>
      <c r="L54" s="346" cm="1">
        <f t="array" aca="1" ref="L54" ca="1">INDIRECT("'"&amp;$BU33&amp;"'!$BB$92")</f>
        <v>1</v>
      </c>
      <c r="M54" s="346" cm="1">
        <f t="array" aca="1" ref="M54" ca="1">INDIRECT("'"&amp;$BU33&amp;"'!$BC$92")</f>
        <v>1.1283593749999998</v>
      </c>
      <c r="N54" s="346" cm="1">
        <f t="array" aca="1" ref="N54" ca="1">INDIRECT("'"&amp;$BU33&amp;"'!$BD$92")</f>
        <v>1.2841261574074074</v>
      </c>
      <c r="AR54" s="369"/>
    </row>
    <row r="55" spans="1:70" x14ac:dyDescent="0.25">
      <c r="A55" s="45">
        <v>10</v>
      </c>
      <c r="B55" s="316" t="s">
        <v>9</v>
      </c>
      <c r="C55" s="345" t="str" cm="1">
        <f t="array" aca="1" ref="C55" ca="1">INDIRECT("'"&amp;$BU34&amp;"'!$AS$92")</f>
        <v>na</v>
      </c>
      <c r="D55" s="346" cm="1">
        <f t="array" aca="1" ref="D55" ca="1">INDIRECT("'"&amp;$BU34&amp;"'!$AT$92")</f>
        <v>2.6397787745783261</v>
      </c>
      <c r="E55" s="346" cm="1">
        <f t="array" aca="1" ref="E55" ca="1">INDIRECT("'"&amp;$BU34&amp;"'!$AU$92")</f>
        <v>3.4849668343064741</v>
      </c>
      <c r="F55" s="346" cm="1">
        <f t="array" aca="1" ref="F55" ca="1">INDIRECT("'"&amp;$BU34&amp;"'!$AV$92")</f>
        <v>0.2723833627365943</v>
      </c>
      <c r="G55" s="345" t="str" cm="1">
        <f t="array" aca="1" ref="G55" ca="1">INDIRECT("'"&amp;$BU34&amp;"'!$AW$92")</f>
        <v>na</v>
      </c>
      <c r="H55" s="346" cm="1">
        <f t="array" aca="1" ref="H55" ca="1">INDIRECT("'"&amp;$BU34&amp;"'!$AX$92")</f>
        <v>6.8223388085596453E-4</v>
      </c>
      <c r="I55" s="346" cm="1">
        <f t="array" aca="1" ref="I55" ca="1">INDIRECT("'"&amp;$BU34&amp;"'!$AY$92")</f>
        <v>3.056800410038741E-3</v>
      </c>
      <c r="J55" s="346" cm="1">
        <f t="array" aca="1" ref="J55" ca="1">INDIRECT("'"&amp;$BU34&amp;"'!$AZ$92")</f>
        <v>2.7872371698494432E-2</v>
      </c>
      <c r="K55" s="345" t="str" cm="1">
        <f t="array" aca="1" ref="K55" ca="1">INDIRECT("'"&amp;$BU34&amp;"'!$BA$92")</f>
        <v>na</v>
      </c>
      <c r="L55" s="346" cm="1">
        <f t="array" aca="1" ref="L55" ca="1">INDIRECT("'"&amp;$BU34&amp;"'!$BB$92")</f>
        <v>1</v>
      </c>
      <c r="M55" s="346" cm="1">
        <f t="array" aca="1" ref="M55" ca="1">INDIRECT("'"&amp;$BU34&amp;"'!$BC$92")</f>
        <v>0.84342013888888867</v>
      </c>
      <c r="N55" s="346" cm="1">
        <f t="array" aca="1" ref="N55" ca="1">INDIRECT("'"&amp;$BU34&amp;"'!$BD$92")</f>
        <v>0.98019097222222218</v>
      </c>
      <c r="AR55" s="369"/>
    </row>
    <row r="56" spans="1:70" x14ac:dyDescent="0.25">
      <c r="A56" s="45">
        <v>11</v>
      </c>
      <c r="B56" s="316" t="s">
        <v>12</v>
      </c>
      <c r="C56" s="345" t="str" cm="1">
        <f t="array" aca="1" ref="C56" ca="1">INDIRECT("'"&amp;$BU35&amp;"'!$AS$92")</f>
        <v>na</v>
      </c>
      <c r="D56" s="346" cm="1">
        <f t="array" aca="1" ref="D56" ca="1">INDIRECT("'"&amp;$BU35&amp;"'!$AT$92")</f>
        <v>1.7708894902926169</v>
      </c>
      <c r="E56" s="346" cm="1">
        <f t="array" aca="1" ref="E56" ca="1">INDIRECT("'"&amp;$BU35&amp;"'!$AU$92")</f>
        <v>2.1682275963019384</v>
      </c>
      <c r="F56" s="346" cm="1">
        <f t="array" aca="1" ref="F56" ca="1">INDIRECT("'"&amp;$BU35&amp;"'!$AV$92")</f>
        <v>0.66539150465728059</v>
      </c>
      <c r="G56" s="345" t="str" cm="1">
        <f t="array" aca="1" ref="G56" ca="1">INDIRECT("'"&amp;$BU35&amp;"'!$AW$92")</f>
        <v>na</v>
      </c>
      <c r="H56" s="346" cm="1">
        <f t="array" aca="1" ref="H56" ca="1">INDIRECT("'"&amp;$BU35&amp;"'!$AX$92")</f>
        <v>7.1612267499456558E-4</v>
      </c>
      <c r="I56" s="346" cm="1">
        <f t="array" aca="1" ref="I56" ca="1">INDIRECT("'"&amp;$BU35&amp;"'!$AY$92")</f>
        <v>2.6472274985543409E-3</v>
      </c>
      <c r="J56" s="346" cm="1">
        <f t="array" aca="1" ref="J56" ca="1">INDIRECT("'"&amp;$BU35&amp;"'!$AZ$92")</f>
        <v>2.9941160985041501E-2</v>
      </c>
      <c r="K56" s="345" t="str" cm="1">
        <f t="array" aca="1" ref="K56" ca="1">INDIRECT("'"&amp;$BU35&amp;"'!$BA$92")</f>
        <v>na</v>
      </c>
      <c r="L56" s="346" cm="1">
        <f t="array" aca="1" ref="L56" ca="1">INDIRECT("'"&amp;$BU35&amp;"'!$BB$92")</f>
        <v>1</v>
      </c>
      <c r="M56" s="346" cm="1">
        <f t="array" aca="1" ref="M56" ca="1">INDIRECT("'"&amp;$BU35&amp;"'!$BC$92")</f>
        <v>0.91180555555555542</v>
      </c>
      <c r="N56" s="346" cm="1">
        <f t="array" aca="1" ref="N56" ca="1">INDIRECT("'"&amp;$BU35&amp;"'!$BD$92")</f>
        <v>1.0637731481481481</v>
      </c>
      <c r="AR56" s="369"/>
    </row>
    <row r="57" spans="1:70" x14ac:dyDescent="0.25">
      <c r="A57" s="45">
        <v>12</v>
      </c>
      <c r="B57" s="316" t="s">
        <v>61</v>
      </c>
      <c r="C57" s="345" t="str" cm="1">
        <f t="array" aca="1" ref="C57" ca="1">INDIRECT("'"&amp;$BU36&amp;"'!$AS$92")</f>
        <v>na</v>
      </c>
      <c r="D57" s="346" cm="1">
        <f t="array" aca="1" ref="D57" ca="1">INDIRECT("'"&amp;$BU36&amp;"'!$AT$92")</f>
        <v>1.2534970469843438</v>
      </c>
      <c r="E57" s="346" cm="1">
        <f t="array" aca="1" ref="E57" ca="1">INDIRECT("'"&amp;$BU36&amp;"'!$AU$92")</f>
        <v>1.4121295613642886</v>
      </c>
      <c r="F57" s="346" cm="1">
        <f t="array" aca="1" ref="F57" ca="1">INDIRECT("'"&amp;$BU36&amp;"'!$AV$92")</f>
        <v>0.87727127776429004</v>
      </c>
      <c r="G57" s="345" t="str" cm="1">
        <f t="array" aca="1" ref="G57" ca="1">INDIRECT("'"&amp;$BU36&amp;"'!$AW$92")</f>
        <v>na</v>
      </c>
      <c r="H57" s="346" cm="1">
        <f t="array" aca="1" ref="H57" ca="1">INDIRECT("'"&amp;$BU36&amp;"'!$AX$92")</f>
        <v>6.8223388085596453E-4</v>
      </c>
      <c r="I57" s="346" cm="1">
        <f t="array" aca="1" ref="I57" ca="1">INDIRECT("'"&amp;$BU36&amp;"'!$AY$92")</f>
        <v>2.5193473442480917E-3</v>
      </c>
      <c r="J57" s="346" cm="1">
        <f t="array" aca="1" ref="J57" ca="1">INDIRECT("'"&amp;$BU36&amp;"'!$AZ$92")</f>
        <v>2.4656117531788552E-2</v>
      </c>
      <c r="K57" s="345" t="str" cm="1">
        <f t="array" aca="1" ref="K57" ca="1">INDIRECT("'"&amp;$BU36&amp;"'!$BA$92")</f>
        <v>na</v>
      </c>
      <c r="L57" s="346" cm="1">
        <f t="array" aca="1" ref="L57" ca="1">INDIRECT("'"&amp;$BU36&amp;"'!$BB$92")</f>
        <v>1</v>
      </c>
      <c r="M57" s="346" cm="1">
        <f t="array" aca="1" ref="M57" ca="1">INDIRECT("'"&amp;$BU36&amp;"'!$BC$92")</f>
        <v>1.0485763888888888</v>
      </c>
      <c r="N57" s="346" cm="1">
        <f t="array" aca="1" ref="N57" ca="1">INDIRECT("'"&amp;$BU36&amp;"'!$BD$92")</f>
        <v>1.4588888888888887</v>
      </c>
      <c r="AR57" s="369"/>
    </row>
    <row r="58" spans="1:70" x14ac:dyDescent="0.25">
      <c r="A58" s="45">
        <v>13</v>
      </c>
      <c r="B58" s="316" t="s">
        <v>60</v>
      </c>
      <c r="C58" s="345" t="str" cm="1">
        <f t="array" aca="1" ref="C58" ca="1">INDIRECT("'"&amp;$BU37&amp;"'!$AS$92")</f>
        <v>na</v>
      </c>
      <c r="D58" s="346" cm="1">
        <f t="array" aca="1" ref="D58" ca="1">INDIRECT("'"&amp;$BU37&amp;"'!$AT$92")</f>
        <v>1.0792305324451623</v>
      </c>
      <c r="E58" s="346" cm="1">
        <f t="array" aca="1" ref="E58" ca="1">INDIRECT("'"&amp;$BU37&amp;"'!$AU$92")</f>
        <v>1.1434926039484719</v>
      </c>
      <c r="F58" s="346" cm="1">
        <f t="array" aca="1" ref="F58" ca="1">INDIRECT("'"&amp;$BU37&amp;"'!$AV$92")</f>
        <v>1.0109156257525171</v>
      </c>
      <c r="G58" s="345" t="str" cm="1">
        <f t="array" aca="1" ref="G58" ca="1">INDIRECT("'"&amp;$BU37&amp;"'!$AW$92")</f>
        <v>na</v>
      </c>
      <c r="H58" s="346" cm="1">
        <f t="array" aca="1" ref="H58" ca="1">INDIRECT("'"&amp;$BU37&amp;"'!$AX$92")</f>
        <v>5.8725255007541438E-4</v>
      </c>
      <c r="I58" s="346" cm="1">
        <f t="array" aca="1" ref="I58" ca="1">INDIRECT("'"&amp;$BU37&amp;"'!$AY$92")</f>
        <v>2.0579935829230195E-3</v>
      </c>
      <c r="J58" s="346" cm="1">
        <f t="array" aca="1" ref="J58" ca="1">INDIRECT("'"&amp;$BU37&amp;"'!$AZ$92")</f>
        <v>2.2486201445046882E-2</v>
      </c>
      <c r="K58" s="345" t="str" cm="1">
        <f t="array" aca="1" ref="K58" ca="1">INDIRECT("'"&amp;$BU37&amp;"'!$BA$92")</f>
        <v>na</v>
      </c>
      <c r="L58" s="346" cm="1">
        <f t="array" aca="1" ref="L58" ca="1">INDIRECT("'"&amp;$BU37&amp;"'!$BB$92")</f>
        <v>1</v>
      </c>
      <c r="M58" s="346" cm="1">
        <f t="array" aca="1" ref="M58" ca="1">INDIRECT("'"&amp;$BU37&amp;"'!$BC$92")</f>
        <v>1.0536419753086419</v>
      </c>
      <c r="N58" s="346" cm="1">
        <f t="array" aca="1" ref="N58" ca="1">INDIRECT("'"&amp;$BU37&amp;"'!$BD$92")</f>
        <v>1.4588888888888887</v>
      </c>
      <c r="AR58" s="369"/>
    </row>
    <row r="59" spans="1:70" x14ac:dyDescent="0.25">
      <c r="A59" s="45">
        <v>14</v>
      </c>
      <c r="B59" s="316" t="s">
        <v>57</v>
      </c>
      <c r="C59" s="345" t="str" cm="1">
        <f t="array" aca="1" ref="C59" ca="1">INDIRECT("'"&amp;$BU38&amp;"'!$AS$92")</f>
        <v>na</v>
      </c>
      <c r="D59" s="346" cm="1">
        <f t="array" aca="1" ref="D59" ca="1">INDIRECT("'"&amp;$BU38&amp;"'!$AT$92")</f>
        <v>2.9117346404561273</v>
      </c>
      <c r="E59" s="346" cm="1">
        <f t="array" aca="1" ref="E59" ca="1">INDIRECT("'"&amp;$BU38&amp;"'!$AU$92")</f>
        <v>3.8970963956707627</v>
      </c>
      <c r="F59" s="346" cm="1">
        <f t="array" aca="1" ref="F59" ca="1">INDIRECT("'"&amp;$BU38&amp;"'!$AV$92")</f>
        <v>0.17649232768478795</v>
      </c>
      <c r="G59" s="345" t="str" cm="1">
        <f t="array" aca="1" ref="G59" ca="1">INDIRECT("'"&amp;$BU38&amp;"'!$AW$92")</f>
        <v>na</v>
      </c>
      <c r="H59" s="346" cm="1">
        <f t="array" aca="1" ref="H59" ca="1">INDIRECT("'"&amp;$BU38&amp;"'!$AX$92")</f>
        <v>9.0942786237329255E-4</v>
      </c>
      <c r="I59" s="346" cm="1">
        <f t="array" aca="1" ref="I59" ca="1">INDIRECT("'"&amp;$BU38&amp;"'!$AY$92")</f>
        <v>2.9883852298924936E-3</v>
      </c>
      <c r="J59" s="346" cm="1">
        <f t="array" aca="1" ref="J59" ca="1">INDIRECT("'"&amp;$BU38&amp;"'!$AZ$92")</f>
        <v>4.7230885383892279E-2</v>
      </c>
      <c r="K59" s="345" t="str" cm="1">
        <f t="array" aca="1" ref="K59" ca="1">INDIRECT("'"&amp;$BU38&amp;"'!$BA$92")</f>
        <v>na</v>
      </c>
      <c r="L59" s="346" cm="1">
        <f t="array" aca="1" ref="L59" ca="1">INDIRECT("'"&amp;$BU38&amp;"'!$BB$92")</f>
        <v>1</v>
      </c>
      <c r="M59" s="346" cm="1">
        <f t="array" aca="1" ref="M59" ca="1">INDIRECT("'"&amp;$BU38&amp;"'!$BC$92")</f>
        <v>0.66865740740740731</v>
      </c>
      <c r="N59" s="346" cm="1">
        <f t="array" aca="1" ref="N59" ca="1">INDIRECT("'"&amp;$BU38&amp;"'!$BD$92")</f>
        <v>1.0941666666666665</v>
      </c>
      <c r="AR59" s="369"/>
    </row>
    <row r="60" spans="1:70" ht="15.75" thickBot="1" x14ac:dyDescent="0.3">
      <c r="A60" s="46">
        <v>15</v>
      </c>
      <c r="B60" s="318" t="s">
        <v>59</v>
      </c>
      <c r="C60" s="347" t="str" cm="1">
        <f t="array" aca="1" ref="C60" ca="1">INDIRECT("'"&amp;$BU39&amp;"'!$AS$92")</f>
        <v>na</v>
      </c>
      <c r="D60" s="348" cm="1">
        <f t="array" aca="1" ref="D60" ca="1">INDIRECT("'"&amp;$BU39&amp;"'!$AT$92")</f>
        <v>1.7760277722606739</v>
      </c>
      <c r="E60" s="348" cm="1">
        <f t="array" aca="1" ref="E60" ca="1">INDIRECT("'"&amp;$BU39&amp;"'!$AU$92")</f>
        <v>2.17601429318684</v>
      </c>
      <c r="F60" s="348" cm="1">
        <f t="array" aca="1" ref="F60" ca="1">INDIRECT("'"&amp;$BU39&amp;"'!$AV$92")</f>
        <v>0.74198553292750102</v>
      </c>
      <c r="G60" s="347" t="str" cm="1">
        <f t="array" aca="1" ref="G60" ca="1">INDIRECT("'"&amp;$BU39&amp;"'!$AW$92")</f>
        <v>na</v>
      </c>
      <c r="H60" s="348" cm="1">
        <f t="array" aca="1" ref="H60" ca="1">INDIRECT("'"&amp;$BU39&amp;"'!$AX$92")</f>
        <v>7.1612267499456558E-4</v>
      </c>
      <c r="I60" s="348" cm="1">
        <f t="array" aca="1" ref="I60" ca="1">INDIRECT("'"&amp;$BU39&amp;"'!$AY$92")</f>
        <v>3.1742462552129375E-3</v>
      </c>
      <c r="J60" s="348" cm="1">
        <f t="array" aca="1" ref="J60" ca="1">INDIRECT("'"&amp;$BU39&amp;"'!$AZ$92")</f>
        <v>2.148967905988217E-2</v>
      </c>
      <c r="K60" s="347" t="str" cm="1">
        <f t="array" aca="1" ref="K60" ca="1">INDIRECT("'"&amp;$BU39&amp;"'!$BA$92")</f>
        <v>na</v>
      </c>
      <c r="L60" s="348" cm="1">
        <f t="array" aca="1" ref="L60" ca="1">INDIRECT("'"&amp;$BU39&amp;"'!$BB$92")</f>
        <v>1</v>
      </c>
      <c r="M60" s="348" cm="1">
        <f t="array" aca="1" ref="M60" ca="1">INDIRECT("'"&amp;$BU39&amp;"'!$BC$92")</f>
        <v>0.91180555555555554</v>
      </c>
      <c r="N60" s="348" cm="1">
        <f t="array" aca="1" ref="N60" ca="1">INDIRECT("'"&amp;$BU39&amp;"'!$BD$92")</f>
        <v>1.4588888888888887</v>
      </c>
      <c r="AR60" s="369"/>
    </row>
    <row r="61" spans="1:70" ht="15.75" thickTop="1" x14ac:dyDescent="0.25">
      <c r="AR61" s="369"/>
    </row>
    <row r="62" spans="1:70" x14ac:dyDescent="0.25">
      <c r="AR62" s="369"/>
    </row>
    <row r="63" spans="1:70" x14ac:dyDescent="0.25">
      <c r="AO63" s="9"/>
      <c r="AP63" s="9"/>
      <c r="AQ63" s="9"/>
      <c r="AR63" s="40"/>
      <c r="AS63" s="9"/>
      <c r="AT63" s="9"/>
      <c r="AU63" s="9"/>
      <c r="AV63" s="9"/>
      <c r="AW63" s="9"/>
      <c r="AX63" s="9"/>
      <c r="AY63" s="9"/>
      <c r="AZ63" s="9"/>
      <c r="BA63" s="9"/>
      <c r="BB63" s="9"/>
      <c r="BC63" s="9"/>
      <c r="BD63" s="9"/>
      <c r="BE63" s="9"/>
      <c r="BF63" s="9"/>
      <c r="BG63" s="9"/>
    </row>
    <row r="64" spans="1:70" ht="15.75" thickBot="1" x14ac:dyDescent="0.3">
      <c r="A64" s="353" t="s">
        <v>580</v>
      </c>
      <c r="B64" s="353"/>
      <c r="C64" s="353"/>
      <c r="D64" s="353"/>
      <c r="E64" s="353"/>
      <c r="F64" s="353"/>
      <c r="G64" s="353"/>
      <c r="AO64" s="9"/>
      <c r="AP64" s="9"/>
      <c r="AQ64" s="9"/>
      <c r="AR64" s="40"/>
      <c r="AS64" s="9"/>
      <c r="AT64" s="9"/>
      <c r="AU64" s="9"/>
      <c r="AV64" s="9"/>
      <c r="AW64" s="9"/>
      <c r="AX64" s="9"/>
      <c r="AY64" s="9"/>
      <c r="AZ64" s="9"/>
      <c r="BA64" s="9"/>
      <c r="BB64" s="9"/>
      <c r="BC64" s="9"/>
      <c r="BD64" s="9"/>
      <c r="BE64" s="9"/>
      <c r="BF64" s="9"/>
      <c r="BG64" s="9"/>
      <c r="BI64" s="357" t="s">
        <v>507</v>
      </c>
      <c r="BJ64" s="357"/>
      <c r="BK64" s="357"/>
      <c r="BL64" s="357"/>
      <c r="BM64" s="357"/>
      <c r="BN64" s="357"/>
      <c r="BO64" s="357"/>
      <c r="BP64" s="358"/>
      <c r="BQ64" s="358"/>
      <c r="BR64" s="358"/>
    </row>
    <row r="65" spans="1:73" ht="16.5" thickTop="1" thickBot="1" x14ac:dyDescent="0.3">
      <c r="A65" s="528" t="s">
        <v>484</v>
      </c>
      <c r="B65" s="528" t="s">
        <v>364</v>
      </c>
      <c r="C65" s="527" t="s">
        <v>485</v>
      </c>
      <c r="D65" s="526" t="s">
        <v>486</v>
      </c>
      <c r="E65" s="526"/>
      <c r="F65" s="526"/>
      <c r="G65" s="526"/>
      <c r="AO65" s="9"/>
      <c r="AP65" s="9"/>
      <c r="AQ65" s="9"/>
      <c r="AR65" s="40"/>
      <c r="AS65" s="9"/>
      <c r="AT65" s="9"/>
      <c r="AU65" s="9"/>
      <c r="AV65" s="9"/>
      <c r="AW65" s="9"/>
      <c r="AX65" s="9"/>
      <c r="AY65" s="9"/>
      <c r="AZ65" s="9"/>
      <c r="BA65" s="9"/>
      <c r="BB65" s="9"/>
      <c r="BC65" s="9"/>
      <c r="BD65" s="9"/>
      <c r="BE65" s="9"/>
      <c r="BF65" s="9"/>
      <c r="BG65" s="9"/>
      <c r="BI65" s="535" t="s">
        <v>448</v>
      </c>
      <c r="BJ65" s="535" t="s">
        <v>364</v>
      </c>
      <c r="BK65" s="532" t="s">
        <v>485</v>
      </c>
      <c r="BL65" s="534" t="s">
        <v>486</v>
      </c>
      <c r="BM65" s="534"/>
      <c r="BN65" s="534"/>
      <c r="BO65" s="534"/>
      <c r="BP65" s="358"/>
      <c r="BQ65" s="358"/>
      <c r="BR65" s="358"/>
    </row>
    <row r="66" spans="1:73" ht="16.5" customHeight="1" thickTop="1" thickBot="1" x14ac:dyDescent="0.3">
      <c r="A66" s="529"/>
      <c r="B66" s="529"/>
      <c r="C66" s="530"/>
      <c r="D66" s="320" t="s">
        <v>501</v>
      </c>
      <c r="E66" s="320" t="s">
        <v>56</v>
      </c>
      <c r="F66" s="320" t="s">
        <v>66</v>
      </c>
      <c r="G66" s="320" t="s">
        <v>1</v>
      </c>
      <c r="AO66" s="9"/>
      <c r="AP66" s="9"/>
      <c r="AQ66" s="9"/>
      <c r="AR66" s="40"/>
      <c r="AS66" s="9"/>
      <c r="AT66" s="9"/>
      <c r="AU66" s="9"/>
      <c r="AV66" s="9"/>
      <c r="AW66" s="9"/>
      <c r="AX66" s="9"/>
      <c r="AY66" s="9"/>
      <c r="AZ66" s="9"/>
      <c r="BA66" s="9"/>
      <c r="BB66" s="9"/>
      <c r="BC66" s="9"/>
      <c r="BD66" s="9"/>
      <c r="BE66" s="9"/>
      <c r="BF66" s="9"/>
      <c r="BG66" s="9"/>
      <c r="BI66" s="536"/>
      <c r="BJ66" s="536"/>
      <c r="BK66" s="533"/>
      <c r="BL66" s="359" t="s">
        <v>501</v>
      </c>
      <c r="BM66" s="359" t="s">
        <v>56</v>
      </c>
      <c r="BN66" s="359" t="s">
        <v>66</v>
      </c>
      <c r="BO66" s="359" t="s">
        <v>1</v>
      </c>
      <c r="BP66" s="358" t="s">
        <v>506</v>
      </c>
      <c r="BQ66" s="358" t="s">
        <v>484</v>
      </c>
      <c r="BR66" s="358" t="s">
        <v>551</v>
      </c>
      <c r="BU66" s="341" t="s">
        <v>495</v>
      </c>
    </row>
    <row r="67" spans="1:73" ht="16.5" customHeight="1" thickTop="1" x14ac:dyDescent="0.25">
      <c r="A67" s="44">
        <f ca="1">IFERROR(INDEX($BQ$67:$BQ$81, MATCH($B67, $BJ$67:$BJ$81, 0)), "Not Found")</f>
        <v>1</v>
      </c>
      <c r="B67" s="44" t="str">
        <f ca="1">IFERROR(INDEX($BJ$67:$BJ$81, MATCH($BI67, $BR$67:$BR$81, 0)), "Not Found")</f>
        <v>Reverse RCI</v>
      </c>
      <c r="C67" s="338">
        <f ca="1">IFERROR(INDEX($BK$67:$BK$81, MATCH($B67, $BJ$67:$BJ$81, 0)), "Not Found")</f>
        <v>91.985419417108631</v>
      </c>
      <c r="D67" s="338" t="str">
        <f ca="1">IFERROR(INDEX($BL$67:$BL$81, MATCH($B67, $BJ$67:$BJ$81, 0)), "Not Found")</f>
        <v xml:space="preserve">na </v>
      </c>
      <c r="E67" s="338">
        <f ca="1">IFERROR(INDEX($BM$67:$BM$81, MATCH($B67, $BJ$67:$BJ$81, 0)), "Not Found")</f>
        <v>95.437438305720363</v>
      </c>
      <c r="F67" s="338">
        <f ca="1">IFERROR(INDEX($BN$67:$BN$81, MATCH($B67, $BJ$67:$BJ$81, 0)), "Not Found")</f>
        <v>91.652367074928733</v>
      </c>
      <c r="G67" s="338">
        <f ca="1">IFERROR(INDEX($BO$67:$BO$81, MATCH($B67, $BJ$67:$BJ$81, 0)), "Not Found")</f>
        <v>88.98043390966248</v>
      </c>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40"/>
      <c r="AS67" s="9"/>
      <c r="AT67" s="9"/>
      <c r="AU67" s="9"/>
      <c r="AV67" s="9"/>
      <c r="AW67" s="9"/>
      <c r="AX67" s="9"/>
      <c r="AY67" s="9"/>
      <c r="AZ67" s="9"/>
      <c r="BA67" s="9"/>
      <c r="BB67" s="9"/>
      <c r="BC67" s="9"/>
      <c r="BD67" s="9"/>
      <c r="BE67" s="9"/>
      <c r="BF67" s="9"/>
      <c r="BG67" s="9"/>
      <c r="BI67" s="360">
        <v>1</v>
      </c>
      <c r="BJ67" s="361" t="s">
        <v>94</v>
      </c>
      <c r="BK67" s="362" cm="1">
        <f t="array" aca="1" ref="BK67" ca="1">INDIRECT("'"&amp;$BU67&amp;"'!$AK$92")</f>
        <v>70.507691508314622</v>
      </c>
      <c r="BL67" s="362" t="str" cm="1">
        <f t="array" aca="1" ref="BL67" ca="1">INDIRECT("'"&amp;$BU67&amp;"'!AL$92")</f>
        <v xml:space="preserve">na </v>
      </c>
      <c r="BM67" s="362" cm="1">
        <f t="array" aca="1" ref="BM67" ca="1">INDIRECT("'"&amp;$BU67&amp;"'!$AM$92")</f>
        <v>98.942183155556748</v>
      </c>
      <c r="BN67" s="362" cm="1">
        <f t="array" aca="1" ref="BN67" ca="1">INDIRECT("'"&amp;$BU67&amp;"'!$AN$92")</f>
        <v>97.799750686544201</v>
      </c>
      <c r="BO67" s="362" cm="1">
        <f t="array" aca="1" ref="BO67" ca="1">INDIRECT("'"&amp;$BU67&amp;"'!$AO$92")</f>
        <v>36.223486652386754</v>
      </c>
      <c r="BP67" s="358">
        <f ca="1">BK67+ BO67/10 + BN67/100 + BM67/1000</f>
        <v>75.20697986357429</v>
      </c>
      <c r="BQ67" s="358">
        <f ca="1">_xlfn.RANK.EQ(BP67,$BP$67:$BP$81, 0)</f>
        <v>14</v>
      </c>
      <c r="BR67" s="358">
        <f ca="1">RANK(BQ67, $BQ$67:$BQ$81,1) + COUNTIFS($BQ$67:$BQ$81, BQ67, $BJ$67:$BJ$81, "&gt;" &amp; BJ67)</f>
        <v>14</v>
      </c>
      <c r="BU67" s="343" t="s">
        <v>79</v>
      </c>
    </row>
    <row r="68" spans="1:73" x14ac:dyDescent="0.25">
      <c r="A68" s="45">
        <f t="shared" ref="A68:A81" ca="1" si="0">IFERROR(INDEX($BQ$67:$BQ$81, MATCH($B68, $BJ$67:$BJ$81, 0)), "Not Found")</f>
        <v>2</v>
      </c>
      <c r="B68" s="45" t="str">
        <f t="shared" ref="B68:B81" ca="1" si="1">IFERROR(INDEX($BJ$67:$BJ$81, MATCH($BI68, $BR$67:$BR$81, 0)), "Not Found")</f>
        <v>RCI</v>
      </c>
      <c r="C68" s="339">
        <f t="shared" ref="C68:C81" ca="1" si="2">IFERROR(INDEX($BK$67:$BK$81, MATCH($B68, $BJ$67:$BJ$81, 0)), "Not Found")</f>
        <v>89.25522556788016</v>
      </c>
      <c r="D68" s="339" t="str">
        <f t="shared" ref="D68:D81" ca="1" si="3">IFERROR(INDEX($BL$67:$BL$81, MATCH($B68, $BJ$67:$BJ$81, 0)), "Not Found")</f>
        <v xml:space="preserve">na </v>
      </c>
      <c r="E68" s="339">
        <f t="shared" ref="E68:E81" ca="1" si="4">IFERROR(INDEX($BM$67:$BM$81, MATCH($B68, $BJ$67:$BJ$81, 0)), "Not Found")</f>
        <v>96.901064378557393</v>
      </c>
      <c r="F68" s="339">
        <f t="shared" ref="F68:F81" ca="1" si="5">IFERROR(INDEX($BN$67:$BN$81, MATCH($B68, $BJ$67:$BJ$81, 0)), "Not Found")</f>
        <v>93.05629072053317</v>
      </c>
      <c r="G68" s="339">
        <f t="shared" ref="G68:G81" ca="1" si="6">IFERROR(INDEX($BO$67:$BO$81, MATCH($B68, $BJ$67:$BJ$81, 0)), "Not Found")</f>
        <v>78.854534243603283</v>
      </c>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40"/>
      <c r="AS68" s="9"/>
      <c r="AT68" s="9"/>
      <c r="AU68" s="9"/>
      <c r="AV68" s="9"/>
      <c r="AW68" s="9"/>
      <c r="AX68" s="9"/>
      <c r="AY68" s="9"/>
      <c r="AZ68" s="9"/>
      <c r="BA68" s="9"/>
      <c r="BB68" s="9"/>
      <c r="BC68" s="9"/>
      <c r="BD68" s="9"/>
      <c r="BE68" s="9"/>
      <c r="BF68" s="9"/>
      <c r="BG68" s="9"/>
      <c r="BI68" s="363">
        <v>2</v>
      </c>
      <c r="BJ68" s="364" t="s">
        <v>62</v>
      </c>
      <c r="BK68" s="365" cm="1">
        <f t="array" aca="1" ref="BK68" ca="1">INDIRECT("'"&amp;$BU68&amp;"'!$AK$92")</f>
        <v>78.761644479917535</v>
      </c>
      <c r="BL68" s="365" t="str" cm="1">
        <f t="array" aca="1" ref="BL68" ca="1">INDIRECT("'"&amp;$BU68&amp;"'!AL$92")</f>
        <v xml:space="preserve">na </v>
      </c>
      <c r="BM68" s="365" cm="1">
        <f t="array" aca="1" ref="BM68" ca="1">INDIRECT("'"&amp;$BU68&amp;"'!$AM$92")</f>
        <v>98.156453072609125</v>
      </c>
      <c r="BN68" s="365" cm="1">
        <f t="array" aca="1" ref="BN68" ca="1">INDIRECT("'"&amp;$BU68&amp;"'!$AN$92")</f>
        <v>96.195368420406751</v>
      </c>
      <c r="BO68" s="365" cm="1">
        <f t="array" aca="1" ref="BO68" ca="1">INDIRECT("'"&amp;$BU68&amp;"'!$AO$92")</f>
        <v>51.745347398274674</v>
      </c>
      <c r="BP68" s="358">
        <f t="shared" ref="BP68:BP81" ca="1" si="7">BK68+ BO68/10 + BN68/100 + BM68/1000</f>
        <v>84.996289357021666</v>
      </c>
      <c r="BQ68" s="358">
        <f t="shared" ref="BQ68:BQ81" ca="1" si="8">_xlfn.RANK.EQ(BP68,$BP$67:$BP$81, 0)</f>
        <v>9</v>
      </c>
      <c r="BR68" s="358">
        <f t="shared" ref="BR68:BR81" ca="1" si="9">RANK(BQ68, $BQ$67:$BQ$81,1) + COUNTIFS($BQ$67:$BQ$81, BQ68, $BJ$67:$BJ$81, "&gt;" &amp; BJ68)</f>
        <v>9</v>
      </c>
      <c r="BU68" s="343" t="s">
        <v>80</v>
      </c>
    </row>
    <row r="69" spans="1:73" x14ac:dyDescent="0.25">
      <c r="A69" s="45">
        <f t="shared" ca="1" si="0"/>
        <v>3</v>
      </c>
      <c r="B69" s="45" t="str">
        <f t="shared" ca="1" si="1"/>
        <v>Thru-cut</v>
      </c>
      <c r="C69" s="339">
        <f t="shared" ca="1" si="2"/>
        <v>86.618584198746603</v>
      </c>
      <c r="D69" s="339" t="str">
        <f t="shared" ca="1" si="3"/>
        <v xml:space="preserve">na </v>
      </c>
      <c r="E69" s="339">
        <f t="shared" ca="1" si="4"/>
        <v>97.023612236479792</v>
      </c>
      <c r="F69" s="339">
        <f t="shared" ca="1" si="5"/>
        <v>93.342243962073042</v>
      </c>
      <c r="G69" s="339">
        <f t="shared" ca="1" si="6"/>
        <v>71.759196244773378</v>
      </c>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40"/>
      <c r="AS69" s="9"/>
      <c r="AT69" s="9"/>
      <c r="AU69" s="9"/>
      <c r="AV69" s="9"/>
      <c r="AW69" s="9"/>
      <c r="AX69" s="9"/>
      <c r="AY69" s="9"/>
      <c r="AZ69" s="9"/>
      <c r="BA69" s="9"/>
      <c r="BB69" s="9"/>
      <c r="BC69" s="9"/>
      <c r="BD69" s="9"/>
      <c r="BE69" s="9"/>
      <c r="BF69" s="9"/>
      <c r="BG69" s="9"/>
      <c r="BI69" s="363">
        <v>3</v>
      </c>
      <c r="BJ69" s="364" t="s">
        <v>4</v>
      </c>
      <c r="BK69" s="365" cm="1">
        <f t="array" aca="1" ref="BK69" ca="1">INDIRECT("'"&amp;$BU69&amp;"'!$AK$92")</f>
        <v>69.818294516278272</v>
      </c>
      <c r="BL69" s="365" t="str" cm="1">
        <f t="array" aca="1" ref="BL69" ca="1">INDIRECT("'"&amp;$BU69&amp;"'!AL$92")</f>
        <v xml:space="preserve">na </v>
      </c>
      <c r="BM69" s="365" cm="1">
        <f t="array" aca="1" ref="BM69" ca="1">INDIRECT("'"&amp;$BU69&amp;"'!$AM$92")</f>
        <v>99.00045538244936</v>
      </c>
      <c r="BN69" s="365" cm="1">
        <f t="array" aca="1" ref="BN69" ca="1">INDIRECT("'"&amp;$BU69&amp;"'!$AN$92")</f>
        <v>97.940752017282037</v>
      </c>
      <c r="BO69" s="365" cm="1">
        <f t="array" aca="1" ref="BO69" ca="1">INDIRECT("'"&amp;$BU69&amp;"'!$AO$92")</f>
        <v>35.099997140414359</v>
      </c>
      <c r="BP69" s="358">
        <f t="shared" ca="1" si="7"/>
        <v>74.406702205874979</v>
      </c>
      <c r="BQ69" s="358">
        <f t="shared" ca="1" si="8"/>
        <v>15</v>
      </c>
      <c r="BR69" s="358">
        <f t="shared" ca="1" si="9"/>
        <v>15</v>
      </c>
      <c r="BU69" s="343" t="s">
        <v>81</v>
      </c>
    </row>
    <row r="70" spans="1:73" x14ac:dyDescent="0.25">
      <c r="A70" s="45">
        <f t="shared" ca="1" si="0"/>
        <v>3</v>
      </c>
      <c r="B70" s="45" t="str">
        <f t="shared" ca="1" si="1"/>
        <v>Offset Thru-cut</v>
      </c>
      <c r="C70" s="339">
        <f t="shared" ca="1" si="2"/>
        <v>86.618584198746618</v>
      </c>
      <c r="D70" s="339" t="str">
        <f t="shared" ca="1" si="3"/>
        <v xml:space="preserve">na </v>
      </c>
      <c r="E70" s="339">
        <f t="shared" ca="1" si="4"/>
        <v>97.023612236479792</v>
      </c>
      <c r="F70" s="339">
        <f t="shared" ca="1" si="5"/>
        <v>93.342243962073042</v>
      </c>
      <c r="G70" s="339">
        <f t="shared" ca="1" si="6"/>
        <v>71.759196244773378</v>
      </c>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40"/>
      <c r="AS70" s="9"/>
      <c r="AT70" s="9"/>
      <c r="AU70" s="9"/>
      <c r="AV70" s="9"/>
      <c r="AW70" s="9"/>
      <c r="AX70" s="9"/>
      <c r="AY70" s="9"/>
      <c r="AZ70" s="9"/>
      <c r="BA70" s="9"/>
      <c r="BB70" s="9"/>
      <c r="BC70" s="9"/>
      <c r="BD70" s="9"/>
      <c r="BE70" s="9"/>
      <c r="BF70" s="9"/>
      <c r="BG70" s="9"/>
      <c r="BI70" s="363">
        <v>4</v>
      </c>
      <c r="BJ70" s="364" t="s">
        <v>5</v>
      </c>
      <c r="BK70" s="365" cm="1">
        <f t="array" aca="1" ref="BK70" ca="1">INDIRECT("'"&amp;$BU70&amp;"'!$AK$92")</f>
        <v>74.017179710036146</v>
      </c>
      <c r="BL70" s="365" t="str" cm="1">
        <f t="array" aca="1" ref="BL70" ca="1">INDIRECT("'"&amp;$BU70&amp;"'!AL$92")</f>
        <v xml:space="preserve">na </v>
      </c>
      <c r="BM70" s="365" cm="1">
        <f t="array" aca="1" ref="BM70" ca="1">INDIRECT("'"&amp;$BU70&amp;"'!$AM$92")</f>
        <v>99.004077931252894</v>
      </c>
      <c r="BN70" s="365" cm="1">
        <f t="array" aca="1" ref="BN70" ca="1">INDIRECT("'"&amp;$BU70&amp;"'!$AN$92")</f>
        <v>96.876053519916383</v>
      </c>
      <c r="BO70" s="365" cm="1">
        <f t="array" aca="1" ref="BO70" ca="1">INDIRECT("'"&amp;$BU70&amp;"'!$AO$92")</f>
        <v>42.279328148161213</v>
      </c>
      <c r="BP70" s="358">
        <f t="shared" ca="1" si="7"/>
        <v>79.312877137982682</v>
      </c>
      <c r="BQ70" s="358">
        <f t="shared" ca="1" si="8"/>
        <v>11</v>
      </c>
      <c r="BR70" s="358">
        <f t="shared" ca="1" si="9"/>
        <v>11</v>
      </c>
      <c r="BU70" s="343" t="s">
        <v>82</v>
      </c>
    </row>
    <row r="71" spans="1:73" x14ac:dyDescent="0.25">
      <c r="A71" s="45">
        <f t="shared" ca="1" si="0"/>
        <v>5</v>
      </c>
      <c r="B71" s="45" t="str">
        <f t="shared" ca="1" si="1"/>
        <v>Redirect L&amp;T</v>
      </c>
      <c r="C71" s="339">
        <f t="shared" ca="1" si="2"/>
        <v>80.077844039426708</v>
      </c>
      <c r="D71" s="339" t="str">
        <f t="shared" ca="1" si="3"/>
        <v xml:space="preserve">na </v>
      </c>
      <c r="E71" s="339">
        <f t="shared" ca="1" si="4"/>
        <v>97.76795402889131</v>
      </c>
      <c r="F71" s="339">
        <f t="shared" ca="1" si="5"/>
        <v>95.590341277788283</v>
      </c>
      <c r="G71" s="339">
        <f t="shared" ca="1" si="6"/>
        <v>54.944797476257577</v>
      </c>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40"/>
      <c r="AS71" s="9"/>
      <c r="AT71" s="9"/>
      <c r="AU71" s="9"/>
      <c r="AV71" s="9"/>
      <c r="AW71" s="9"/>
      <c r="AX71" s="9"/>
      <c r="AY71" s="9"/>
      <c r="AZ71" s="9"/>
      <c r="BA71" s="9"/>
      <c r="BB71" s="9"/>
      <c r="BC71" s="9"/>
      <c r="BD71" s="9"/>
      <c r="BE71" s="9"/>
      <c r="BF71" s="9"/>
      <c r="BG71" s="9"/>
      <c r="BI71" s="363">
        <v>5</v>
      </c>
      <c r="BJ71" s="364" t="s">
        <v>6</v>
      </c>
      <c r="BK71" s="365" cm="1">
        <f t="array" aca="1" ref="BK71" ca="1">INDIRECT("'"&amp;$BU71&amp;"'!$AK$92")</f>
        <v>86.618584198746603</v>
      </c>
      <c r="BL71" s="365" t="str" cm="1">
        <f t="array" aca="1" ref="BL71" ca="1">INDIRECT("'"&amp;$BU71&amp;"'!AL$92")</f>
        <v xml:space="preserve">na </v>
      </c>
      <c r="BM71" s="365" cm="1">
        <f t="array" aca="1" ref="BM71" ca="1">INDIRECT("'"&amp;$BU71&amp;"'!$AM$92")</f>
        <v>97.023612236479792</v>
      </c>
      <c r="BN71" s="365" cm="1">
        <f t="array" aca="1" ref="BN71" ca="1">INDIRECT("'"&amp;$BU71&amp;"'!$AN$92")</f>
        <v>93.342243962073042</v>
      </c>
      <c r="BO71" s="365" cm="1">
        <f t="array" aca="1" ref="BO71" ca="1">INDIRECT("'"&amp;$BU71&amp;"'!$AO$92")</f>
        <v>71.759196244773378</v>
      </c>
      <c r="BP71" s="358">
        <f t="shared" ca="1" si="7"/>
        <v>94.82494987508116</v>
      </c>
      <c r="BQ71" s="358">
        <f t="shared" ca="1" si="8"/>
        <v>3</v>
      </c>
      <c r="BR71" s="358">
        <f t="shared" ca="1" si="9"/>
        <v>3</v>
      </c>
      <c r="BU71" s="343" t="s">
        <v>83</v>
      </c>
    </row>
    <row r="72" spans="1:73" x14ac:dyDescent="0.25">
      <c r="A72" s="45">
        <f t="shared" ca="1" si="0"/>
        <v>6</v>
      </c>
      <c r="B72" s="45" t="str">
        <f t="shared" ca="1" si="1"/>
        <v>Two-phase MUT</v>
      </c>
      <c r="C72" s="339">
        <f t="shared" ca="1" si="2"/>
        <v>80.080650335016728</v>
      </c>
      <c r="D72" s="339" t="str">
        <f t="shared" ca="1" si="3"/>
        <v xml:space="preserve">na </v>
      </c>
      <c r="E72" s="339">
        <f t="shared" ca="1" si="4"/>
        <v>97.924558286704837</v>
      </c>
      <c r="F72" s="339">
        <f t="shared" ca="1" si="5"/>
        <v>96.12287813635875</v>
      </c>
      <c r="G72" s="339">
        <f t="shared" ca="1" si="6"/>
        <v>54.55874689108493</v>
      </c>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40"/>
      <c r="AS72" s="9"/>
      <c r="AT72" s="9"/>
      <c r="AU72" s="9"/>
      <c r="AV72" s="9"/>
      <c r="AW72" s="9"/>
      <c r="AX72" s="9"/>
      <c r="AY72" s="9"/>
      <c r="AZ72" s="9"/>
      <c r="BA72" s="9"/>
      <c r="BB72" s="9"/>
      <c r="BC72" s="9"/>
      <c r="BD72" s="9"/>
      <c r="BE72" s="9"/>
      <c r="BF72" s="9"/>
      <c r="BG72" s="9"/>
      <c r="BI72" s="363">
        <v>6</v>
      </c>
      <c r="BJ72" s="364" t="s">
        <v>7</v>
      </c>
      <c r="BK72" s="365" cm="1">
        <f t="array" aca="1" ref="BK72" ca="1">INDIRECT("'"&amp;$BU72&amp;"'!$AK$92")</f>
        <v>91.985419417108631</v>
      </c>
      <c r="BL72" s="365" t="str" cm="1">
        <f t="array" aca="1" ref="BL72" ca="1">INDIRECT("'"&amp;$BU72&amp;"'!AL$92")</f>
        <v xml:space="preserve">na </v>
      </c>
      <c r="BM72" s="365" cm="1">
        <f t="array" aca="1" ref="BM72" ca="1">INDIRECT("'"&amp;$BU72&amp;"'!$AM$92")</f>
        <v>95.437438305720363</v>
      </c>
      <c r="BN72" s="365" cm="1">
        <f t="array" aca="1" ref="BN72" ca="1">INDIRECT("'"&amp;$BU72&amp;"'!$AN$92")</f>
        <v>91.652367074928733</v>
      </c>
      <c r="BO72" s="365" cm="1">
        <f t="array" aca="1" ref="BO72" ca="1">INDIRECT("'"&amp;$BU72&amp;"'!$AO$92")</f>
        <v>88.98043390966248</v>
      </c>
      <c r="BP72" s="358">
        <f t="shared" ca="1" si="7"/>
        <v>101.89542391712989</v>
      </c>
      <c r="BQ72" s="358">
        <f t="shared" ca="1" si="8"/>
        <v>1</v>
      </c>
      <c r="BR72" s="358">
        <f t="shared" ca="1" si="9"/>
        <v>1</v>
      </c>
      <c r="BU72" s="343" t="s">
        <v>84</v>
      </c>
    </row>
    <row r="73" spans="1:73" x14ac:dyDescent="0.25">
      <c r="A73" s="45">
        <f t="shared" ca="1" si="0"/>
        <v>7</v>
      </c>
      <c r="B73" s="45" t="str">
        <f t="shared" ca="1" si="1"/>
        <v>Redirect 2L&amp;T</v>
      </c>
      <c r="C73" s="339">
        <f t="shared" ca="1" si="2"/>
        <v>79.772085421959844</v>
      </c>
      <c r="D73" s="339" t="str">
        <f t="shared" ca="1" si="3"/>
        <v xml:space="preserve">na </v>
      </c>
      <c r="E73" s="339">
        <f t="shared" ca="1" si="4"/>
        <v>97.788207777911808</v>
      </c>
      <c r="F73" s="339">
        <f t="shared" ca="1" si="5"/>
        <v>95.669137615843312</v>
      </c>
      <c r="G73" s="339">
        <f t="shared" ca="1" si="6"/>
        <v>54.261836836346575</v>
      </c>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40"/>
      <c r="AS73" s="9"/>
      <c r="AT73" s="9"/>
      <c r="AU73" s="9"/>
      <c r="AV73" s="9"/>
      <c r="AW73" s="9"/>
      <c r="AX73" s="9"/>
      <c r="AY73" s="9"/>
      <c r="AZ73" s="9"/>
      <c r="BA73" s="9"/>
      <c r="BB73" s="9"/>
      <c r="BC73" s="9"/>
      <c r="BD73" s="9"/>
      <c r="BE73" s="9"/>
      <c r="BF73" s="9"/>
      <c r="BG73" s="9"/>
      <c r="BI73" s="363">
        <v>7</v>
      </c>
      <c r="BJ73" s="364" t="s">
        <v>8</v>
      </c>
      <c r="BK73" s="365" cm="1">
        <f t="array" aca="1" ref="BK73" ca="1">INDIRECT("'"&amp;$BU73&amp;"'!$AK$92")</f>
        <v>79.772085421959844</v>
      </c>
      <c r="BL73" s="365" t="str" cm="1">
        <f t="array" aca="1" ref="BL73" ca="1">INDIRECT("'"&amp;$BU73&amp;"'!AL$92")</f>
        <v xml:space="preserve">na </v>
      </c>
      <c r="BM73" s="365" cm="1">
        <f t="array" aca="1" ref="BM73" ca="1">INDIRECT("'"&amp;$BU73&amp;"'!$AM$92")</f>
        <v>97.788207777911808</v>
      </c>
      <c r="BN73" s="365" cm="1">
        <f t="array" aca="1" ref="BN73" ca="1">INDIRECT("'"&amp;$BU73&amp;"'!$AN$92")</f>
        <v>95.669137615843312</v>
      </c>
      <c r="BO73" s="365" cm="1">
        <f t="array" aca="1" ref="BO73" ca="1">INDIRECT("'"&amp;$BU73&amp;"'!$AO$92")</f>
        <v>54.261836836346575</v>
      </c>
      <c r="BP73" s="358">
        <f t="shared" ca="1" si="7"/>
        <v>86.252748689530847</v>
      </c>
      <c r="BQ73" s="358">
        <f t="shared" ca="1" si="8"/>
        <v>7</v>
      </c>
      <c r="BR73" s="358">
        <f t="shared" ca="1" si="9"/>
        <v>7</v>
      </c>
      <c r="BU73" s="343" t="s">
        <v>85</v>
      </c>
    </row>
    <row r="74" spans="1:73" x14ac:dyDescent="0.25">
      <c r="A74" s="45">
        <f t="shared" ca="1" si="0"/>
        <v>8</v>
      </c>
      <c r="B74" s="45" t="str">
        <f t="shared" ca="1" si="1"/>
        <v>Seven Phase</v>
      </c>
      <c r="C74" s="339">
        <f t="shared" ca="1" si="2"/>
        <v>79.02630555676231</v>
      </c>
      <c r="D74" s="339" t="str">
        <f t="shared" ca="1" si="3"/>
        <v xml:space="preserve">na </v>
      </c>
      <c r="E74" s="339">
        <f t="shared" ca="1" si="4"/>
        <v>97.905772898417823</v>
      </c>
      <c r="F74" s="339">
        <f t="shared" ca="1" si="5"/>
        <v>95.398793531751352</v>
      </c>
      <c r="G74" s="339">
        <f t="shared" ca="1" si="6"/>
        <v>52.840127323953531</v>
      </c>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40"/>
      <c r="AS74" s="9"/>
      <c r="AT74" s="9"/>
      <c r="AU74" s="9"/>
      <c r="AV74" s="9"/>
      <c r="AW74" s="9"/>
      <c r="AX74" s="9"/>
      <c r="AY74" s="9"/>
      <c r="AZ74" s="9"/>
      <c r="BA74" s="9"/>
      <c r="BB74" s="9"/>
      <c r="BC74" s="9"/>
      <c r="BD74" s="9"/>
      <c r="BE74" s="9"/>
      <c r="BF74" s="9"/>
      <c r="BG74" s="9"/>
      <c r="BI74" s="363">
        <v>8</v>
      </c>
      <c r="BJ74" s="364" t="s">
        <v>10</v>
      </c>
      <c r="BK74" s="365" cm="1">
        <f t="array" aca="1" ref="BK74" ca="1">INDIRECT("'"&amp;$BU74&amp;"'!$AK$92")</f>
        <v>80.077844039426708</v>
      </c>
      <c r="BL74" s="365" t="str" cm="1">
        <f t="array" aca="1" ref="BL74" ca="1">INDIRECT("'"&amp;$BU74&amp;"'!AL$92")</f>
        <v xml:space="preserve">na </v>
      </c>
      <c r="BM74" s="365" cm="1">
        <f t="array" aca="1" ref="BM74" ca="1">INDIRECT("'"&amp;$BU74&amp;"'!$AM$92")</f>
        <v>97.76795402889131</v>
      </c>
      <c r="BN74" s="365" cm="1">
        <f t="array" aca="1" ref="BN74" ca="1">INDIRECT("'"&amp;$BU74&amp;"'!$AN$92")</f>
        <v>95.590341277788283</v>
      </c>
      <c r="BO74" s="365" cm="1">
        <f t="array" aca="1" ref="BO74" ca="1">INDIRECT("'"&amp;$BU74&amp;"'!$AO$92")</f>
        <v>54.944797476257577</v>
      </c>
      <c r="BP74" s="358">
        <f t="shared" ca="1" si="7"/>
        <v>86.62599515385925</v>
      </c>
      <c r="BQ74" s="358">
        <f t="shared" ca="1" si="8"/>
        <v>5</v>
      </c>
      <c r="BR74" s="358">
        <f t="shared" ca="1" si="9"/>
        <v>5</v>
      </c>
      <c r="BU74" s="343" t="s">
        <v>86</v>
      </c>
    </row>
    <row r="75" spans="1:73" x14ac:dyDescent="0.25">
      <c r="A75" s="45">
        <f t="shared" ca="1" si="0"/>
        <v>9</v>
      </c>
      <c r="B75" s="45" t="str">
        <f t="shared" ca="1" si="1"/>
        <v>MUT #1</v>
      </c>
      <c r="C75" s="339">
        <f t="shared" ca="1" si="2"/>
        <v>78.761644479917535</v>
      </c>
      <c r="D75" s="339" t="str">
        <f t="shared" ca="1" si="3"/>
        <v xml:space="preserve">na </v>
      </c>
      <c r="E75" s="339">
        <f t="shared" ca="1" si="4"/>
        <v>98.156453072609125</v>
      </c>
      <c r="F75" s="339">
        <f t="shared" ca="1" si="5"/>
        <v>96.195368420406751</v>
      </c>
      <c r="G75" s="339">
        <f t="shared" ca="1" si="6"/>
        <v>51.745347398274674</v>
      </c>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40"/>
      <c r="AS75" s="9"/>
      <c r="AT75" s="9"/>
      <c r="AU75" s="9"/>
      <c r="AV75" s="9"/>
      <c r="AW75" s="9"/>
      <c r="AX75" s="9"/>
      <c r="AY75" s="9"/>
      <c r="AZ75" s="9"/>
      <c r="BA75" s="9"/>
      <c r="BB75" s="9"/>
      <c r="BC75" s="9"/>
      <c r="BD75" s="9"/>
      <c r="BE75" s="9"/>
      <c r="BF75" s="9"/>
      <c r="BG75" s="9"/>
      <c r="BI75" s="363">
        <v>9</v>
      </c>
      <c r="BJ75" s="364" t="s">
        <v>11</v>
      </c>
      <c r="BK75" s="365" cm="1">
        <f t="array" aca="1" ref="BK75" ca="1">INDIRECT("'"&amp;$BU75&amp;"'!$AK$92")</f>
        <v>79.02630555676231</v>
      </c>
      <c r="BL75" s="365" t="str" cm="1">
        <f t="array" aca="1" ref="BL75" ca="1">INDIRECT("'"&amp;$BU75&amp;"'!AL$92")</f>
        <v xml:space="preserve">na </v>
      </c>
      <c r="BM75" s="365" cm="1">
        <f t="array" aca="1" ref="BM75" ca="1">INDIRECT("'"&amp;$BU75&amp;"'!$AM$92")</f>
        <v>97.905772898417823</v>
      </c>
      <c r="BN75" s="365" cm="1">
        <f t="array" aca="1" ref="BN75" ca="1">INDIRECT("'"&amp;$BU75&amp;"'!$AN$92")</f>
        <v>95.398793531751352</v>
      </c>
      <c r="BO75" s="365" cm="1">
        <f t="array" aca="1" ref="BO75" ca="1">INDIRECT("'"&amp;$BU75&amp;"'!$AO$92")</f>
        <v>52.840127323953531</v>
      </c>
      <c r="BP75" s="358">
        <f t="shared" ca="1" si="7"/>
        <v>85.362211997373592</v>
      </c>
      <c r="BQ75" s="358">
        <f t="shared" ca="1" si="8"/>
        <v>8</v>
      </c>
      <c r="BR75" s="358">
        <f t="shared" ca="1" si="9"/>
        <v>8</v>
      </c>
      <c r="BU75" s="343" t="s">
        <v>87</v>
      </c>
    </row>
    <row r="76" spans="1:73" x14ac:dyDescent="0.25">
      <c r="A76" s="45">
        <f t="shared" ca="1" si="0"/>
        <v>10</v>
      </c>
      <c r="B76" s="45" t="str">
        <f t="shared" ca="1" si="1"/>
        <v>Offset T</v>
      </c>
      <c r="C76" s="339">
        <f t="shared" ca="1" si="2"/>
        <v>73.993893954562466</v>
      </c>
      <c r="D76" s="339" t="str">
        <f t="shared" ca="1" si="3"/>
        <v xml:space="preserve">na </v>
      </c>
      <c r="E76" s="339">
        <f t="shared" ca="1" si="4"/>
        <v>98.43617275961239</v>
      </c>
      <c r="F76" s="339">
        <f t="shared" ca="1" si="5"/>
        <v>95.858830175301748</v>
      </c>
      <c r="G76" s="339">
        <f t="shared" ca="1" si="6"/>
        <v>42.933945823599743</v>
      </c>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40"/>
      <c r="AS76" s="9"/>
      <c r="AT76" s="9"/>
      <c r="AU76" s="9"/>
      <c r="AV76" s="9"/>
      <c r="AW76" s="9"/>
      <c r="AX76" s="9"/>
      <c r="AY76" s="9"/>
      <c r="AZ76" s="9"/>
      <c r="BA76" s="9"/>
      <c r="BB76" s="9"/>
      <c r="BC76" s="9"/>
      <c r="BD76" s="9"/>
      <c r="BE76" s="9"/>
      <c r="BF76" s="9"/>
      <c r="BG76" s="9"/>
      <c r="BI76" s="363">
        <v>10</v>
      </c>
      <c r="BJ76" s="364" t="s">
        <v>9</v>
      </c>
      <c r="BK76" s="365" cm="1">
        <f t="array" aca="1" ref="BK76" ca="1">INDIRECT("'"&amp;$BU76&amp;"'!$AK$92")</f>
        <v>86.618584198746618</v>
      </c>
      <c r="BL76" s="365" t="str" cm="1">
        <f t="array" aca="1" ref="BL76" ca="1">INDIRECT("'"&amp;$BU76&amp;"'!AL$92")</f>
        <v xml:space="preserve">na </v>
      </c>
      <c r="BM76" s="365" cm="1">
        <f t="array" aca="1" ref="BM76" ca="1">INDIRECT("'"&amp;$BU76&amp;"'!$AM$92")</f>
        <v>97.023612236479792</v>
      </c>
      <c r="BN76" s="365" cm="1">
        <f t="array" aca="1" ref="BN76" ca="1">INDIRECT("'"&amp;$BU76&amp;"'!$AN$92")</f>
        <v>93.342243962073042</v>
      </c>
      <c r="BO76" s="365" cm="1">
        <f t="array" aca="1" ref="BO76" ca="1">INDIRECT("'"&amp;$BU76&amp;"'!$AO$92")</f>
        <v>71.759196244773378</v>
      </c>
      <c r="BP76" s="358">
        <f t="shared" ca="1" si="7"/>
        <v>94.82494987508116</v>
      </c>
      <c r="BQ76" s="358">
        <f t="shared" ca="1" si="8"/>
        <v>3</v>
      </c>
      <c r="BR76" s="358">
        <f t="shared" ca="1" si="9"/>
        <v>4</v>
      </c>
      <c r="BU76" s="343" t="s">
        <v>88</v>
      </c>
    </row>
    <row r="77" spans="1:73" x14ac:dyDescent="0.25">
      <c r="A77" s="45">
        <f t="shared" ca="1" si="0"/>
        <v>11</v>
      </c>
      <c r="B77" s="45" t="str">
        <f t="shared" ca="1" si="1"/>
        <v>CFI/MUT Combo</v>
      </c>
      <c r="C77" s="339">
        <f t="shared" ca="1" si="2"/>
        <v>74.017179710036146</v>
      </c>
      <c r="D77" s="339" t="str">
        <f t="shared" ca="1" si="3"/>
        <v xml:space="preserve">na </v>
      </c>
      <c r="E77" s="339">
        <f t="shared" ca="1" si="4"/>
        <v>99.004077931252894</v>
      </c>
      <c r="F77" s="339">
        <f t="shared" ca="1" si="5"/>
        <v>96.876053519916383</v>
      </c>
      <c r="G77" s="339">
        <f t="shared" ca="1" si="6"/>
        <v>42.279328148161213</v>
      </c>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40"/>
      <c r="AS77" s="9"/>
      <c r="AT77" s="9"/>
      <c r="AU77" s="9"/>
      <c r="AV77" s="9"/>
      <c r="AW77" s="9"/>
      <c r="AX77" s="9"/>
      <c r="AY77" s="9"/>
      <c r="AZ77" s="9"/>
      <c r="BA77" s="9"/>
      <c r="BB77" s="9"/>
      <c r="BC77" s="9"/>
      <c r="BD77" s="9"/>
      <c r="BE77" s="9"/>
      <c r="BF77" s="9"/>
      <c r="BG77" s="9"/>
      <c r="BI77" s="363">
        <v>11</v>
      </c>
      <c r="BJ77" s="364" t="s">
        <v>12</v>
      </c>
      <c r="BK77" s="365" cm="1">
        <f t="array" aca="1" ref="BK77" ca="1">INDIRECT("'"&amp;$BU77&amp;"'!$AK$92")</f>
        <v>73.993893954562466</v>
      </c>
      <c r="BL77" s="365" t="str" cm="1">
        <f t="array" aca="1" ref="BL77" ca="1">INDIRECT("'"&amp;$BU77&amp;"'!AL$92")</f>
        <v xml:space="preserve">na </v>
      </c>
      <c r="BM77" s="365" cm="1">
        <f t="array" aca="1" ref="BM77" ca="1">INDIRECT("'"&amp;$BU77&amp;"'!$AM$92")</f>
        <v>98.43617275961239</v>
      </c>
      <c r="BN77" s="365" cm="1">
        <f t="array" aca="1" ref="BN77" ca="1">INDIRECT("'"&amp;$BU77&amp;"'!$AN$92")</f>
        <v>95.858830175301748</v>
      </c>
      <c r="BO77" s="365" cm="1">
        <f t="array" aca="1" ref="BO77" ca="1">INDIRECT("'"&amp;$BU77&amp;"'!$AO$92")</f>
        <v>42.933945823599743</v>
      </c>
      <c r="BP77" s="358">
        <f t="shared" ca="1" si="7"/>
        <v>79.344313011435077</v>
      </c>
      <c r="BQ77" s="358">
        <f t="shared" ca="1" si="8"/>
        <v>10</v>
      </c>
      <c r="BR77" s="358">
        <f t="shared" ca="1" si="9"/>
        <v>10</v>
      </c>
      <c r="BU77" s="343" t="s">
        <v>89</v>
      </c>
    </row>
    <row r="78" spans="1:73" x14ac:dyDescent="0.25">
      <c r="A78" s="45">
        <f t="shared" ca="1" si="0"/>
        <v>12</v>
      </c>
      <c r="B78" s="45" t="str">
        <f t="shared" ca="1" si="1"/>
        <v>MUT #2</v>
      </c>
      <c r="C78" s="339">
        <f t="shared" ca="1" si="2"/>
        <v>73.976797322167684</v>
      </c>
      <c r="D78" s="339" t="str">
        <f t="shared" ca="1" si="3"/>
        <v xml:space="preserve">na </v>
      </c>
      <c r="E78" s="339">
        <f t="shared" ca="1" si="4"/>
        <v>98.737053166067852</v>
      </c>
      <c r="F78" s="339">
        <f t="shared" ca="1" si="5"/>
        <v>97.724066521625346</v>
      </c>
      <c r="G78" s="339">
        <f t="shared" ca="1" si="6"/>
        <v>41.957044103344266</v>
      </c>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40"/>
      <c r="AS78" s="9"/>
      <c r="AT78" s="9"/>
      <c r="AU78" s="9"/>
      <c r="AV78" s="9"/>
      <c r="AW78" s="9"/>
      <c r="AX78" s="9"/>
      <c r="AY78" s="9"/>
      <c r="AZ78" s="9"/>
      <c r="BA78" s="9"/>
      <c r="BB78" s="9"/>
      <c r="BC78" s="9"/>
      <c r="BD78" s="9"/>
      <c r="BE78" s="9"/>
      <c r="BF78" s="9"/>
      <c r="BG78" s="9"/>
      <c r="BI78" s="363">
        <v>12</v>
      </c>
      <c r="BJ78" s="364" t="s">
        <v>61</v>
      </c>
      <c r="BK78" s="365" cm="1">
        <f t="array" aca="1" ref="BK78" ca="1">INDIRECT("'"&amp;$BU78&amp;"'!$AK$92")</f>
        <v>73.976797322167684</v>
      </c>
      <c r="BL78" s="365" t="str" cm="1">
        <f t="array" aca="1" ref="BL78" ca="1">INDIRECT("'"&amp;$BU78&amp;"'!AL$92")</f>
        <v xml:space="preserve">na </v>
      </c>
      <c r="BM78" s="365" cm="1">
        <f t="array" aca="1" ref="BM78" ca="1">INDIRECT("'"&amp;$BU78&amp;"'!$AM$92")</f>
        <v>98.737053166067852</v>
      </c>
      <c r="BN78" s="365" cm="1">
        <f t="array" aca="1" ref="BN78" ca="1">INDIRECT("'"&amp;$BU78&amp;"'!$AN$92")</f>
        <v>97.724066521625346</v>
      </c>
      <c r="BO78" s="365" cm="1">
        <f t="array" aca="1" ref="BO78" ca="1">INDIRECT("'"&amp;$BU78&amp;"'!$AO$92")</f>
        <v>41.957044103344266</v>
      </c>
      <c r="BP78" s="358">
        <f t="shared" ca="1" si="7"/>
        <v>79.248479450884432</v>
      </c>
      <c r="BQ78" s="358">
        <f t="shared" ca="1" si="8"/>
        <v>12</v>
      </c>
      <c r="BR78" s="358">
        <f t="shared" ca="1" si="9"/>
        <v>12</v>
      </c>
      <c r="BU78" s="343" t="s">
        <v>90</v>
      </c>
    </row>
    <row r="79" spans="1:73" x14ac:dyDescent="0.25">
      <c r="A79" s="45">
        <f t="shared" ca="1" si="0"/>
        <v>13</v>
      </c>
      <c r="B79" s="45" t="str">
        <f t="shared" ca="1" si="1"/>
        <v>Single Quadrant</v>
      </c>
      <c r="C79" s="339">
        <f t="shared" ca="1" si="2"/>
        <v>73.936912299636646</v>
      </c>
      <c r="D79" s="339" t="str">
        <f t="shared" ca="1" si="3"/>
        <v xml:space="preserve">na </v>
      </c>
      <c r="E79" s="339">
        <f t="shared" ca="1" si="4"/>
        <v>98.769444965989976</v>
      </c>
      <c r="F79" s="339">
        <f t="shared" ca="1" si="5"/>
        <v>97.793328947468567</v>
      </c>
      <c r="G79" s="339">
        <f t="shared" ca="1" si="6"/>
        <v>41.845820371639988</v>
      </c>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40"/>
      <c r="AS79" s="9"/>
      <c r="AT79" s="9"/>
      <c r="AU79" s="9"/>
      <c r="AV79" s="9"/>
      <c r="AW79" s="9"/>
      <c r="AX79" s="9"/>
      <c r="AY79" s="9"/>
      <c r="AZ79" s="9"/>
      <c r="BA79" s="9"/>
      <c r="BB79" s="9"/>
      <c r="BC79" s="9"/>
      <c r="BD79" s="9"/>
      <c r="BE79" s="9"/>
      <c r="BF79" s="9"/>
      <c r="BG79" s="9"/>
      <c r="BI79" s="363">
        <v>13</v>
      </c>
      <c r="BJ79" s="364" t="s">
        <v>60</v>
      </c>
      <c r="BK79" s="365" cm="1">
        <f t="array" aca="1" ref="BK79" ca="1">INDIRECT("'"&amp;$BU79&amp;"'!$AK$92")</f>
        <v>73.936912299636646</v>
      </c>
      <c r="BL79" s="365" t="str" cm="1">
        <f t="array" aca="1" ref="BL79" ca="1">INDIRECT("'"&amp;$BU79&amp;"'!AL$92")</f>
        <v xml:space="preserve">na </v>
      </c>
      <c r="BM79" s="365" cm="1">
        <f t="array" aca="1" ref="BM79" ca="1">INDIRECT("'"&amp;$BU79&amp;"'!$AM$92")</f>
        <v>98.769444965989976</v>
      </c>
      <c r="BN79" s="365" cm="1">
        <f t="array" aca="1" ref="BN79" ca="1">INDIRECT("'"&amp;$BU79&amp;"'!$AN$92")</f>
        <v>97.793328947468567</v>
      </c>
      <c r="BO79" s="365" cm="1">
        <f t="array" aca="1" ref="BO79" ca="1">INDIRECT("'"&amp;$BU79&amp;"'!$AO$92")</f>
        <v>41.845820371639988</v>
      </c>
      <c r="BP79" s="358">
        <f t="shared" ca="1" si="7"/>
        <v>79.198197071241339</v>
      </c>
      <c r="BQ79" s="358">
        <f t="shared" ca="1" si="8"/>
        <v>13</v>
      </c>
      <c r="BR79" s="358">
        <f t="shared" ca="1" si="9"/>
        <v>13</v>
      </c>
      <c r="BU79" s="343" t="s">
        <v>91</v>
      </c>
    </row>
    <row r="80" spans="1:73" x14ac:dyDescent="0.25">
      <c r="A80" s="45">
        <f t="shared" ca="1" si="0"/>
        <v>14</v>
      </c>
      <c r="B80" s="45" t="str">
        <f t="shared" ca="1" si="1"/>
        <v>Conventional</v>
      </c>
      <c r="C80" s="339">
        <f t="shared" ca="1" si="2"/>
        <v>70.507691508314622</v>
      </c>
      <c r="D80" s="339" t="str">
        <f t="shared" ca="1" si="3"/>
        <v xml:space="preserve">na </v>
      </c>
      <c r="E80" s="339">
        <f t="shared" ca="1" si="4"/>
        <v>98.942183155556748</v>
      </c>
      <c r="F80" s="339">
        <f t="shared" ca="1" si="5"/>
        <v>97.799750686544201</v>
      </c>
      <c r="G80" s="339">
        <f t="shared" ca="1" si="6"/>
        <v>36.223486652386754</v>
      </c>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40"/>
      <c r="AS80" s="9"/>
      <c r="AT80" s="9"/>
      <c r="AU80" s="9"/>
      <c r="AV80" s="9"/>
      <c r="AW80" s="9"/>
      <c r="AX80" s="9"/>
      <c r="AY80" s="9"/>
      <c r="AZ80" s="9"/>
      <c r="BA80" s="9"/>
      <c r="BB80" s="9"/>
      <c r="BC80" s="9"/>
      <c r="BD80" s="9"/>
      <c r="BE80" s="9"/>
      <c r="BF80" s="9"/>
      <c r="BG80" s="9"/>
      <c r="BI80" s="363">
        <v>14</v>
      </c>
      <c r="BJ80" s="364" t="s">
        <v>57</v>
      </c>
      <c r="BK80" s="365" cm="1">
        <f t="array" aca="1" ref="BK80" ca="1">INDIRECT("'"&amp;$BU80&amp;"'!$AK$92")</f>
        <v>89.25522556788016</v>
      </c>
      <c r="BL80" s="365" t="str" cm="1">
        <f t="array" aca="1" ref="BL80" ca="1">INDIRECT("'"&amp;$BU80&amp;"'!AL$92")</f>
        <v xml:space="preserve">na </v>
      </c>
      <c r="BM80" s="365" cm="1">
        <f t="array" aca="1" ref="BM80" ca="1">INDIRECT("'"&amp;$BU80&amp;"'!$AM$92")</f>
        <v>96.901064378557393</v>
      </c>
      <c r="BN80" s="365" cm="1">
        <f t="array" aca="1" ref="BN80" ca="1">INDIRECT("'"&amp;$BU80&amp;"'!$AN$92")</f>
        <v>93.05629072053317</v>
      </c>
      <c r="BO80" s="365" cm="1">
        <f t="array" aca="1" ref="BO80" ca="1">INDIRECT("'"&amp;$BU80&amp;"'!$AO$92")</f>
        <v>78.854534243603283</v>
      </c>
      <c r="BP80" s="358">
        <f t="shared" ca="1" si="7"/>
        <v>98.168142963824366</v>
      </c>
      <c r="BQ80" s="358">
        <f t="shared" ca="1" si="8"/>
        <v>2</v>
      </c>
      <c r="BR80" s="358">
        <f t="shared" ca="1" si="9"/>
        <v>2</v>
      </c>
      <c r="BU80" s="343" t="s">
        <v>92</v>
      </c>
    </row>
    <row r="81" spans="1:73" ht="15.75" thickBot="1" x14ac:dyDescent="0.3">
      <c r="A81" s="46">
        <f t="shared" ca="1" si="0"/>
        <v>15</v>
      </c>
      <c r="B81" s="46" t="str">
        <f t="shared" ca="1" si="1"/>
        <v>Partial CFI</v>
      </c>
      <c r="C81" s="340">
        <f t="shared" ca="1" si="2"/>
        <v>69.818294516278272</v>
      </c>
      <c r="D81" s="340" t="str">
        <f t="shared" ca="1" si="3"/>
        <v xml:space="preserve">na </v>
      </c>
      <c r="E81" s="340">
        <f t="shared" ca="1" si="4"/>
        <v>99.00045538244936</v>
      </c>
      <c r="F81" s="340">
        <f t="shared" ca="1" si="5"/>
        <v>97.940752017282037</v>
      </c>
      <c r="G81" s="340">
        <f t="shared" ca="1" si="6"/>
        <v>35.099997140414359</v>
      </c>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40"/>
      <c r="AS81" s="9"/>
      <c r="AT81" s="9"/>
      <c r="AU81" s="9"/>
      <c r="AV81" s="9"/>
      <c r="AW81" s="9"/>
      <c r="AX81" s="9"/>
      <c r="AY81" s="9"/>
      <c r="AZ81" s="9"/>
      <c r="BA81" s="9"/>
      <c r="BB81" s="9"/>
      <c r="BC81" s="9"/>
      <c r="BD81" s="9"/>
      <c r="BE81" s="9"/>
      <c r="BF81" s="9"/>
      <c r="BG81" s="9"/>
      <c r="BI81" s="366">
        <v>15</v>
      </c>
      <c r="BJ81" s="367" t="s">
        <v>59</v>
      </c>
      <c r="BK81" s="368" cm="1">
        <f t="array" aca="1" ref="BK81" ca="1">INDIRECT("'"&amp;$BU81&amp;"'!$AK$92")</f>
        <v>80.080650335016728</v>
      </c>
      <c r="BL81" s="368" t="str" cm="1">
        <f t="array" aca="1" ref="BL81" ca="1">INDIRECT("'"&amp;$BU81&amp;"'!AL$92")</f>
        <v xml:space="preserve">na </v>
      </c>
      <c r="BM81" s="368" cm="1">
        <f t="array" aca="1" ref="BM81" ca="1">INDIRECT("'"&amp;$BU81&amp;"'!$AM$92")</f>
        <v>97.924558286704837</v>
      </c>
      <c r="BN81" s="368" cm="1">
        <f t="array" aca="1" ref="BN81" ca="1">INDIRECT("'"&amp;$BU81&amp;"'!$AN$92")</f>
        <v>96.12287813635875</v>
      </c>
      <c r="BO81" s="368" cm="1">
        <f t="array" aca="1" ref="BO81" ca="1">INDIRECT("'"&amp;$BU81&amp;"'!$AO$92")</f>
        <v>54.55874689108493</v>
      </c>
      <c r="BP81" s="358">
        <f t="shared" ca="1" si="7"/>
        <v>86.595678363775519</v>
      </c>
      <c r="BQ81" s="358">
        <f t="shared" ca="1" si="8"/>
        <v>6</v>
      </c>
      <c r="BR81" s="358">
        <f t="shared" ca="1" si="9"/>
        <v>6</v>
      </c>
      <c r="BU81" s="343" t="s">
        <v>93</v>
      </c>
    </row>
    <row r="82" spans="1:73" ht="15.75" thickTop="1" x14ac:dyDescent="0.25">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40"/>
      <c r="AS82" s="9"/>
      <c r="AT82" s="9"/>
      <c r="AU82" s="9"/>
      <c r="AV82" s="9"/>
      <c r="AW82" s="9"/>
      <c r="AX82" s="9"/>
      <c r="AY82" s="9"/>
      <c r="AZ82" s="9"/>
      <c r="BA82" s="9"/>
      <c r="BB82" s="9"/>
      <c r="BC82" s="9"/>
      <c r="BD82" s="9"/>
      <c r="BE82" s="9"/>
      <c r="BF82" s="9"/>
      <c r="BG82" s="9"/>
    </row>
    <row r="83" spans="1:73" x14ac:dyDescent="0.25">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40"/>
      <c r="AS83" s="9"/>
      <c r="AT83" s="9"/>
      <c r="AU83" s="9"/>
      <c r="AV83" s="9"/>
      <c r="AW83" s="9"/>
      <c r="AX83" s="9"/>
      <c r="AY83" s="9"/>
      <c r="AZ83" s="9"/>
      <c r="BA83" s="9"/>
      <c r="BB83" s="9"/>
      <c r="BC83" s="9"/>
      <c r="BD83" s="9"/>
      <c r="BE83" s="9"/>
      <c r="BF83" s="9"/>
      <c r="BG83" s="9"/>
    </row>
    <row r="84" spans="1:73" x14ac:dyDescent="0.25">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R84" s="369"/>
      <c r="BC84" s="9"/>
      <c r="BD84" s="9"/>
      <c r="BE84" s="9"/>
      <c r="BF84" s="9"/>
      <c r="BG84" s="9"/>
    </row>
    <row r="85" spans="1:73" ht="15.75" thickBot="1" x14ac:dyDescent="0.3">
      <c r="A85" s="371" t="s">
        <v>508</v>
      </c>
      <c r="B85" s="42"/>
      <c r="C85" s="42"/>
      <c r="D85" s="42"/>
      <c r="E85" s="42"/>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R85" s="369"/>
      <c r="BC85" s="9"/>
      <c r="BD85" s="9"/>
      <c r="BE85" s="9"/>
      <c r="BF85" s="9"/>
      <c r="BG85" s="9"/>
    </row>
    <row r="86" spans="1:73" x14ac:dyDescent="0.25">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1"/>
      <c r="AN86" s="191"/>
      <c r="AO86" s="370"/>
      <c r="AP86" s="370"/>
      <c r="AQ86" s="370"/>
      <c r="AR86" s="370"/>
    </row>
    <row r="87" spans="1:73" x14ac:dyDescent="0.25">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row>
    <row r="88" spans="1:73" x14ac:dyDescent="0.25">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row>
    <row r="89" spans="1:73" x14ac:dyDescent="0.25">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row>
    <row r="90" spans="1:73" x14ac:dyDescent="0.25">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row>
    <row r="91" spans="1:73" x14ac:dyDescent="0.25">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row>
    <row r="92" spans="1:73" x14ac:dyDescent="0.25">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row>
    <row r="93" spans="1:73" x14ac:dyDescent="0.25">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row>
    <row r="94" spans="1:73" x14ac:dyDescent="0.25">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row>
    <row r="95" spans="1:73" x14ac:dyDescent="0.25">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row>
    <row r="126" ht="49.9" customHeight="1" x14ac:dyDescent="0.25"/>
    <row r="137" spans="5:5" x14ac:dyDescent="0.25">
      <c r="E137" s="349"/>
    </row>
    <row r="165" spans="5:5" x14ac:dyDescent="0.25">
      <c r="E165" s="349"/>
    </row>
  </sheetData>
  <sortState xmlns:xlrd2="http://schemas.microsoft.com/office/spreadsheetml/2017/richdata2" ref="BJ67:BO81">
    <sortCondition descending="1" ref="BK67:BK81"/>
    <sortCondition descending="1" ref="BO67:BO81"/>
    <sortCondition descending="1" ref="BN67:BN81"/>
    <sortCondition descending="1" ref="BM67:BM81"/>
  </sortState>
  <mergeCells count="17">
    <mergeCell ref="BK65:BK66"/>
    <mergeCell ref="BL65:BO65"/>
    <mergeCell ref="BI65:BI66"/>
    <mergeCell ref="BJ65:BJ66"/>
    <mergeCell ref="A65:A66"/>
    <mergeCell ref="B65:B66"/>
    <mergeCell ref="C65:C66"/>
    <mergeCell ref="D65:G65"/>
    <mergeCell ref="G44:J44"/>
    <mergeCell ref="K44:N44"/>
    <mergeCell ref="A23:A24"/>
    <mergeCell ref="B23:B24"/>
    <mergeCell ref="C23:C24"/>
    <mergeCell ref="D23:G23"/>
    <mergeCell ref="A44:A45"/>
    <mergeCell ref="B44:B45"/>
    <mergeCell ref="C44:F44"/>
  </mergeCells>
  <phoneticPr fontId="24" type="noConversion"/>
  <pageMargins left="0.7" right="0.7" top="0.75" bottom="0.75" header="0.3" footer="0.3"/>
  <pageSetup orientation="portrait" horizontalDpi="300"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06"/>
  <sheetViews>
    <sheetView zoomScale="85" zoomScaleNormal="85" workbookViewId="0">
      <selection activeCell="C34" sqref="C34"/>
    </sheetView>
  </sheetViews>
  <sheetFormatPr defaultColWidth="9.140625" defaultRowHeight="15" x14ac:dyDescent="0.25"/>
  <cols>
    <col min="1" max="7" width="9.140625" style="9"/>
    <col min="8" max="8" width="10.140625" style="9" customWidth="1"/>
    <col min="9" max="11" width="9.140625" style="9"/>
    <col min="12" max="12" width="8.28515625" style="9" customWidth="1"/>
    <col min="13" max="13" width="12.140625" style="9" customWidth="1"/>
    <col min="14" max="19" width="9.140625" style="9"/>
    <col min="20" max="20" width="10.42578125" style="9" customWidth="1"/>
    <col min="21" max="26" width="9.140625" style="9"/>
    <col min="27" max="27" width="10.7109375" style="9" customWidth="1"/>
    <col min="28" max="16384" width="9.140625" style="9"/>
  </cols>
  <sheetData>
    <row r="1" spans="1:27" ht="15.75" thickBot="1" x14ac:dyDescent="0.3">
      <c r="A1" s="549" t="s">
        <v>541</v>
      </c>
      <c r="B1" s="550"/>
      <c r="C1" s="550"/>
      <c r="D1" s="550"/>
      <c r="E1" s="550"/>
      <c r="F1" s="550"/>
      <c r="G1" s="550"/>
      <c r="H1" s="550"/>
      <c r="I1" s="550"/>
      <c r="J1" s="550"/>
      <c r="K1" s="550"/>
      <c r="L1" s="550"/>
      <c r="M1" s="550"/>
      <c r="N1" s="550"/>
      <c r="O1" s="550"/>
      <c r="P1" s="550"/>
      <c r="Q1" s="550"/>
      <c r="R1" s="550"/>
      <c r="S1" s="550"/>
      <c r="T1" s="550"/>
      <c r="U1" s="550"/>
      <c r="V1" s="550"/>
      <c r="W1" s="550"/>
      <c r="X1" s="550"/>
      <c r="Y1" s="550"/>
      <c r="Z1" s="550"/>
      <c r="AA1" s="551"/>
    </row>
    <row r="2" spans="1:27" ht="15.75" thickBot="1" x14ac:dyDescent="0.3">
      <c r="A2" s="552" t="s">
        <v>344</v>
      </c>
      <c r="B2" s="553"/>
      <c r="C2" s="553"/>
      <c r="D2" s="553"/>
      <c r="E2" s="553"/>
      <c r="F2" s="554"/>
      <c r="G2" s="319"/>
      <c r="H2" s="555" t="s">
        <v>400</v>
      </c>
      <c r="I2" s="556"/>
      <c r="J2" s="556"/>
      <c r="K2" s="556"/>
      <c r="L2" s="556"/>
      <c r="M2" s="557"/>
      <c r="N2" s="319"/>
      <c r="O2" s="558" t="s">
        <v>435</v>
      </c>
      <c r="P2" s="559"/>
      <c r="Q2" s="559"/>
      <c r="R2" s="559"/>
      <c r="S2" s="559"/>
      <c r="T2" s="560"/>
      <c r="U2" s="319"/>
      <c r="V2" s="561" t="s">
        <v>428</v>
      </c>
      <c r="W2" s="562"/>
      <c r="X2" s="562"/>
      <c r="Y2" s="562"/>
      <c r="Z2" s="562"/>
      <c r="AA2" s="563"/>
    </row>
    <row r="3" spans="1:27" ht="15" customHeight="1" x14ac:dyDescent="0.25">
      <c r="A3" s="592" t="s">
        <v>553</v>
      </c>
      <c r="B3" s="593"/>
      <c r="C3" s="593"/>
      <c r="D3" s="593"/>
      <c r="E3" s="593"/>
      <c r="F3" s="594"/>
      <c r="G3" s="443"/>
      <c r="H3" s="653" t="s">
        <v>555</v>
      </c>
      <c r="I3" s="654"/>
      <c r="J3" s="654"/>
      <c r="K3" s="654"/>
      <c r="L3" s="654"/>
      <c r="M3" s="655"/>
      <c r="N3" s="91"/>
      <c r="O3" s="537" t="s">
        <v>557</v>
      </c>
      <c r="P3" s="538"/>
      <c r="Q3" s="538"/>
      <c r="R3" s="538"/>
      <c r="S3" s="538"/>
      <c r="T3" s="539"/>
      <c r="U3" s="91"/>
      <c r="V3" s="537" t="s">
        <v>569</v>
      </c>
      <c r="W3" s="538"/>
      <c r="X3" s="538"/>
      <c r="Y3" s="538"/>
      <c r="Z3" s="538"/>
      <c r="AA3" s="539"/>
    </row>
    <row r="4" spans="1:27" x14ac:dyDescent="0.25">
      <c r="A4" s="573"/>
      <c r="B4" s="495"/>
      <c r="C4" s="495"/>
      <c r="D4" s="495"/>
      <c r="E4" s="495"/>
      <c r="F4" s="574"/>
      <c r="G4" s="443"/>
      <c r="H4" s="627"/>
      <c r="I4" s="493"/>
      <c r="J4" s="493"/>
      <c r="K4" s="493"/>
      <c r="L4" s="493"/>
      <c r="M4" s="497"/>
      <c r="N4" s="91"/>
      <c r="O4" s="540"/>
      <c r="P4" s="541"/>
      <c r="Q4" s="541"/>
      <c r="R4" s="541"/>
      <c r="S4" s="541"/>
      <c r="T4" s="542"/>
      <c r="U4" s="91"/>
      <c r="V4" s="540"/>
      <c r="W4" s="541"/>
      <c r="X4" s="541"/>
      <c r="Y4" s="541"/>
      <c r="Z4" s="541"/>
      <c r="AA4" s="542"/>
    </row>
    <row r="5" spans="1:27" ht="15" customHeight="1" x14ac:dyDescent="0.25">
      <c r="A5" s="573"/>
      <c r="B5" s="495"/>
      <c r="C5" s="495"/>
      <c r="D5" s="495"/>
      <c r="E5" s="495"/>
      <c r="F5" s="574"/>
      <c r="G5" s="443"/>
      <c r="H5" s="627"/>
      <c r="I5" s="493"/>
      <c r="J5" s="493"/>
      <c r="K5" s="493"/>
      <c r="L5" s="493"/>
      <c r="M5" s="497"/>
      <c r="N5" s="91"/>
      <c r="O5" s="540"/>
      <c r="P5" s="541"/>
      <c r="Q5" s="541"/>
      <c r="R5" s="541"/>
      <c r="S5" s="541"/>
      <c r="T5" s="542"/>
      <c r="U5" s="91"/>
      <c r="V5" s="540"/>
      <c r="W5" s="541"/>
      <c r="X5" s="541"/>
      <c r="Y5" s="541"/>
      <c r="Z5" s="541"/>
      <c r="AA5" s="542"/>
    </row>
    <row r="6" spans="1:27" x14ac:dyDescent="0.25">
      <c r="A6" s="573"/>
      <c r="B6" s="495"/>
      <c r="C6" s="495"/>
      <c r="D6" s="495"/>
      <c r="E6" s="495"/>
      <c r="F6" s="574"/>
      <c r="G6" s="443"/>
      <c r="H6" s="627"/>
      <c r="I6" s="493"/>
      <c r="J6" s="493"/>
      <c r="K6" s="493"/>
      <c r="L6" s="493"/>
      <c r="M6" s="497"/>
      <c r="N6" s="16"/>
      <c r="O6" s="444"/>
      <c r="P6" s="91"/>
      <c r="Q6" s="91"/>
      <c r="R6" s="91"/>
      <c r="S6" s="91"/>
      <c r="T6" s="445"/>
      <c r="U6" s="91"/>
      <c r="V6" s="39"/>
      <c r="AA6" s="40"/>
    </row>
    <row r="7" spans="1:27" x14ac:dyDescent="0.25">
      <c r="A7" s="573"/>
      <c r="B7" s="495"/>
      <c r="C7" s="495"/>
      <c r="D7" s="495"/>
      <c r="E7" s="495"/>
      <c r="F7" s="574"/>
      <c r="G7" s="443"/>
      <c r="H7" s="627"/>
      <c r="I7" s="493"/>
      <c r="J7" s="493"/>
      <c r="K7" s="493"/>
      <c r="L7" s="493"/>
      <c r="M7" s="497"/>
      <c r="N7" s="90"/>
      <c r="O7" s="444"/>
      <c r="P7" s="91"/>
      <c r="Q7" s="91"/>
      <c r="R7" s="91"/>
      <c r="S7" s="91"/>
      <c r="T7" s="445"/>
      <c r="U7" s="91"/>
      <c r="V7" s="39"/>
      <c r="AA7" s="40"/>
    </row>
    <row r="8" spans="1:27" x14ac:dyDescent="0.25">
      <c r="A8" s="573"/>
      <c r="B8" s="495"/>
      <c r="C8" s="495"/>
      <c r="D8" s="495"/>
      <c r="E8" s="495"/>
      <c r="F8" s="574"/>
      <c r="G8" s="443"/>
      <c r="H8" s="627"/>
      <c r="I8" s="493"/>
      <c r="J8" s="493"/>
      <c r="K8" s="493"/>
      <c r="L8" s="493"/>
      <c r="M8" s="497"/>
      <c r="N8" s="90"/>
      <c r="O8" s="444"/>
      <c r="P8" s="91"/>
      <c r="Q8" s="91"/>
      <c r="R8" s="91"/>
      <c r="S8" s="91"/>
      <c r="T8" s="445"/>
      <c r="U8" s="91"/>
      <c r="V8" s="39"/>
      <c r="AA8" s="40"/>
    </row>
    <row r="9" spans="1:27" x14ac:dyDescent="0.25">
      <c r="A9" s="573"/>
      <c r="B9" s="495"/>
      <c r="C9" s="495"/>
      <c r="D9" s="495"/>
      <c r="E9" s="495"/>
      <c r="F9" s="574"/>
      <c r="G9" s="443"/>
      <c r="H9" s="627"/>
      <c r="I9" s="493"/>
      <c r="J9" s="493"/>
      <c r="K9" s="493"/>
      <c r="L9" s="493"/>
      <c r="M9" s="497"/>
      <c r="N9" s="90"/>
      <c r="O9" s="444"/>
      <c r="P9" s="91"/>
      <c r="Q9" s="91"/>
      <c r="R9" s="91"/>
      <c r="S9" s="91"/>
      <c r="T9" s="445"/>
      <c r="U9" s="91"/>
      <c r="V9" s="39"/>
      <c r="AA9" s="40"/>
    </row>
    <row r="10" spans="1:27" x14ac:dyDescent="0.25">
      <c r="A10" s="573"/>
      <c r="B10" s="495"/>
      <c r="C10" s="495"/>
      <c r="D10" s="495"/>
      <c r="E10" s="495"/>
      <c r="F10" s="574"/>
      <c r="G10" s="443"/>
      <c r="H10" s="627"/>
      <c r="I10" s="493"/>
      <c r="J10" s="493"/>
      <c r="K10" s="493"/>
      <c r="L10" s="493"/>
      <c r="M10" s="497"/>
      <c r="N10" s="91"/>
      <c r="O10" s="564"/>
      <c r="P10" s="565"/>
      <c r="Q10" s="565"/>
      <c r="R10" s="565"/>
      <c r="S10" s="565"/>
      <c r="T10" s="566"/>
      <c r="U10" s="446"/>
      <c r="V10" s="39"/>
      <c r="AA10" s="40"/>
    </row>
    <row r="11" spans="1:27" x14ac:dyDescent="0.25">
      <c r="A11" s="573"/>
      <c r="B11" s="495"/>
      <c r="C11" s="495"/>
      <c r="D11" s="495"/>
      <c r="E11" s="495"/>
      <c r="F11" s="574"/>
      <c r="G11" s="443"/>
      <c r="H11" s="627"/>
      <c r="I11" s="493"/>
      <c r="J11" s="493"/>
      <c r="K11" s="493"/>
      <c r="L11" s="493"/>
      <c r="M11" s="497"/>
      <c r="N11" s="91"/>
      <c r="O11" s="573" t="s">
        <v>558</v>
      </c>
      <c r="P11" s="495"/>
      <c r="Q11" s="495"/>
      <c r="R11" s="495"/>
      <c r="S11" s="495"/>
      <c r="T11" s="574"/>
      <c r="U11" s="90"/>
      <c r="V11" s="39"/>
      <c r="AA11" s="40"/>
    </row>
    <row r="12" spans="1:27" x14ac:dyDescent="0.25">
      <c r="A12" s="573"/>
      <c r="B12" s="495"/>
      <c r="C12" s="495"/>
      <c r="D12" s="495"/>
      <c r="E12" s="495"/>
      <c r="F12" s="574"/>
      <c r="G12" s="443"/>
      <c r="H12" s="543"/>
      <c r="I12" s="544"/>
      <c r="J12" s="544"/>
      <c r="K12" s="544"/>
      <c r="L12" s="544"/>
      <c r="M12" s="545"/>
      <c r="O12" s="573"/>
      <c r="P12" s="495"/>
      <c r="Q12" s="495"/>
      <c r="R12" s="495"/>
      <c r="S12" s="495"/>
      <c r="T12" s="574"/>
      <c r="U12" s="90"/>
      <c r="V12" s="39"/>
      <c r="AA12" s="40"/>
    </row>
    <row r="13" spans="1:27" x14ac:dyDescent="0.25">
      <c r="A13" s="573" t="s">
        <v>554</v>
      </c>
      <c r="B13" s="495"/>
      <c r="C13" s="495"/>
      <c r="D13" s="495"/>
      <c r="E13" s="495"/>
      <c r="F13" s="574"/>
      <c r="G13" s="90"/>
      <c r="H13" s="567" t="s">
        <v>542</v>
      </c>
      <c r="I13" s="568"/>
      <c r="J13" s="568"/>
      <c r="K13" s="568"/>
      <c r="L13" s="568"/>
      <c r="M13" s="569"/>
      <c r="O13" s="573"/>
      <c r="P13" s="495"/>
      <c r="Q13" s="495"/>
      <c r="R13" s="495"/>
      <c r="S13" s="495"/>
      <c r="T13" s="574"/>
      <c r="U13" s="90"/>
      <c r="V13" s="39"/>
      <c r="AA13" s="40"/>
    </row>
    <row r="14" spans="1:27" ht="15.75" thickBot="1" x14ac:dyDescent="0.3">
      <c r="A14" s="573"/>
      <c r="B14" s="495"/>
      <c r="C14" s="495"/>
      <c r="D14" s="495"/>
      <c r="E14" s="495"/>
      <c r="F14" s="574"/>
      <c r="G14" s="90"/>
      <c r="H14" s="570"/>
      <c r="I14" s="571"/>
      <c r="J14" s="571"/>
      <c r="K14" s="571"/>
      <c r="L14" s="571"/>
      <c r="M14" s="572"/>
      <c r="O14" s="573"/>
      <c r="P14" s="495"/>
      <c r="Q14" s="495"/>
      <c r="R14" s="495"/>
      <c r="S14" s="495"/>
      <c r="T14" s="574"/>
      <c r="U14" s="90"/>
      <c r="V14" s="39"/>
      <c r="AA14" s="40"/>
    </row>
    <row r="15" spans="1:27" ht="15" customHeight="1" thickTop="1" thickBot="1" x14ac:dyDescent="0.3">
      <c r="A15" s="573"/>
      <c r="B15" s="495"/>
      <c r="C15" s="495"/>
      <c r="D15" s="495"/>
      <c r="E15" s="495"/>
      <c r="F15" s="574"/>
      <c r="G15" s="90"/>
      <c r="H15" s="578" t="s">
        <v>450</v>
      </c>
      <c r="I15" s="579"/>
      <c r="J15" s="580"/>
      <c r="K15" s="583" t="s">
        <v>451</v>
      </c>
      <c r="L15" s="584"/>
      <c r="M15" s="585"/>
      <c r="O15" s="573"/>
      <c r="P15" s="495"/>
      <c r="Q15" s="495"/>
      <c r="R15" s="495"/>
      <c r="S15" s="495"/>
      <c r="T15" s="574"/>
      <c r="U15" s="90"/>
      <c r="V15" s="39"/>
      <c r="AA15" s="40"/>
    </row>
    <row r="16" spans="1:27" ht="16.5" thickTop="1" thickBot="1" x14ac:dyDescent="0.3">
      <c r="A16" s="573"/>
      <c r="B16" s="495"/>
      <c r="C16" s="495"/>
      <c r="D16" s="495"/>
      <c r="E16" s="495"/>
      <c r="F16" s="574"/>
      <c r="G16" s="90"/>
      <c r="H16" s="581"/>
      <c r="I16" s="520"/>
      <c r="J16" s="582"/>
      <c r="K16" s="253" t="s">
        <v>452</v>
      </c>
      <c r="L16" s="253" t="s">
        <v>453</v>
      </c>
      <c r="M16" s="447" t="s">
        <v>454</v>
      </c>
      <c r="O16" s="573"/>
      <c r="P16" s="495"/>
      <c r="Q16" s="495"/>
      <c r="R16" s="495"/>
      <c r="S16" s="495"/>
      <c r="T16" s="574"/>
      <c r="U16" s="90"/>
      <c r="V16" s="39"/>
      <c r="AA16" s="40"/>
    </row>
    <row r="17" spans="1:27" ht="16.5" thickTop="1" thickBot="1" x14ac:dyDescent="0.3">
      <c r="A17" s="575"/>
      <c r="B17" s="576"/>
      <c r="C17" s="576"/>
      <c r="D17" s="576"/>
      <c r="E17" s="576"/>
      <c r="F17" s="577"/>
      <c r="G17" s="90"/>
      <c r="H17" s="586" t="s">
        <v>455</v>
      </c>
      <c r="I17" s="587"/>
      <c r="J17" s="588"/>
      <c r="K17" s="311" t="s">
        <v>515</v>
      </c>
      <c r="L17" s="311" t="s">
        <v>516</v>
      </c>
      <c r="M17" s="448">
        <v>35</v>
      </c>
      <c r="O17" s="543"/>
      <c r="P17" s="544"/>
      <c r="Q17" s="544"/>
      <c r="R17" s="544"/>
      <c r="S17" s="544"/>
      <c r="T17" s="545"/>
      <c r="U17" s="450"/>
      <c r="V17" s="39"/>
      <c r="AA17" s="40"/>
    </row>
    <row r="18" spans="1:27" ht="15.75" thickBot="1" x14ac:dyDescent="0.3">
      <c r="A18" s="39"/>
      <c r="H18" s="589" t="s">
        <v>456</v>
      </c>
      <c r="I18" s="590"/>
      <c r="J18" s="591"/>
      <c r="K18" s="45">
        <v>10</v>
      </c>
      <c r="L18" s="45">
        <v>30</v>
      </c>
      <c r="M18" s="449">
        <f t="shared" ref="M18:M26" si="0">AVERAGE(K18:L18)</f>
        <v>20</v>
      </c>
      <c r="N18" s="91"/>
      <c r="O18" s="595" t="s">
        <v>519</v>
      </c>
      <c r="P18" s="596"/>
      <c r="Q18" s="596"/>
      <c r="R18" s="596"/>
      <c r="S18" s="596"/>
      <c r="T18" s="597"/>
      <c r="U18" s="451"/>
      <c r="V18" s="39" t="s">
        <v>570</v>
      </c>
      <c r="AA18" s="40"/>
    </row>
    <row r="19" spans="1:27" ht="16.5" thickTop="1" thickBot="1" x14ac:dyDescent="0.3">
      <c r="A19" s="39"/>
      <c r="H19" s="589" t="s">
        <v>457</v>
      </c>
      <c r="I19" s="590"/>
      <c r="J19" s="591"/>
      <c r="K19" s="45">
        <v>10</v>
      </c>
      <c r="L19" s="45">
        <v>20</v>
      </c>
      <c r="M19" s="449">
        <f t="shared" si="0"/>
        <v>15</v>
      </c>
      <c r="N19" s="91"/>
      <c r="O19" s="598" t="s">
        <v>407</v>
      </c>
      <c r="P19" s="599"/>
      <c r="Q19" s="599"/>
      <c r="R19" s="600" t="s">
        <v>520</v>
      </c>
      <c r="S19" s="600"/>
      <c r="T19" s="452" t="s">
        <v>454</v>
      </c>
      <c r="V19" s="39"/>
      <c r="AA19" s="40"/>
    </row>
    <row r="20" spans="1:27" ht="15.75" thickTop="1" x14ac:dyDescent="0.25">
      <c r="A20" s="39"/>
      <c r="H20" s="589" t="s">
        <v>458</v>
      </c>
      <c r="I20" s="590"/>
      <c r="J20" s="591"/>
      <c r="K20" s="45" t="s">
        <v>517</v>
      </c>
      <c r="L20" s="45" t="s">
        <v>518</v>
      </c>
      <c r="M20" s="449">
        <v>35</v>
      </c>
      <c r="N20" s="17"/>
      <c r="O20" s="605" t="s">
        <v>433</v>
      </c>
      <c r="P20" s="606"/>
      <c r="Q20" s="606"/>
      <c r="R20" s="606">
        <v>1</v>
      </c>
      <c r="S20" s="606"/>
      <c r="T20" s="453">
        <v>1</v>
      </c>
      <c r="V20" s="573" t="s">
        <v>521</v>
      </c>
      <c r="W20" s="495"/>
      <c r="X20" s="495"/>
      <c r="Y20" s="495"/>
      <c r="Z20" s="495"/>
      <c r="AA20" s="574"/>
    </row>
    <row r="21" spans="1:27" x14ac:dyDescent="0.25">
      <c r="A21" s="39"/>
      <c r="H21" s="589" t="s">
        <v>459</v>
      </c>
      <c r="I21" s="590"/>
      <c r="J21" s="591"/>
      <c r="K21" s="45">
        <v>10</v>
      </c>
      <c r="L21" s="45">
        <v>30</v>
      </c>
      <c r="M21" s="449">
        <f t="shared" si="0"/>
        <v>20</v>
      </c>
      <c r="O21" s="601" t="s">
        <v>522</v>
      </c>
      <c r="P21" s="602"/>
      <c r="Q21" s="602"/>
      <c r="R21" s="602" t="s">
        <v>523</v>
      </c>
      <c r="S21" s="602"/>
      <c r="T21" s="454">
        <v>0.75</v>
      </c>
      <c r="V21" s="573"/>
      <c r="W21" s="495"/>
      <c r="X21" s="495"/>
      <c r="Y21" s="495"/>
      <c r="Z21" s="495"/>
      <c r="AA21" s="574"/>
    </row>
    <row r="22" spans="1:27" x14ac:dyDescent="0.25">
      <c r="A22" s="39"/>
      <c r="H22" s="589" t="s">
        <v>460</v>
      </c>
      <c r="I22" s="590"/>
      <c r="J22" s="591"/>
      <c r="K22" s="45">
        <v>10</v>
      </c>
      <c r="L22" s="45">
        <v>20</v>
      </c>
      <c r="M22" s="449">
        <f t="shared" si="0"/>
        <v>15</v>
      </c>
      <c r="O22" s="601" t="s">
        <v>382</v>
      </c>
      <c r="P22" s="602"/>
      <c r="Q22" s="602"/>
      <c r="R22" s="602" t="s">
        <v>524</v>
      </c>
      <c r="S22" s="602"/>
      <c r="T22" s="454">
        <v>0.01</v>
      </c>
      <c r="V22" s="573"/>
      <c r="W22" s="495"/>
      <c r="X22" s="495"/>
      <c r="Y22" s="495"/>
      <c r="Z22" s="495"/>
      <c r="AA22" s="574"/>
    </row>
    <row r="23" spans="1:27" ht="15.75" thickBot="1" x14ac:dyDescent="0.3">
      <c r="A23" s="39"/>
      <c r="H23" s="589" t="s">
        <v>461</v>
      </c>
      <c r="I23" s="590"/>
      <c r="J23" s="591"/>
      <c r="K23" s="45">
        <v>10</v>
      </c>
      <c r="L23" s="45">
        <v>20</v>
      </c>
      <c r="M23" s="449">
        <f t="shared" si="0"/>
        <v>15</v>
      </c>
      <c r="O23" s="603" t="s">
        <v>477</v>
      </c>
      <c r="P23" s="604"/>
      <c r="Q23" s="604"/>
      <c r="R23" s="604" t="s">
        <v>525</v>
      </c>
      <c r="S23" s="604"/>
      <c r="T23" s="455">
        <v>0.45</v>
      </c>
      <c r="U23" s="456"/>
      <c r="V23" s="573"/>
      <c r="W23" s="495"/>
      <c r="X23" s="495"/>
      <c r="Y23" s="495"/>
      <c r="Z23" s="495"/>
      <c r="AA23" s="574"/>
    </row>
    <row r="24" spans="1:27" ht="15.75" thickTop="1" x14ac:dyDescent="0.25">
      <c r="A24" s="39"/>
      <c r="H24" s="589" t="s">
        <v>462</v>
      </c>
      <c r="I24" s="590"/>
      <c r="J24" s="591"/>
      <c r="K24" s="45">
        <v>20</v>
      </c>
      <c r="L24" s="45">
        <v>30</v>
      </c>
      <c r="M24" s="449">
        <f t="shared" si="0"/>
        <v>25</v>
      </c>
      <c r="O24" s="546" t="s">
        <v>559</v>
      </c>
      <c r="P24" s="547"/>
      <c r="Q24" s="547"/>
      <c r="R24" s="547"/>
      <c r="S24" s="547"/>
      <c r="T24" s="548"/>
      <c r="U24" s="456"/>
      <c r="V24" s="39"/>
      <c r="AA24" s="40"/>
    </row>
    <row r="25" spans="1:27" x14ac:dyDescent="0.25">
      <c r="A25" s="39"/>
      <c r="H25" s="589" t="s">
        <v>463</v>
      </c>
      <c r="I25" s="590"/>
      <c r="J25" s="591"/>
      <c r="K25" s="45">
        <v>10</v>
      </c>
      <c r="L25" s="45">
        <v>20</v>
      </c>
      <c r="M25" s="449">
        <f t="shared" si="0"/>
        <v>15</v>
      </c>
      <c r="O25" s="546"/>
      <c r="P25" s="547"/>
      <c r="Q25" s="547"/>
      <c r="R25" s="547"/>
      <c r="S25" s="547"/>
      <c r="T25" s="548"/>
      <c r="U25" s="456"/>
      <c r="V25" s="39"/>
      <c r="AA25" s="40"/>
    </row>
    <row r="26" spans="1:27" ht="15.75" thickBot="1" x14ac:dyDescent="0.3">
      <c r="A26" s="39"/>
      <c r="H26" s="618" t="s">
        <v>464</v>
      </c>
      <c r="I26" s="619"/>
      <c r="J26" s="620"/>
      <c r="K26" s="46">
        <v>20</v>
      </c>
      <c r="L26" s="46">
        <v>30</v>
      </c>
      <c r="M26" s="457">
        <f t="shared" si="0"/>
        <v>25</v>
      </c>
      <c r="O26" s="546"/>
      <c r="P26" s="547"/>
      <c r="Q26" s="547"/>
      <c r="R26" s="547"/>
      <c r="S26" s="547"/>
      <c r="T26" s="548"/>
      <c r="U26" s="456"/>
      <c r="V26" s="39"/>
      <c r="AA26" s="40"/>
    </row>
    <row r="27" spans="1:27" ht="15.75" thickTop="1" x14ac:dyDescent="0.25">
      <c r="A27" s="39"/>
      <c r="H27" s="621" t="s">
        <v>526</v>
      </c>
      <c r="I27" s="622"/>
      <c r="J27" s="622"/>
      <c r="K27" s="622"/>
      <c r="L27" s="622"/>
      <c r="M27" s="623"/>
      <c r="N27" s="458"/>
      <c r="O27" s="546"/>
      <c r="P27" s="547"/>
      <c r="Q27" s="547"/>
      <c r="R27" s="547"/>
      <c r="S27" s="547"/>
      <c r="T27" s="548"/>
      <c r="U27" s="446"/>
      <c r="V27" s="39"/>
      <c r="AA27" s="40"/>
    </row>
    <row r="28" spans="1:27" ht="15.75" customHeight="1" x14ac:dyDescent="0.25">
      <c r="A28" s="39"/>
      <c r="H28" s="624"/>
      <c r="I28" s="625"/>
      <c r="J28" s="625"/>
      <c r="K28" s="625"/>
      <c r="L28" s="625"/>
      <c r="M28" s="626"/>
      <c r="N28" s="458"/>
      <c r="O28" s="546"/>
      <c r="P28" s="547"/>
      <c r="Q28" s="547"/>
      <c r="R28" s="547"/>
      <c r="S28" s="547"/>
      <c r="T28" s="548"/>
      <c r="U28" s="91"/>
      <c r="V28" s="39"/>
      <c r="AA28" s="40"/>
    </row>
    <row r="29" spans="1:27" x14ac:dyDescent="0.25">
      <c r="A29" s="39"/>
      <c r="H29" s="573" t="s">
        <v>556</v>
      </c>
      <c r="I29" s="495"/>
      <c r="J29" s="495"/>
      <c r="K29" s="495"/>
      <c r="L29" s="495"/>
      <c r="M29" s="574"/>
      <c r="O29" s="546"/>
      <c r="P29" s="547"/>
      <c r="Q29" s="547"/>
      <c r="R29" s="547"/>
      <c r="S29" s="547"/>
      <c r="T29" s="548"/>
      <c r="U29" s="91"/>
      <c r="V29" s="607" t="s">
        <v>571</v>
      </c>
      <c r="W29" s="608"/>
      <c r="X29" s="608"/>
      <c r="Y29" s="608"/>
      <c r="Z29" s="608"/>
      <c r="AA29" s="609"/>
    </row>
    <row r="30" spans="1:27" ht="15.75" customHeight="1" thickBot="1" x14ac:dyDescent="0.3">
      <c r="A30" s="39"/>
      <c r="H30" s="573"/>
      <c r="I30" s="495"/>
      <c r="J30" s="495"/>
      <c r="K30" s="495"/>
      <c r="L30" s="495"/>
      <c r="M30" s="574"/>
      <c r="O30" s="627" t="s">
        <v>560</v>
      </c>
      <c r="P30" s="493"/>
      <c r="Q30" s="493"/>
      <c r="R30" s="493"/>
      <c r="S30" s="493"/>
      <c r="T30" s="497"/>
      <c r="V30" s="610"/>
      <c r="W30" s="611"/>
      <c r="X30" s="611"/>
      <c r="Y30" s="611"/>
      <c r="Z30" s="611"/>
      <c r="AA30" s="612"/>
    </row>
    <row r="31" spans="1:27" x14ac:dyDescent="0.25">
      <c r="A31" s="39"/>
      <c r="H31" s="573"/>
      <c r="I31" s="495"/>
      <c r="J31" s="495"/>
      <c r="K31" s="495"/>
      <c r="L31" s="495"/>
      <c r="M31" s="574"/>
      <c r="O31" s="627"/>
      <c r="P31" s="493"/>
      <c r="Q31" s="493"/>
      <c r="R31" s="493"/>
      <c r="S31" s="493"/>
      <c r="T31" s="497"/>
      <c r="AA31" s="40"/>
    </row>
    <row r="32" spans="1:27" x14ac:dyDescent="0.25">
      <c r="A32" s="39"/>
      <c r="H32" s="543"/>
      <c r="I32" s="544"/>
      <c r="J32" s="544"/>
      <c r="K32" s="544"/>
      <c r="L32" s="544"/>
      <c r="M32" s="545"/>
      <c r="O32" s="627"/>
      <c r="P32" s="493"/>
      <c r="Q32" s="493"/>
      <c r="R32" s="493"/>
      <c r="S32" s="493"/>
      <c r="T32" s="497"/>
      <c r="AA32" s="40"/>
    </row>
    <row r="33" spans="1:27" x14ac:dyDescent="0.25">
      <c r="A33" s="39"/>
      <c r="H33" s="613" t="s">
        <v>465</v>
      </c>
      <c r="I33" s="614"/>
      <c r="J33" s="614"/>
      <c r="K33" s="614"/>
      <c r="L33" s="614"/>
      <c r="M33" s="615"/>
      <c r="O33" s="39"/>
      <c r="T33" s="40"/>
      <c r="AA33" s="40"/>
    </row>
    <row r="34" spans="1:27" ht="15.75" thickBot="1" x14ac:dyDescent="0.3">
      <c r="A34" s="39"/>
      <c r="H34" s="613"/>
      <c r="I34" s="614"/>
      <c r="J34" s="614"/>
      <c r="K34" s="614"/>
      <c r="L34" s="614"/>
      <c r="M34" s="615"/>
      <c r="O34" s="39"/>
      <c r="T34" s="40"/>
      <c r="AA34" s="40"/>
    </row>
    <row r="35" spans="1:27" ht="15.75" thickTop="1" x14ac:dyDescent="0.25">
      <c r="A35" s="39"/>
      <c r="H35" s="616" t="s">
        <v>466</v>
      </c>
      <c r="I35" s="617"/>
      <c r="J35" s="617" t="s">
        <v>467</v>
      </c>
      <c r="K35" s="617"/>
      <c r="L35" s="617"/>
      <c r="M35" s="459" t="s">
        <v>454</v>
      </c>
      <c r="O35" s="39"/>
      <c r="T35" s="40"/>
      <c r="U35" s="90"/>
      <c r="AA35" s="40"/>
    </row>
    <row r="36" spans="1:27" x14ac:dyDescent="0.25">
      <c r="A36" s="39"/>
      <c r="H36" s="628" t="s">
        <v>468</v>
      </c>
      <c r="I36" s="629"/>
      <c r="J36" s="629" t="s">
        <v>469</v>
      </c>
      <c r="K36" s="629"/>
      <c r="L36" s="629"/>
      <c r="M36" s="449" t="s">
        <v>470</v>
      </c>
      <c r="O36" s="624"/>
      <c r="P36" s="625"/>
      <c r="Q36" s="625"/>
      <c r="R36" s="625"/>
      <c r="S36" s="625"/>
      <c r="T36" s="626"/>
      <c r="U36" s="90"/>
      <c r="AA36" s="40"/>
    </row>
    <row r="37" spans="1:27" x14ac:dyDescent="0.25">
      <c r="A37" s="39"/>
      <c r="H37" s="628" t="s">
        <v>471</v>
      </c>
      <c r="I37" s="629"/>
      <c r="J37" s="629" t="s">
        <v>472</v>
      </c>
      <c r="K37" s="629"/>
      <c r="L37" s="629"/>
      <c r="M37" s="449">
        <v>240</v>
      </c>
      <c r="O37" s="573" t="s">
        <v>561</v>
      </c>
      <c r="P37" s="495"/>
      <c r="Q37" s="495"/>
      <c r="R37" s="495"/>
      <c r="S37" s="495"/>
      <c r="T37" s="574"/>
      <c r="U37" s="90"/>
      <c r="AA37" s="40"/>
    </row>
    <row r="38" spans="1:27" x14ac:dyDescent="0.25">
      <c r="A38" s="39"/>
      <c r="H38" s="628" t="s">
        <v>473</v>
      </c>
      <c r="I38" s="629"/>
      <c r="J38" s="629" t="s">
        <v>474</v>
      </c>
      <c r="K38" s="629"/>
      <c r="L38" s="629"/>
      <c r="M38" s="449">
        <v>60</v>
      </c>
      <c r="O38" s="573"/>
      <c r="P38" s="495"/>
      <c r="Q38" s="495"/>
      <c r="R38" s="495"/>
      <c r="S38" s="495"/>
      <c r="T38" s="574"/>
      <c r="U38" s="90"/>
      <c r="AA38" s="40"/>
    </row>
    <row r="39" spans="1:27" x14ac:dyDescent="0.25">
      <c r="A39" s="39"/>
      <c r="H39" s="628" t="s">
        <v>0</v>
      </c>
      <c r="I39" s="629"/>
      <c r="J39" s="629" t="s">
        <v>475</v>
      </c>
      <c r="K39" s="629"/>
      <c r="L39" s="629"/>
      <c r="M39" s="449">
        <v>45</v>
      </c>
      <c r="O39" s="573"/>
      <c r="P39" s="495"/>
      <c r="Q39" s="495"/>
      <c r="R39" s="495"/>
      <c r="S39" s="495"/>
      <c r="T39" s="574"/>
      <c r="U39" s="90"/>
      <c r="AA39" s="40"/>
    </row>
    <row r="40" spans="1:27" ht="15.75" thickBot="1" x14ac:dyDescent="0.3">
      <c r="A40" s="39"/>
      <c r="H40" s="630" t="s">
        <v>56</v>
      </c>
      <c r="I40" s="631"/>
      <c r="J40" s="631" t="s">
        <v>476</v>
      </c>
      <c r="K40" s="631"/>
      <c r="L40" s="631"/>
      <c r="M40" s="457">
        <v>10</v>
      </c>
      <c r="O40" s="573"/>
      <c r="P40" s="495"/>
      <c r="Q40" s="495"/>
      <c r="R40" s="495"/>
      <c r="S40" s="495"/>
      <c r="T40" s="574"/>
      <c r="U40" s="90"/>
      <c r="AA40" s="40"/>
    </row>
    <row r="41" spans="1:27" ht="15.75" customHeight="1" thickTop="1" x14ac:dyDescent="0.25">
      <c r="A41" s="39"/>
      <c r="H41" s="460"/>
      <c r="I41" s="90"/>
      <c r="J41" s="90"/>
      <c r="K41" s="90"/>
      <c r="L41" s="90"/>
      <c r="M41" s="461"/>
      <c r="O41" s="573"/>
      <c r="P41" s="495"/>
      <c r="Q41" s="495"/>
      <c r="R41" s="495"/>
      <c r="S41" s="495"/>
      <c r="T41" s="574"/>
      <c r="AA41" s="40"/>
    </row>
    <row r="42" spans="1:27" x14ac:dyDescent="0.25">
      <c r="A42" s="39"/>
      <c r="H42" s="573" t="s">
        <v>527</v>
      </c>
      <c r="I42" s="495"/>
      <c r="J42" s="495"/>
      <c r="K42" s="495"/>
      <c r="L42" s="495"/>
      <c r="M42" s="574"/>
      <c r="O42" s="573"/>
      <c r="P42" s="495"/>
      <c r="Q42" s="495"/>
      <c r="R42" s="495"/>
      <c r="S42" s="495"/>
      <c r="T42" s="574"/>
      <c r="AA42" s="40"/>
    </row>
    <row r="43" spans="1:27" ht="15.75" thickBot="1" x14ac:dyDescent="0.3">
      <c r="A43" s="39"/>
      <c r="H43" s="573"/>
      <c r="I43" s="495"/>
      <c r="J43" s="495"/>
      <c r="K43" s="495"/>
      <c r="L43" s="495"/>
      <c r="M43" s="574"/>
      <c r="O43" s="581" t="s">
        <v>528</v>
      </c>
      <c r="P43" s="520"/>
      <c r="Q43" s="520"/>
      <c r="R43" s="520"/>
      <c r="S43" s="520"/>
      <c r="T43" s="632"/>
      <c r="AA43" s="40"/>
    </row>
    <row r="44" spans="1:27" ht="16.5" thickTop="1" thickBot="1" x14ac:dyDescent="0.3">
      <c r="A44" s="39"/>
      <c r="H44" s="573"/>
      <c r="I44" s="495"/>
      <c r="J44" s="495"/>
      <c r="K44" s="495"/>
      <c r="L44" s="495"/>
      <c r="M44" s="574"/>
      <c r="O44" s="462" t="s">
        <v>484</v>
      </c>
      <c r="P44" s="633" t="s">
        <v>529</v>
      </c>
      <c r="Q44" s="633"/>
      <c r="R44" s="633"/>
      <c r="S44" s="633"/>
      <c r="T44" s="634"/>
      <c r="AA44" s="40"/>
    </row>
    <row r="45" spans="1:27" ht="15.75" thickTop="1" x14ac:dyDescent="0.25">
      <c r="A45" s="39"/>
      <c r="H45" s="39"/>
      <c r="M45" s="40"/>
      <c r="O45" s="463">
        <v>1</v>
      </c>
      <c r="P45" s="635" t="s">
        <v>478</v>
      </c>
      <c r="Q45" s="636"/>
      <c r="R45" s="636"/>
      <c r="S45" s="636"/>
      <c r="T45" s="637"/>
      <c r="AA45" s="40"/>
    </row>
    <row r="46" spans="1:27" x14ac:dyDescent="0.25">
      <c r="A46" s="39"/>
      <c r="H46" s="39"/>
      <c r="M46" s="40"/>
      <c r="O46" s="464">
        <v>2</v>
      </c>
      <c r="P46" s="638" t="s">
        <v>530</v>
      </c>
      <c r="Q46" s="639"/>
      <c r="R46" s="639"/>
      <c r="S46" s="639"/>
      <c r="T46" s="640"/>
      <c r="AA46" s="40"/>
    </row>
    <row r="47" spans="1:27" x14ac:dyDescent="0.25">
      <c r="A47" s="39"/>
      <c r="H47" s="39"/>
      <c r="M47" s="40"/>
      <c r="O47" s="464">
        <v>3</v>
      </c>
      <c r="P47" s="638" t="s">
        <v>479</v>
      </c>
      <c r="Q47" s="639"/>
      <c r="R47" s="639"/>
      <c r="S47" s="639"/>
      <c r="T47" s="640"/>
      <c r="AA47" s="40"/>
    </row>
    <row r="48" spans="1:27" x14ac:dyDescent="0.25">
      <c r="A48" s="39"/>
      <c r="H48" s="39"/>
      <c r="M48" s="40"/>
      <c r="O48" s="464">
        <v>4</v>
      </c>
      <c r="P48" s="638" t="s">
        <v>480</v>
      </c>
      <c r="Q48" s="639"/>
      <c r="R48" s="639"/>
      <c r="S48" s="639"/>
      <c r="T48" s="640"/>
      <c r="U48" s="16"/>
      <c r="AA48" s="40"/>
    </row>
    <row r="49" spans="1:27" ht="15.75" thickBot="1" x14ac:dyDescent="0.3">
      <c r="A49" s="39"/>
      <c r="H49" s="39"/>
      <c r="M49" s="40"/>
      <c r="O49" s="465">
        <v>5</v>
      </c>
      <c r="P49" s="641" t="s">
        <v>490</v>
      </c>
      <c r="Q49" s="642"/>
      <c r="R49" s="642"/>
      <c r="S49" s="642"/>
      <c r="T49" s="643"/>
      <c r="U49" s="90"/>
      <c r="AA49" s="40"/>
    </row>
    <row r="50" spans="1:27" ht="15.75" customHeight="1" thickTop="1" x14ac:dyDescent="0.25">
      <c r="A50" s="39"/>
      <c r="H50" s="39"/>
      <c r="M50" s="40"/>
      <c r="O50" s="624"/>
      <c r="P50" s="625"/>
      <c r="Q50" s="625"/>
      <c r="R50" s="625"/>
      <c r="S50" s="625"/>
      <c r="T50" s="626"/>
      <c r="U50" s="90"/>
      <c r="AA50" s="40"/>
    </row>
    <row r="51" spans="1:27" ht="15.75" customHeight="1" x14ac:dyDescent="0.25">
      <c r="A51" s="39"/>
      <c r="H51" s="39"/>
      <c r="M51" s="40"/>
      <c r="O51" s="573" t="s">
        <v>562</v>
      </c>
      <c r="P51" s="495"/>
      <c r="Q51" s="495"/>
      <c r="R51" s="495"/>
      <c r="S51" s="495"/>
      <c r="T51" s="574"/>
      <c r="U51" s="90"/>
      <c r="AA51" s="40"/>
    </row>
    <row r="52" spans="1:27" ht="15.75" customHeight="1" x14ac:dyDescent="0.25">
      <c r="A52" s="39"/>
      <c r="H52" s="573" t="s">
        <v>531</v>
      </c>
      <c r="I52" s="495"/>
      <c r="J52" s="495"/>
      <c r="K52" s="495"/>
      <c r="L52" s="495"/>
      <c r="M52" s="574"/>
      <c r="O52" s="573"/>
      <c r="P52" s="495"/>
      <c r="Q52" s="495"/>
      <c r="R52" s="495"/>
      <c r="S52" s="495"/>
      <c r="T52" s="574"/>
      <c r="U52" s="466"/>
      <c r="AA52" s="40"/>
    </row>
    <row r="53" spans="1:27" x14ac:dyDescent="0.25">
      <c r="A53" s="39"/>
      <c r="H53" s="573"/>
      <c r="I53" s="495"/>
      <c r="J53" s="495"/>
      <c r="K53" s="495"/>
      <c r="L53" s="495"/>
      <c r="M53" s="574"/>
      <c r="O53" s="573"/>
      <c r="P53" s="495"/>
      <c r="Q53" s="495"/>
      <c r="R53" s="495"/>
      <c r="S53" s="495"/>
      <c r="T53" s="574"/>
      <c r="U53" s="90"/>
      <c r="AA53" s="40"/>
    </row>
    <row r="54" spans="1:27" x14ac:dyDescent="0.25">
      <c r="A54" s="39"/>
      <c r="H54" s="573"/>
      <c r="I54" s="495"/>
      <c r="J54" s="495"/>
      <c r="K54" s="495"/>
      <c r="L54" s="495"/>
      <c r="M54" s="574"/>
      <c r="O54" s="543"/>
      <c r="P54" s="544"/>
      <c r="Q54" s="544"/>
      <c r="R54" s="544"/>
      <c r="S54" s="544"/>
      <c r="T54" s="545"/>
      <c r="U54" s="90"/>
      <c r="AA54" s="40"/>
    </row>
    <row r="55" spans="1:27" ht="15" customHeight="1" x14ac:dyDescent="0.25">
      <c r="A55" s="39"/>
      <c r="H55" s="39"/>
      <c r="M55" s="467"/>
      <c r="O55" s="627" t="s">
        <v>563</v>
      </c>
      <c r="P55" s="493"/>
      <c r="Q55" s="493"/>
      <c r="R55" s="493"/>
      <c r="S55" s="493"/>
      <c r="T55" s="497"/>
      <c r="U55" s="90"/>
      <c r="AA55" s="40"/>
    </row>
    <row r="56" spans="1:27" x14ac:dyDescent="0.25">
      <c r="A56" s="39"/>
      <c r="H56" s="39"/>
      <c r="M56" s="40"/>
      <c r="O56" s="627"/>
      <c r="P56" s="493"/>
      <c r="Q56" s="493"/>
      <c r="R56" s="493"/>
      <c r="S56" s="493"/>
      <c r="T56" s="497"/>
      <c r="AA56" s="40"/>
    </row>
    <row r="57" spans="1:27" x14ac:dyDescent="0.25">
      <c r="A57" s="39"/>
      <c r="H57" s="39"/>
      <c r="M57" s="40"/>
      <c r="O57" s="627"/>
      <c r="P57" s="493"/>
      <c r="Q57" s="493"/>
      <c r="R57" s="493"/>
      <c r="S57" s="493"/>
      <c r="T57" s="497"/>
      <c r="U57" s="16"/>
      <c r="AA57" s="40"/>
    </row>
    <row r="58" spans="1:27" ht="15" customHeight="1" x14ac:dyDescent="0.25">
      <c r="A58" s="39"/>
      <c r="H58" s="39"/>
      <c r="M58" s="40"/>
      <c r="O58" s="627"/>
      <c r="P58" s="493"/>
      <c r="Q58" s="493"/>
      <c r="R58" s="493"/>
      <c r="S58" s="493"/>
      <c r="T58" s="497"/>
      <c r="AA58" s="40"/>
    </row>
    <row r="59" spans="1:27" x14ac:dyDescent="0.25">
      <c r="A59" s="39"/>
      <c r="H59" s="39"/>
      <c r="M59" s="40"/>
      <c r="O59" s="624"/>
      <c r="P59" s="625"/>
      <c r="Q59" s="625"/>
      <c r="R59" s="625"/>
      <c r="S59" s="625"/>
      <c r="T59" s="626"/>
      <c r="AA59" s="40"/>
    </row>
    <row r="60" spans="1:27" ht="15" customHeight="1" x14ac:dyDescent="0.25">
      <c r="A60" s="39"/>
      <c r="H60" s="39"/>
      <c r="M60" s="40"/>
      <c r="O60" s="573" t="s">
        <v>564</v>
      </c>
      <c r="P60" s="495"/>
      <c r="Q60" s="495"/>
      <c r="R60" s="495"/>
      <c r="S60" s="495"/>
      <c r="T60" s="574"/>
      <c r="AA60" s="40"/>
    </row>
    <row r="61" spans="1:27" x14ac:dyDescent="0.25">
      <c r="A61" s="39"/>
      <c r="H61" s="39"/>
      <c r="M61" s="40"/>
      <c r="O61" s="573"/>
      <c r="P61" s="495"/>
      <c r="Q61" s="495"/>
      <c r="R61" s="495"/>
      <c r="S61" s="495"/>
      <c r="T61" s="574"/>
      <c r="AA61" s="40"/>
    </row>
    <row r="62" spans="1:27" x14ac:dyDescent="0.25">
      <c r="A62" s="39"/>
      <c r="H62" s="573" t="s">
        <v>532</v>
      </c>
      <c r="I62" s="495"/>
      <c r="J62" s="495"/>
      <c r="K62" s="495"/>
      <c r="L62" s="495"/>
      <c r="M62" s="574"/>
      <c r="O62" s="624"/>
      <c r="P62" s="625"/>
      <c r="Q62" s="625"/>
      <c r="R62" s="625"/>
      <c r="S62" s="625"/>
      <c r="T62" s="626"/>
      <c r="AA62" s="40"/>
    </row>
    <row r="63" spans="1:27" x14ac:dyDescent="0.25">
      <c r="A63" s="39"/>
      <c r="H63" s="573"/>
      <c r="I63" s="495"/>
      <c r="J63" s="495"/>
      <c r="K63" s="495"/>
      <c r="L63" s="495"/>
      <c r="M63" s="574"/>
      <c r="O63" s="613" t="s">
        <v>533</v>
      </c>
      <c r="P63" s="614"/>
      <c r="Q63" s="614"/>
      <c r="R63" s="614"/>
      <c r="S63" s="614"/>
      <c r="T63" s="615"/>
      <c r="AA63" s="40"/>
    </row>
    <row r="64" spans="1:27" ht="15.75" thickBot="1" x14ac:dyDescent="0.3">
      <c r="A64" s="39"/>
      <c r="H64" s="573"/>
      <c r="I64" s="495"/>
      <c r="J64" s="495"/>
      <c r="K64" s="495"/>
      <c r="L64" s="495"/>
      <c r="M64" s="574"/>
      <c r="O64" s="613"/>
      <c r="P64" s="614"/>
      <c r="Q64" s="614"/>
      <c r="R64" s="614"/>
      <c r="S64" s="614"/>
      <c r="T64" s="615"/>
      <c r="AA64" s="40"/>
    </row>
    <row r="65" spans="1:27" ht="15.75" thickTop="1" x14ac:dyDescent="0.25">
      <c r="A65" s="39"/>
      <c r="H65" s="39"/>
      <c r="M65" s="40"/>
      <c r="O65" s="656" t="s">
        <v>534</v>
      </c>
      <c r="P65" s="657"/>
      <c r="Q65" s="662" t="s">
        <v>412</v>
      </c>
      <c r="R65" s="579"/>
      <c r="S65" s="579"/>
      <c r="T65" s="663"/>
      <c r="AA65" s="40"/>
    </row>
    <row r="66" spans="1:27" x14ac:dyDescent="0.25">
      <c r="A66" s="39"/>
      <c r="H66" s="39"/>
      <c r="M66" s="40"/>
      <c r="O66" s="658"/>
      <c r="P66" s="659"/>
      <c r="Q66" s="664"/>
      <c r="R66" s="519"/>
      <c r="S66" s="519"/>
      <c r="T66" s="665"/>
      <c r="AA66" s="40"/>
    </row>
    <row r="67" spans="1:27" ht="15.75" thickBot="1" x14ac:dyDescent="0.3">
      <c r="A67" s="39"/>
      <c r="H67" s="39"/>
      <c r="M67" s="40"/>
      <c r="O67" s="660"/>
      <c r="P67" s="661"/>
      <c r="Q67" s="666"/>
      <c r="R67" s="520"/>
      <c r="S67" s="520"/>
      <c r="T67" s="632"/>
      <c r="AA67" s="40"/>
    </row>
    <row r="68" spans="1:27" ht="15.75" thickTop="1" x14ac:dyDescent="0.25">
      <c r="A68" s="39"/>
      <c r="H68" s="39"/>
      <c r="M68" s="40"/>
      <c r="O68" s="667">
        <v>1</v>
      </c>
      <c r="P68" s="668"/>
      <c r="Q68" s="635" t="s">
        <v>419</v>
      </c>
      <c r="R68" s="636"/>
      <c r="S68" s="636"/>
      <c r="T68" s="637"/>
      <c r="U68" s="91"/>
      <c r="AA68" s="40"/>
    </row>
    <row r="69" spans="1:27" x14ac:dyDescent="0.25">
      <c r="A69" s="39"/>
      <c r="H69" s="39"/>
      <c r="M69" s="40"/>
      <c r="O69" s="601">
        <v>2</v>
      </c>
      <c r="P69" s="602"/>
      <c r="Q69" s="638" t="s">
        <v>535</v>
      </c>
      <c r="R69" s="639"/>
      <c r="S69" s="639"/>
      <c r="T69" s="640"/>
      <c r="U69" s="91"/>
      <c r="AA69" s="40"/>
    </row>
    <row r="70" spans="1:27" ht="15.75" thickBot="1" x14ac:dyDescent="0.3">
      <c r="A70" s="39"/>
      <c r="H70" s="39"/>
      <c r="M70" s="40"/>
      <c r="O70" s="603">
        <v>3</v>
      </c>
      <c r="P70" s="604"/>
      <c r="Q70" s="641" t="s">
        <v>536</v>
      </c>
      <c r="R70" s="642"/>
      <c r="S70" s="642"/>
      <c r="T70" s="643"/>
      <c r="U70" s="91"/>
      <c r="AA70" s="40"/>
    </row>
    <row r="71" spans="1:27" ht="16.5" customHeight="1" thickTop="1" thickBot="1" x14ac:dyDescent="0.3">
      <c r="A71" s="39"/>
      <c r="H71" s="41"/>
      <c r="I71" s="42"/>
      <c r="J71" s="42"/>
      <c r="K71" s="42"/>
      <c r="L71" s="42"/>
      <c r="M71" s="43"/>
      <c r="O71" s="644" t="s">
        <v>565</v>
      </c>
      <c r="P71" s="645"/>
      <c r="Q71" s="645"/>
      <c r="R71" s="645"/>
      <c r="S71" s="645"/>
      <c r="T71" s="646"/>
      <c r="AA71" s="40"/>
    </row>
    <row r="72" spans="1:27" x14ac:dyDescent="0.25">
      <c r="A72" s="39"/>
      <c r="H72" s="191"/>
      <c r="I72" s="191"/>
      <c r="J72" s="191"/>
      <c r="K72" s="191"/>
      <c r="L72" s="191"/>
      <c r="M72" s="191"/>
      <c r="O72" s="627"/>
      <c r="P72" s="493"/>
      <c r="Q72" s="493"/>
      <c r="R72" s="493"/>
      <c r="S72" s="493"/>
      <c r="T72" s="497"/>
      <c r="AA72" s="40"/>
    </row>
    <row r="73" spans="1:27" x14ac:dyDescent="0.25">
      <c r="A73" s="39"/>
      <c r="O73" s="627"/>
      <c r="P73" s="493"/>
      <c r="Q73" s="493"/>
      <c r="R73" s="493"/>
      <c r="S73" s="493"/>
      <c r="T73" s="497"/>
      <c r="AA73" s="40"/>
    </row>
    <row r="74" spans="1:27" x14ac:dyDescent="0.25">
      <c r="A74" s="39"/>
      <c r="O74" s="627"/>
      <c r="P74" s="493"/>
      <c r="Q74" s="493"/>
      <c r="R74" s="493"/>
      <c r="S74" s="493"/>
      <c r="T74" s="497"/>
      <c r="U74" s="91"/>
      <c r="AA74" s="40"/>
    </row>
    <row r="75" spans="1:27" x14ac:dyDescent="0.25">
      <c r="A75" s="39"/>
      <c r="O75" s="468" t="s">
        <v>537</v>
      </c>
      <c r="T75" s="40"/>
      <c r="U75" s="91"/>
      <c r="AA75" s="40"/>
    </row>
    <row r="76" spans="1:27" x14ac:dyDescent="0.25">
      <c r="A76" s="39"/>
      <c r="O76" s="468" t="s">
        <v>538</v>
      </c>
      <c r="T76" s="40"/>
      <c r="U76" s="91"/>
      <c r="AA76" s="40"/>
    </row>
    <row r="77" spans="1:27" x14ac:dyDescent="0.25">
      <c r="A77" s="39"/>
      <c r="O77" s="624"/>
      <c r="P77" s="625"/>
      <c r="Q77" s="625"/>
      <c r="R77" s="625"/>
      <c r="S77" s="625"/>
      <c r="T77" s="626"/>
      <c r="AA77" s="40"/>
    </row>
    <row r="78" spans="1:27" x14ac:dyDescent="0.25">
      <c r="A78" s="39"/>
      <c r="O78" s="540" t="s">
        <v>566</v>
      </c>
      <c r="P78" s="541"/>
      <c r="Q78" s="541"/>
      <c r="R78" s="541"/>
      <c r="S78" s="541"/>
      <c r="T78" s="542"/>
      <c r="AA78" s="40"/>
    </row>
    <row r="79" spans="1:27" x14ac:dyDescent="0.25">
      <c r="A79" s="39"/>
      <c r="O79" s="540"/>
      <c r="P79" s="541"/>
      <c r="Q79" s="541"/>
      <c r="R79" s="541"/>
      <c r="S79" s="541"/>
      <c r="T79" s="542"/>
      <c r="AA79" s="40"/>
    </row>
    <row r="80" spans="1:27" x14ac:dyDescent="0.25">
      <c r="A80" s="39"/>
      <c r="O80" s="540"/>
      <c r="P80" s="541"/>
      <c r="Q80" s="541"/>
      <c r="R80" s="541"/>
      <c r="S80" s="541"/>
      <c r="T80" s="542"/>
      <c r="AA80" s="40"/>
    </row>
    <row r="81" spans="1:27" x14ac:dyDescent="0.25">
      <c r="A81" s="39"/>
      <c r="O81" s="39"/>
      <c r="T81" s="40"/>
      <c r="AA81" s="40"/>
    </row>
    <row r="82" spans="1:27" x14ac:dyDescent="0.25">
      <c r="A82" s="39"/>
      <c r="O82" s="39"/>
      <c r="T82" s="40"/>
      <c r="U82" s="90"/>
      <c r="AA82" s="40"/>
    </row>
    <row r="83" spans="1:27" x14ac:dyDescent="0.25">
      <c r="A83" s="39"/>
      <c r="O83" s="39"/>
      <c r="T83" s="40"/>
      <c r="U83" s="90"/>
      <c r="AA83" s="40"/>
    </row>
    <row r="84" spans="1:27" x14ac:dyDescent="0.25">
      <c r="A84" s="39"/>
      <c r="O84" s="39"/>
      <c r="T84" s="40"/>
      <c r="U84" s="90"/>
      <c r="AA84" s="40"/>
    </row>
    <row r="85" spans="1:27" x14ac:dyDescent="0.25">
      <c r="A85" s="39"/>
      <c r="O85" s="39"/>
      <c r="T85" s="40"/>
      <c r="U85" s="16"/>
      <c r="AA85" s="40"/>
    </row>
    <row r="86" spans="1:27" x14ac:dyDescent="0.25">
      <c r="A86" s="39"/>
      <c r="O86" s="573" t="s">
        <v>567</v>
      </c>
      <c r="P86" s="495"/>
      <c r="Q86" s="495"/>
      <c r="R86" s="495"/>
      <c r="S86" s="495"/>
      <c r="T86" s="574"/>
      <c r="U86" s="90"/>
      <c r="AA86" s="40"/>
    </row>
    <row r="87" spans="1:27" x14ac:dyDescent="0.25">
      <c r="A87" s="39"/>
      <c r="O87" s="573"/>
      <c r="P87" s="495"/>
      <c r="Q87" s="495"/>
      <c r="R87" s="495"/>
      <c r="S87" s="495"/>
      <c r="T87" s="574"/>
      <c r="U87" s="90"/>
      <c r="AA87" s="40"/>
    </row>
    <row r="88" spans="1:27" x14ac:dyDescent="0.25">
      <c r="A88" s="39"/>
      <c r="O88" s="573"/>
      <c r="P88" s="495"/>
      <c r="Q88" s="495"/>
      <c r="R88" s="495"/>
      <c r="S88" s="495"/>
      <c r="T88" s="574"/>
      <c r="U88" s="90"/>
      <c r="AA88" s="40"/>
    </row>
    <row r="89" spans="1:27" x14ac:dyDescent="0.25">
      <c r="A89" s="39"/>
      <c r="O89" s="573" t="s">
        <v>539</v>
      </c>
      <c r="P89" s="495"/>
      <c r="Q89" s="495"/>
      <c r="R89" s="495"/>
      <c r="S89" s="495"/>
      <c r="T89" s="574"/>
      <c r="AA89" s="40"/>
    </row>
    <row r="90" spans="1:27" x14ac:dyDescent="0.25">
      <c r="A90" s="39"/>
      <c r="O90" s="573"/>
      <c r="P90" s="495"/>
      <c r="Q90" s="495"/>
      <c r="R90" s="495"/>
      <c r="S90" s="495"/>
      <c r="T90" s="574"/>
      <c r="AA90" s="40"/>
    </row>
    <row r="91" spans="1:27" x14ac:dyDescent="0.25">
      <c r="A91" s="39"/>
      <c r="O91" s="573"/>
      <c r="P91" s="495"/>
      <c r="Q91" s="495"/>
      <c r="R91" s="495"/>
      <c r="S91" s="495"/>
      <c r="T91" s="574"/>
      <c r="AA91" s="40"/>
    </row>
    <row r="92" spans="1:27" x14ac:dyDescent="0.25">
      <c r="A92" s="39"/>
      <c r="O92" s="39"/>
      <c r="T92" s="40"/>
      <c r="AA92" s="40"/>
    </row>
    <row r="93" spans="1:27" x14ac:dyDescent="0.25">
      <c r="A93" s="39"/>
      <c r="O93" s="39"/>
      <c r="T93" s="40"/>
      <c r="AA93" s="40"/>
    </row>
    <row r="94" spans="1:27" x14ac:dyDescent="0.25">
      <c r="A94" s="39"/>
      <c r="O94" s="39"/>
      <c r="T94" s="40"/>
      <c r="U94" s="91"/>
      <c r="AA94" s="40"/>
    </row>
    <row r="95" spans="1:27" x14ac:dyDescent="0.25">
      <c r="A95" s="39"/>
      <c r="O95" s="39"/>
      <c r="T95" s="40"/>
      <c r="U95" s="91"/>
      <c r="AA95" s="40"/>
    </row>
    <row r="96" spans="1:27" x14ac:dyDescent="0.25">
      <c r="A96" s="39"/>
      <c r="O96" s="39"/>
      <c r="T96" s="40"/>
      <c r="AA96" s="40"/>
    </row>
    <row r="97" spans="1:27" x14ac:dyDescent="0.25">
      <c r="A97" s="39"/>
      <c r="O97" s="540" t="s">
        <v>568</v>
      </c>
      <c r="P97" s="541"/>
      <c r="Q97" s="541"/>
      <c r="R97" s="541"/>
      <c r="S97" s="541"/>
      <c r="T97" s="542"/>
      <c r="AA97" s="40"/>
    </row>
    <row r="98" spans="1:27" x14ac:dyDescent="0.25">
      <c r="A98" s="39"/>
      <c r="O98" s="540"/>
      <c r="P98" s="541"/>
      <c r="Q98" s="541"/>
      <c r="R98" s="541"/>
      <c r="S98" s="541"/>
      <c r="T98" s="542"/>
      <c r="AA98" s="40"/>
    </row>
    <row r="99" spans="1:27" x14ac:dyDescent="0.25">
      <c r="A99" s="39"/>
      <c r="O99" s="444"/>
      <c r="P99" s="91"/>
      <c r="Q99" s="91"/>
      <c r="R99" s="91"/>
      <c r="S99" s="91"/>
      <c r="T99" s="445"/>
      <c r="AA99" s="40"/>
    </row>
    <row r="100" spans="1:27" x14ac:dyDescent="0.25">
      <c r="A100" s="39"/>
      <c r="O100" s="39"/>
      <c r="T100" s="40"/>
      <c r="AA100" s="40"/>
    </row>
    <row r="101" spans="1:27" x14ac:dyDescent="0.25">
      <c r="A101" s="39"/>
      <c r="O101" s="39"/>
      <c r="T101" s="40"/>
      <c r="U101" s="469"/>
      <c r="AA101" s="40"/>
    </row>
    <row r="102" spans="1:27" x14ac:dyDescent="0.25">
      <c r="A102" s="39"/>
      <c r="O102" s="39"/>
      <c r="T102" s="40"/>
      <c r="U102" s="469"/>
      <c r="AA102" s="40"/>
    </row>
    <row r="103" spans="1:27" x14ac:dyDescent="0.25">
      <c r="N103" s="40"/>
      <c r="O103" s="39"/>
      <c r="T103" s="40"/>
      <c r="U103" s="39"/>
      <c r="AA103" s="40"/>
    </row>
    <row r="104" spans="1:27" x14ac:dyDescent="0.25">
      <c r="O104" s="39"/>
      <c r="T104" s="40"/>
      <c r="AA104" s="40"/>
    </row>
    <row r="105" spans="1:27" x14ac:dyDescent="0.25">
      <c r="O105" s="647" t="s">
        <v>540</v>
      </c>
      <c r="P105" s="648"/>
      <c r="Q105" s="648"/>
      <c r="R105" s="648"/>
      <c r="S105" s="648"/>
      <c r="T105" s="649"/>
      <c r="AA105" s="40"/>
    </row>
    <row r="106" spans="1:27" ht="15.75" thickBot="1" x14ac:dyDescent="0.3">
      <c r="A106" s="42"/>
      <c r="B106" s="42"/>
      <c r="C106" s="42"/>
      <c r="D106" s="42"/>
      <c r="E106" s="42"/>
      <c r="F106" s="42"/>
      <c r="G106" s="42"/>
      <c r="H106" s="42"/>
      <c r="I106" s="42"/>
      <c r="J106" s="42"/>
      <c r="K106" s="42"/>
      <c r="L106" s="42"/>
      <c r="M106" s="42"/>
      <c r="N106" s="42"/>
      <c r="O106" s="650"/>
      <c r="P106" s="651"/>
      <c r="Q106" s="651"/>
      <c r="R106" s="651"/>
      <c r="S106" s="651"/>
      <c r="T106" s="652"/>
      <c r="U106" s="42"/>
      <c r="V106" s="42"/>
      <c r="W106" s="42"/>
      <c r="X106" s="42"/>
      <c r="Y106" s="42"/>
      <c r="Z106" s="42"/>
      <c r="AA106" s="43"/>
    </row>
  </sheetData>
  <mergeCells count="94">
    <mergeCell ref="O97:T98"/>
    <mergeCell ref="O105:T106"/>
    <mergeCell ref="H3:M11"/>
    <mergeCell ref="O70:P70"/>
    <mergeCell ref="Q70:T70"/>
    <mergeCell ref="O77:T77"/>
    <mergeCell ref="O78:T80"/>
    <mergeCell ref="O86:T88"/>
    <mergeCell ref="O65:P67"/>
    <mergeCell ref="Q65:T67"/>
    <mergeCell ref="O68:P68"/>
    <mergeCell ref="Q68:T68"/>
    <mergeCell ref="O69:P69"/>
    <mergeCell ref="Q69:T69"/>
    <mergeCell ref="O60:T61"/>
    <mergeCell ref="H62:M64"/>
    <mergeCell ref="O62:T62"/>
    <mergeCell ref="O63:T64"/>
    <mergeCell ref="O89:T91"/>
    <mergeCell ref="H52:M54"/>
    <mergeCell ref="O51:T53"/>
    <mergeCell ref="O54:T54"/>
    <mergeCell ref="O59:T59"/>
    <mergeCell ref="O55:T58"/>
    <mergeCell ref="O71:T74"/>
    <mergeCell ref="P45:T45"/>
    <mergeCell ref="P46:T46"/>
    <mergeCell ref="P48:T48"/>
    <mergeCell ref="P49:T49"/>
    <mergeCell ref="O50:T50"/>
    <mergeCell ref="P47:T47"/>
    <mergeCell ref="H37:I37"/>
    <mergeCell ref="J37:L37"/>
    <mergeCell ref="O36:T36"/>
    <mergeCell ref="H38:I38"/>
    <mergeCell ref="J38:L38"/>
    <mergeCell ref="O37:T42"/>
    <mergeCell ref="H39:I39"/>
    <mergeCell ref="J39:L39"/>
    <mergeCell ref="H40:I40"/>
    <mergeCell ref="J40:L40"/>
    <mergeCell ref="H36:I36"/>
    <mergeCell ref="J36:L36"/>
    <mergeCell ref="H42:M44"/>
    <mergeCell ref="O43:T43"/>
    <mergeCell ref="P44:T44"/>
    <mergeCell ref="H25:J25"/>
    <mergeCell ref="V29:AA30"/>
    <mergeCell ref="H32:M32"/>
    <mergeCell ref="H33:M34"/>
    <mergeCell ref="H35:I35"/>
    <mergeCell ref="J35:L35"/>
    <mergeCell ref="H26:J26"/>
    <mergeCell ref="H27:M27"/>
    <mergeCell ref="H28:M28"/>
    <mergeCell ref="H29:M31"/>
    <mergeCell ref="O30:T32"/>
    <mergeCell ref="V20:AA23"/>
    <mergeCell ref="H23:J23"/>
    <mergeCell ref="O21:Q21"/>
    <mergeCell ref="R21:S21"/>
    <mergeCell ref="H24:J24"/>
    <mergeCell ref="O22:Q22"/>
    <mergeCell ref="R22:S22"/>
    <mergeCell ref="O23:Q23"/>
    <mergeCell ref="R23:S23"/>
    <mergeCell ref="H20:J20"/>
    <mergeCell ref="H22:J22"/>
    <mergeCell ref="O20:Q20"/>
    <mergeCell ref="R20:S20"/>
    <mergeCell ref="H21:J21"/>
    <mergeCell ref="H18:J18"/>
    <mergeCell ref="H19:J19"/>
    <mergeCell ref="A3:F12"/>
    <mergeCell ref="O3:T5"/>
    <mergeCell ref="O18:T18"/>
    <mergeCell ref="O19:Q19"/>
    <mergeCell ref="R19:S19"/>
    <mergeCell ref="V3:AA5"/>
    <mergeCell ref="H12:M12"/>
    <mergeCell ref="O24:T29"/>
    <mergeCell ref="A1:AA1"/>
    <mergeCell ref="A2:F2"/>
    <mergeCell ref="H2:M2"/>
    <mergeCell ref="O2:T2"/>
    <mergeCell ref="V2:AA2"/>
    <mergeCell ref="O10:T10"/>
    <mergeCell ref="H13:M14"/>
    <mergeCell ref="O11:T16"/>
    <mergeCell ref="A13:F17"/>
    <mergeCell ref="H15:J16"/>
    <mergeCell ref="K15:M15"/>
    <mergeCell ref="H17:J17"/>
    <mergeCell ref="O17:T1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X352"/>
  <sheetViews>
    <sheetView topLeftCell="AG229" zoomScale="85" zoomScaleNormal="85" workbookViewId="0">
      <selection activeCell="AO228" sqref="AO228:AO251"/>
    </sheetView>
  </sheetViews>
  <sheetFormatPr defaultColWidth="9.140625" defaultRowHeight="15" x14ac:dyDescent="0.25"/>
  <cols>
    <col min="1" max="1" width="7.7109375" style="169" bestFit="1" customWidth="1"/>
    <col min="2" max="2" width="21.7109375" style="169" bestFit="1" customWidth="1"/>
    <col min="3" max="3" width="17.28515625" style="169" bestFit="1" customWidth="1"/>
    <col min="4" max="4" width="27.42578125" style="169" bestFit="1" customWidth="1"/>
    <col min="5" max="5" width="26.5703125" style="195" customWidth="1"/>
    <col min="6" max="6" width="26.28515625" style="169" bestFit="1" customWidth="1"/>
    <col min="7" max="7" width="22.42578125" style="169" bestFit="1" customWidth="1"/>
    <col min="8" max="9" width="9.140625" style="169"/>
    <col min="10" max="10" width="21.7109375" style="169" bestFit="1" customWidth="1"/>
    <col min="11" max="11" width="17.28515625" style="169" bestFit="1" customWidth="1"/>
    <col min="12" max="14" width="9.140625" style="169"/>
    <col min="15" max="15" width="12.5703125" style="169" bestFit="1" customWidth="1"/>
    <col min="16" max="16" width="17.85546875" style="169" bestFit="1" customWidth="1"/>
    <col min="17" max="17" width="12.5703125" style="169" bestFit="1" customWidth="1"/>
    <col min="18" max="18" width="18.85546875" style="169" bestFit="1" customWidth="1"/>
    <col min="19" max="20" width="9.140625" style="169"/>
    <col min="21" max="21" width="28.140625" style="169" customWidth="1"/>
    <col min="22" max="22" width="17.7109375" style="169" customWidth="1"/>
    <col min="23" max="23" width="15" style="169" customWidth="1"/>
    <col min="24" max="24" width="26" style="169" customWidth="1"/>
    <col min="25" max="25" width="15.140625" style="169" customWidth="1"/>
    <col min="26" max="26" width="15.5703125" style="169" customWidth="1"/>
    <col min="27" max="27" width="10.28515625" style="169" bestFit="1" customWidth="1"/>
    <col min="28" max="28" width="20.5703125" style="169" customWidth="1"/>
    <col min="29" max="29" width="16.7109375" style="169" customWidth="1"/>
    <col min="30" max="30" width="16.140625" style="169" customWidth="1"/>
    <col min="31" max="31" width="19.28515625" style="169" customWidth="1"/>
    <col min="32" max="32" width="19.5703125" style="169" bestFit="1" customWidth="1"/>
    <col min="33" max="33" width="17.28515625" style="169" bestFit="1" customWidth="1"/>
    <col min="34" max="34" width="10.85546875" style="169" bestFit="1" customWidth="1"/>
    <col min="35" max="35" width="17.5703125" style="169" customWidth="1"/>
    <col min="36" max="36" width="16.42578125" style="169" customWidth="1"/>
    <col min="37" max="37" width="15.7109375" style="169" customWidth="1"/>
    <col min="38" max="38" width="14" style="169" customWidth="1"/>
    <col min="39" max="40" width="9.140625" style="169"/>
    <col min="41" max="41" width="21.85546875" style="169" customWidth="1"/>
    <col min="42" max="42" width="14.85546875" style="169" customWidth="1"/>
    <col min="43" max="43" width="16.7109375" style="169" customWidth="1"/>
    <col min="44" max="44" width="14.140625" style="169" customWidth="1"/>
    <col min="45" max="45" width="15.140625" style="169" customWidth="1"/>
    <col min="46" max="46" width="17.42578125" style="169" customWidth="1"/>
    <col min="47" max="47" width="39.140625" style="169" bestFit="1" customWidth="1"/>
    <col min="48" max="48" width="15.5703125" style="169" customWidth="1"/>
    <col min="49" max="50" width="16" style="169" bestFit="1" customWidth="1"/>
    <col min="51" max="16384" width="9.140625" style="169"/>
  </cols>
  <sheetData>
    <row r="1" spans="1:50" ht="15.75" thickBot="1" x14ac:dyDescent="0.3">
      <c r="A1" s="707" t="s">
        <v>483</v>
      </c>
      <c r="B1" s="707"/>
      <c r="C1" s="707"/>
      <c r="D1" s="707"/>
      <c r="E1" s="707"/>
      <c r="F1" s="707"/>
      <c r="G1" s="707"/>
      <c r="I1" s="709" t="s">
        <v>482</v>
      </c>
      <c r="J1" s="709"/>
      <c r="K1" s="709"/>
      <c r="L1" s="709"/>
      <c r="M1" s="709"/>
      <c r="N1" s="709"/>
      <c r="O1" s="709"/>
      <c r="P1" s="709"/>
      <c r="Q1" s="709"/>
      <c r="R1" s="709"/>
      <c r="T1" s="683" t="s">
        <v>481</v>
      </c>
      <c r="U1" s="683"/>
      <c r="V1" s="683"/>
      <c r="W1" s="683"/>
      <c r="X1" s="683"/>
      <c r="Y1" s="683"/>
      <c r="Z1" s="683"/>
      <c r="AA1" s="683"/>
      <c r="AB1" s="683"/>
      <c r="AC1" s="683"/>
      <c r="AD1" s="683"/>
      <c r="AE1" s="683"/>
      <c r="AF1" s="683"/>
      <c r="AG1" s="683"/>
      <c r="AH1" s="683"/>
      <c r="AI1" s="683"/>
      <c r="AJ1" s="683"/>
      <c r="AK1" s="683"/>
      <c r="AL1" s="683"/>
      <c r="AN1" s="717" t="s">
        <v>500</v>
      </c>
      <c r="AO1" s="717"/>
      <c r="AP1" s="717"/>
      <c r="AQ1" s="717"/>
      <c r="AR1" s="717"/>
      <c r="AS1" s="717"/>
      <c r="AT1" s="717"/>
      <c r="AU1" s="717"/>
      <c r="AV1" s="717"/>
      <c r="AW1" s="717"/>
      <c r="AX1" s="717"/>
    </row>
    <row r="2" spans="1:50" ht="16.5" thickTop="1" thickBot="1" x14ac:dyDescent="0.3">
      <c r="A2" s="707"/>
      <c r="B2" s="707"/>
      <c r="C2" s="707"/>
      <c r="D2" s="707"/>
      <c r="E2" s="707"/>
      <c r="F2" s="707"/>
      <c r="G2" s="707"/>
      <c r="I2" s="709"/>
      <c r="J2" s="709"/>
      <c r="K2" s="709"/>
      <c r="L2" s="709"/>
      <c r="M2" s="709"/>
      <c r="N2" s="709"/>
      <c r="O2" s="709"/>
      <c r="P2" s="709"/>
      <c r="Q2" s="709"/>
      <c r="R2" s="709"/>
      <c r="T2" s="684" t="s">
        <v>448</v>
      </c>
      <c r="U2" s="687" t="s">
        <v>364</v>
      </c>
      <c r="V2" s="690" t="s">
        <v>368</v>
      </c>
      <c r="W2" s="690" t="s">
        <v>401</v>
      </c>
      <c r="X2" s="691" t="s">
        <v>402</v>
      </c>
      <c r="Y2" s="691"/>
      <c r="Z2" s="691"/>
      <c r="AA2" s="691"/>
      <c r="AB2" s="692" t="s">
        <v>403</v>
      </c>
      <c r="AC2" s="693"/>
      <c r="AD2" s="693"/>
      <c r="AE2" s="693"/>
      <c r="AF2" s="693"/>
      <c r="AG2" s="693"/>
      <c r="AH2" s="694"/>
      <c r="AI2" s="692" t="s">
        <v>404</v>
      </c>
      <c r="AJ2" s="694"/>
      <c r="AK2" s="695" t="s">
        <v>405</v>
      </c>
      <c r="AL2" s="695" t="s">
        <v>406</v>
      </c>
      <c r="AN2" s="717"/>
      <c r="AO2" s="717"/>
      <c r="AP2" s="717"/>
      <c r="AQ2" s="717"/>
      <c r="AR2" s="717"/>
      <c r="AS2" s="717"/>
      <c r="AT2" s="717"/>
      <c r="AU2" s="717"/>
      <c r="AV2" s="717"/>
      <c r="AW2" s="717"/>
      <c r="AX2" s="717"/>
    </row>
    <row r="3" spans="1:50" ht="16.5" thickTop="1" thickBot="1" x14ac:dyDescent="0.3">
      <c r="A3" s="708"/>
      <c r="B3" s="708"/>
      <c r="C3" s="708"/>
      <c r="D3" s="708"/>
      <c r="E3" s="708"/>
      <c r="F3" s="708"/>
      <c r="G3" s="708"/>
      <c r="I3" s="710"/>
      <c r="J3" s="710"/>
      <c r="K3" s="710"/>
      <c r="L3" s="710"/>
      <c r="M3" s="710"/>
      <c r="N3" s="710"/>
      <c r="O3" s="710"/>
      <c r="P3" s="710"/>
      <c r="Q3" s="710"/>
      <c r="R3" s="710"/>
      <c r="T3" s="685"/>
      <c r="U3" s="688"/>
      <c r="V3" s="690"/>
      <c r="W3" s="690"/>
      <c r="X3" s="684" t="s">
        <v>407</v>
      </c>
      <c r="Y3" s="695" t="s">
        <v>408</v>
      </c>
      <c r="Z3" s="690" t="s">
        <v>409</v>
      </c>
      <c r="AA3" s="690" t="s">
        <v>410</v>
      </c>
      <c r="AB3" s="691" t="s">
        <v>411</v>
      </c>
      <c r="AC3" s="691"/>
      <c r="AD3" s="691" t="s">
        <v>412</v>
      </c>
      <c r="AE3" s="691"/>
      <c r="AF3" s="691"/>
      <c r="AG3" s="691"/>
      <c r="AH3" s="690" t="s">
        <v>413</v>
      </c>
      <c r="AI3" s="691" t="s">
        <v>414</v>
      </c>
      <c r="AJ3" s="691" t="s">
        <v>415</v>
      </c>
      <c r="AK3" s="696"/>
      <c r="AL3" s="696"/>
      <c r="AN3" s="718"/>
      <c r="AO3" s="718"/>
      <c r="AP3" s="718"/>
      <c r="AQ3" s="718"/>
      <c r="AR3" s="718"/>
      <c r="AS3" s="718"/>
      <c r="AT3" s="718"/>
      <c r="AU3" s="718"/>
      <c r="AV3" s="718"/>
      <c r="AW3" s="718"/>
      <c r="AX3" s="718"/>
    </row>
    <row r="4" spans="1:50" ht="31.5" thickTop="1" thickBot="1" x14ac:dyDescent="0.3">
      <c r="A4" s="196" t="s">
        <v>448</v>
      </c>
      <c r="B4" s="196" t="s">
        <v>364</v>
      </c>
      <c r="C4" s="196" t="s">
        <v>368</v>
      </c>
      <c r="D4" s="196" t="s">
        <v>67</v>
      </c>
      <c r="E4" s="197" t="s">
        <v>344</v>
      </c>
      <c r="F4" s="196" t="s">
        <v>392</v>
      </c>
      <c r="G4" s="196" t="s">
        <v>365</v>
      </c>
      <c r="I4" s="196" t="s">
        <v>448</v>
      </c>
      <c r="J4" s="196" t="s">
        <v>364</v>
      </c>
      <c r="K4" s="196" t="s">
        <v>368</v>
      </c>
      <c r="L4" s="196" t="s">
        <v>393</v>
      </c>
      <c r="M4" s="196" t="s">
        <v>394</v>
      </c>
      <c r="N4" s="196" t="s">
        <v>395</v>
      </c>
      <c r="O4" s="196" t="s">
        <v>396</v>
      </c>
      <c r="P4" s="196" t="s">
        <v>397</v>
      </c>
      <c r="Q4" s="196" t="s">
        <v>398</v>
      </c>
      <c r="R4" s="196" t="s">
        <v>399</v>
      </c>
      <c r="T4" s="686"/>
      <c r="U4" s="689"/>
      <c r="V4" s="690"/>
      <c r="W4" s="690"/>
      <c r="X4" s="686"/>
      <c r="Y4" s="686"/>
      <c r="Z4" s="691"/>
      <c r="AA4" s="691"/>
      <c r="AB4" s="145" t="s">
        <v>436</v>
      </c>
      <c r="AC4" s="145" t="s">
        <v>439</v>
      </c>
      <c r="AD4" s="113" t="s">
        <v>416</v>
      </c>
      <c r="AE4" s="113" t="s">
        <v>417</v>
      </c>
      <c r="AF4" s="145" t="s">
        <v>438</v>
      </c>
      <c r="AG4" s="113" t="s">
        <v>412</v>
      </c>
      <c r="AH4" s="690"/>
      <c r="AI4" s="691"/>
      <c r="AJ4" s="691"/>
      <c r="AK4" s="697"/>
      <c r="AL4" s="697"/>
      <c r="AN4" s="113" t="s">
        <v>448</v>
      </c>
      <c r="AO4" s="113" t="s">
        <v>364</v>
      </c>
      <c r="AP4" s="145" t="s">
        <v>368</v>
      </c>
      <c r="AQ4" s="442" t="s">
        <v>424</v>
      </c>
      <c r="AR4" s="145" t="s">
        <v>425</v>
      </c>
      <c r="AS4" s="145" t="s">
        <v>426</v>
      </c>
      <c r="AT4" s="145" t="s">
        <v>427</v>
      </c>
      <c r="AU4" s="145" t="s">
        <v>445</v>
      </c>
      <c r="AV4" s="113" t="s">
        <v>131</v>
      </c>
      <c r="AW4" s="145" t="s">
        <v>446</v>
      </c>
      <c r="AX4" s="351" t="s">
        <v>499</v>
      </c>
    </row>
    <row r="5" spans="1:50" ht="20.25" thickTop="1" thickBot="1" x14ac:dyDescent="0.35">
      <c r="A5" s="669">
        <v>1</v>
      </c>
      <c r="B5" s="669" t="s">
        <v>94</v>
      </c>
      <c r="C5" s="198" t="s">
        <v>34</v>
      </c>
      <c r="D5" s="199" t="str">
        <f>'1.Conventional'!L6</f>
        <v>NBR*(NBT+NBL)</v>
      </c>
      <c r="E5" s="200">
        <f>'1.Conventional'!M6</f>
        <v>4392588</v>
      </c>
      <c r="F5" s="670">
        <f>SUM(E5:E12)</f>
        <v>148014454</v>
      </c>
      <c r="G5" s="672">
        <f>F5/F5</f>
        <v>1</v>
      </c>
      <c r="I5" s="677">
        <v>1</v>
      </c>
      <c r="J5" s="677" t="s">
        <v>94</v>
      </c>
      <c r="K5" s="198" t="s">
        <v>34</v>
      </c>
      <c r="L5" s="199">
        <f>'1.Conventional'!Q6</f>
        <v>15</v>
      </c>
      <c r="M5" s="199">
        <f>'1.Conventional'!R6</f>
        <v>15</v>
      </c>
      <c r="N5" s="199">
        <f>'1.Conventional'!S6</f>
        <v>10</v>
      </c>
      <c r="O5" s="199">
        <f>'1.Conventional'!T6</f>
        <v>1.3073361412148754</v>
      </c>
      <c r="P5" s="199">
        <f>'1.Conventional'!U6</f>
        <v>3.259682051177461E-7</v>
      </c>
      <c r="Q5" s="201">
        <f>'1.Conventional'!V6</f>
        <v>6.519363039802215E-7</v>
      </c>
      <c r="R5" s="680">
        <f>'1.Conventional'!W6</f>
        <v>5.3725499032191933E-4</v>
      </c>
      <c r="T5" s="698">
        <v>1</v>
      </c>
      <c r="U5" s="698" t="s">
        <v>94</v>
      </c>
      <c r="V5" s="73" t="s">
        <v>34</v>
      </c>
      <c r="W5" s="146" t="str">
        <f>'1.Conventional'!Z6</f>
        <v>D</v>
      </c>
      <c r="X5" s="147" t="str">
        <f>'1.Conventional'!AA6</f>
        <v>Permitted or yield control</v>
      </c>
      <c r="Y5" s="147">
        <f>'1.Conventional'!AB6</f>
        <v>1</v>
      </c>
      <c r="Z5" s="147">
        <f>'1.Conventional'!AC6</f>
        <v>0.5</v>
      </c>
      <c r="AA5" s="147">
        <f>'1.Conventional'!AD6</f>
        <v>1</v>
      </c>
      <c r="AB5" s="147" t="str">
        <f>'1.Conventional'!AE6</f>
        <v>NA</v>
      </c>
      <c r="AC5" s="147">
        <f>'1.Conventional'!AF6</f>
        <v>0</v>
      </c>
      <c r="AD5" s="147">
        <f>'1.Conventional'!AG6</f>
        <v>0</v>
      </c>
      <c r="AE5" s="147" t="str">
        <f>'1.Conventional'!AH6</f>
        <v>NA</v>
      </c>
      <c r="AF5" s="147">
        <f>'1.Conventional'!AI6</f>
        <v>0</v>
      </c>
      <c r="AG5" s="147">
        <f>'1.Conventional'!AJ6</f>
        <v>0</v>
      </c>
      <c r="AH5" s="147">
        <f>'1.Conventional'!AK6</f>
        <v>1</v>
      </c>
      <c r="AI5" s="147" t="str">
        <f>'1.Conventional'!AL6</f>
        <v>NA</v>
      </c>
      <c r="AJ5" s="147">
        <f>'1.Conventional'!AM6</f>
        <v>1</v>
      </c>
      <c r="AK5" s="148">
        <f>'1.Conventional'!AN6</f>
        <v>1</v>
      </c>
      <c r="AL5" s="701">
        <f>'1.Conventional'!AO6</f>
        <v>1</v>
      </c>
      <c r="AN5" s="698">
        <v>1</v>
      </c>
      <c r="AO5" s="698" t="s">
        <v>94</v>
      </c>
      <c r="AP5" s="114" t="s">
        <v>34</v>
      </c>
      <c r="AQ5" s="171">
        <f>'1.Conventional'!AR6</f>
        <v>4392588</v>
      </c>
      <c r="AR5" s="143">
        <f>'1.Conventional'!AS6</f>
        <v>6.519363039802215E-7</v>
      </c>
      <c r="AS5" s="115">
        <f>'1.Conventional'!AT6</f>
        <v>1</v>
      </c>
      <c r="AT5" s="115">
        <f>'1.Conventional'!AU6</f>
        <v>1</v>
      </c>
      <c r="AU5" s="5">
        <f>'1.Conventional'!AV6</f>
        <v>2.8636875856278734</v>
      </c>
      <c r="AV5" s="711">
        <f>'1.Conventional'!AW6</f>
        <v>145692.85526212503</v>
      </c>
      <c r="AW5" s="711">
        <f>'1.Conventional'!AX6</f>
        <v>98.942183155556748</v>
      </c>
      <c r="AX5" s="714">
        <f>'1.Conventional'!AY6</f>
        <v>70.507691508314622</v>
      </c>
    </row>
    <row r="6" spans="1:50" ht="20.25" thickTop="1" thickBot="1" x14ac:dyDescent="0.35">
      <c r="A6" s="669"/>
      <c r="B6" s="669"/>
      <c r="C6" s="202" t="s">
        <v>35</v>
      </c>
      <c r="D6" s="203" t="str">
        <f>'1.Conventional'!L7</f>
        <v>NBT*NBL</v>
      </c>
      <c r="E6" s="204">
        <f>'1.Conventional'!M7</f>
        <v>3675995</v>
      </c>
      <c r="F6" s="671"/>
      <c r="G6" s="673"/>
      <c r="I6" s="678"/>
      <c r="J6" s="678"/>
      <c r="K6" s="202" t="s">
        <v>35</v>
      </c>
      <c r="L6" s="203">
        <f>'1.Conventional'!Q7</f>
        <v>15</v>
      </c>
      <c r="M6" s="203">
        <f>'1.Conventional'!R7</f>
        <v>15</v>
      </c>
      <c r="N6" s="203">
        <f>'1.Conventional'!S7</f>
        <v>10</v>
      </c>
      <c r="O6" s="203">
        <f>'1.Conventional'!T7</f>
        <v>1.3073361412148754</v>
      </c>
      <c r="P6" s="203">
        <f>'1.Conventional'!U7</f>
        <v>3.259682051177461E-7</v>
      </c>
      <c r="Q6" s="205">
        <f>'1.Conventional'!V7</f>
        <v>6.519363039802215E-7</v>
      </c>
      <c r="R6" s="681"/>
      <c r="T6" s="699"/>
      <c r="U6" s="699"/>
      <c r="V6" s="74" t="s">
        <v>35</v>
      </c>
      <c r="W6" s="149" t="str">
        <f>'1.Conventional'!Z7</f>
        <v>D</v>
      </c>
      <c r="X6" s="144" t="str">
        <f>'1.Conventional'!AA7</f>
        <v>Permitted or yield control</v>
      </c>
      <c r="Y6" s="144">
        <f>'1.Conventional'!AB7</f>
        <v>1</v>
      </c>
      <c r="Z6" s="144">
        <f>'1.Conventional'!AC7</f>
        <v>0.5</v>
      </c>
      <c r="AA6" s="144">
        <f>'1.Conventional'!AD7</f>
        <v>1</v>
      </c>
      <c r="AB6" s="144" t="str">
        <f>'1.Conventional'!AE7</f>
        <v>NA</v>
      </c>
      <c r="AC6" s="144">
        <f>'1.Conventional'!AF7</f>
        <v>0</v>
      </c>
      <c r="AD6" s="144">
        <f>'1.Conventional'!AG7</f>
        <v>0</v>
      </c>
      <c r="AE6" s="144" t="str">
        <f>'1.Conventional'!AH7</f>
        <v>NA</v>
      </c>
      <c r="AF6" s="144">
        <f>'1.Conventional'!AI7</f>
        <v>0</v>
      </c>
      <c r="AG6" s="144">
        <f>'1.Conventional'!AJ7</f>
        <v>0</v>
      </c>
      <c r="AH6" s="144">
        <f>'1.Conventional'!AK7</f>
        <v>1</v>
      </c>
      <c r="AI6" s="144" t="str">
        <f>'1.Conventional'!AL7</f>
        <v>NA</v>
      </c>
      <c r="AJ6" s="144">
        <f>'1.Conventional'!AM7</f>
        <v>1</v>
      </c>
      <c r="AK6" s="150">
        <f>'1.Conventional'!AN7</f>
        <v>1</v>
      </c>
      <c r="AL6" s="702"/>
      <c r="AN6" s="699"/>
      <c r="AO6" s="699"/>
      <c r="AP6" s="116" t="s">
        <v>35</v>
      </c>
      <c r="AQ6" s="172">
        <f>'1.Conventional'!AR7</f>
        <v>3675995</v>
      </c>
      <c r="AR6" s="173">
        <f>'1.Conventional'!AS7</f>
        <v>6.519363039802215E-7</v>
      </c>
      <c r="AS6" s="117">
        <f>'1.Conventional'!AT7</f>
        <v>1</v>
      </c>
      <c r="AT6" s="117">
        <f>'1.Conventional'!AU7</f>
        <v>1</v>
      </c>
      <c r="AU6" s="6">
        <f>'1.Conventional'!AV7</f>
        <v>2.3965145937497745</v>
      </c>
      <c r="AV6" s="712"/>
      <c r="AW6" s="712"/>
      <c r="AX6" s="715"/>
    </row>
    <row r="7" spans="1:50" ht="20.25" thickTop="1" thickBot="1" x14ac:dyDescent="0.35">
      <c r="A7" s="669"/>
      <c r="B7" s="669"/>
      <c r="C7" s="207" t="s">
        <v>30</v>
      </c>
      <c r="D7" s="203" t="str">
        <f>'1.Conventional'!L8</f>
        <v>WBR*(WBT+WBL)</v>
      </c>
      <c r="E7" s="204">
        <f>'1.Conventional'!M8</f>
        <v>45571932</v>
      </c>
      <c r="F7" s="671"/>
      <c r="G7" s="673"/>
      <c r="I7" s="678"/>
      <c r="J7" s="678"/>
      <c r="K7" s="207" t="s">
        <v>30</v>
      </c>
      <c r="L7" s="203">
        <f>'1.Conventional'!Q8</f>
        <v>35</v>
      </c>
      <c r="M7" s="203">
        <f>'1.Conventional'!R8</f>
        <v>15</v>
      </c>
      <c r="N7" s="203">
        <f>'1.Conventional'!S8</f>
        <v>10</v>
      </c>
      <c r="O7" s="203">
        <f>'1.Conventional'!T8</f>
        <v>10.197448937567444</v>
      </c>
      <c r="P7" s="203">
        <f>'1.Conventional'!U8</f>
        <v>7.8388153024650875E-4</v>
      </c>
      <c r="Q7" s="203">
        <f>'1.Conventional'!V8</f>
        <v>1.567148590239556E-3</v>
      </c>
      <c r="R7" s="681"/>
      <c r="T7" s="699"/>
      <c r="U7" s="699"/>
      <c r="V7" s="75" t="s">
        <v>30</v>
      </c>
      <c r="W7" s="149" t="str">
        <f>'1.Conventional'!Z8</f>
        <v>D</v>
      </c>
      <c r="X7" s="144" t="str">
        <f>'1.Conventional'!AA8</f>
        <v>Permitted or yield control</v>
      </c>
      <c r="Y7" s="144">
        <f>'1.Conventional'!AB8</f>
        <v>1</v>
      </c>
      <c r="Z7" s="144">
        <f>'1.Conventional'!AC8</f>
        <v>0.5</v>
      </c>
      <c r="AA7" s="144">
        <f>'1.Conventional'!AD8</f>
        <v>1</v>
      </c>
      <c r="AB7" s="144" t="str">
        <f>'1.Conventional'!AE8</f>
        <v>NA</v>
      </c>
      <c r="AC7" s="144">
        <f>'1.Conventional'!AF8</f>
        <v>0</v>
      </c>
      <c r="AD7" s="144">
        <f>'1.Conventional'!AG8</f>
        <v>0</v>
      </c>
      <c r="AE7" s="144" t="str">
        <f>'1.Conventional'!AH8</f>
        <v>NA</v>
      </c>
      <c r="AF7" s="144">
        <f>'1.Conventional'!AI8</f>
        <v>0</v>
      </c>
      <c r="AG7" s="144">
        <f>'1.Conventional'!AJ8</f>
        <v>0</v>
      </c>
      <c r="AH7" s="144">
        <f>'1.Conventional'!AK8</f>
        <v>1</v>
      </c>
      <c r="AI7" s="144" t="str">
        <f>'1.Conventional'!AL8</f>
        <v>NA</v>
      </c>
      <c r="AJ7" s="144">
        <f>'1.Conventional'!AM8</f>
        <v>1</v>
      </c>
      <c r="AK7" s="150">
        <f>'1.Conventional'!AN8</f>
        <v>1</v>
      </c>
      <c r="AL7" s="702"/>
      <c r="AN7" s="699"/>
      <c r="AO7" s="699"/>
      <c r="AP7" s="118" t="s">
        <v>30</v>
      </c>
      <c r="AQ7" s="172">
        <f>'1.Conventional'!AR8</f>
        <v>45571932</v>
      </c>
      <c r="AR7" s="173">
        <f>'1.Conventional'!AS8</f>
        <v>1.567148590239556E-3</v>
      </c>
      <c r="AS7" s="117">
        <f>'1.Conventional'!AT8</f>
        <v>1</v>
      </c>
      <c r="AT7" s="117">
        <f>'1.Conventional'!AU8</f>
        <v>1</v>
      </c>
      <c r="AU7" s="6">
        <f>'1.Conventional'!AV8</f>
        <v>71417.988988292913</v>
      </c>
      <c r="AV7" s="712"/>
      <c r="AW7" s="712"/>
      <c r="AX7" s="715"/>
    </row>
    <row r="8" spans="1:50" ht="20.25" thickTop="1" thickBot="1" x14ac:dyDescent="0.35">
      <c r="A8" s="669"/>
      <c r="B8" s="669"/>
      <c r="C8" s="207" t="s">
        <v>28</v>
      </c>
      <c r="D8" s="203" t="str">
        <f>'1.Conventional'!L9</f>
        <v>WBT*WBL</v>
      </c>
      <c r="E8" s="204">
        <f>'1.Conventional'!M9</f>
        <v>40208076</v>
      </c>
      <c r="F8" s="671"/>
      <c r="G8" s="673"/>
      <c r="I8" s="678"/>
      <c r="J8" s="678"/>
      <c r="K8" s="207" t="s">
        <v>28</v>
      </c>
      <c r="L8" s="203">
        <f>'1.Conventional'!Q9</f>
        <v>35</v>
      </c>
      <c r="M8" s="203">
        <f>'1.Conventional'!R9</f>
        <v>20</v>
      </c>
      <c r="N8" s="203">
        <f>'1.Conventional'!S9</f>
        <v>10</v>
      </c>
      <c r="O8" s="203">
        <f>'1.Conventional'!T9</f>
        <v>7.8464824249932006</v>
      </c>
      <c r="P8" s="203">
        <f>'1.Conventional'!U9</f>
        <v>2.903258937823807E-4</v>
      </c>
      <c r="Q8" s="203">
        <f>'1.Conventional'!V9</f>
        <v>5.8056749844016082E-4</v>
      </c>
      <c r="R8" s="681"/>
      <c r="T8" s="699"/>
      <c r="U8" s="699"/>
      <c r="V8" s="75" t="s">
        <v>28</v>
      </c>
      <c r="W8" s="149" t="str">
        <f>'1.Conventional'!Z9</f>
        <v>D</v>
      </c>
      <c r="X8" s="144" t="str">
        <f>'1.Conventional'!AA9</f>
        <v>Permitted or yield control</v>
      </c>
      <c r="Y8" s="144">
        <f>'1.Conventional'!AB9</f>
        <v>1</v>
      </c>
      <c r="Z8" s="144">
        <f>'1.Conventional'!AC9</f>
        <v>0.5</v>
      </c>
      <c r="AA8" s="144">
        <f>'1.Conventional'!AD9</f>
        <v>1</v>
      </c>
      <c r="AB8" s="144" t="str">
        <f>'1.Conventional'!AE9</f>
        <v>NA</v>
      </c>
      <c r="AC8" s="144">
        <f>'1.Conventional'!AF9</f>
        <v>0</v>
      </c>
      <c r="AD8" s="144">
        <f>'1.Conventional'!AG9</f>
        <v>0</v>
      </c>
      <c r="AE8" s="144" t="str">
        <f>'1.Conventional'!AH9</f>
        <v>NA</v>
      </c>
      <c r="AF8" s="144">
        <f>'1.Conventional'!AI9</f>
        <v>0</v>
      </c>
      <c r="AG8" s="144">
        <f>'1.Conventional'!AJ9</f>
        <v>0</v>
      </c>
      <c r="AH8" s="144">
        <f>'1.Conventional'!AK9</f>
        <v>1</v>
      </c>
      <c r="AI8" s="144" t="str">
        <f>'1.Conventional'!AL9</f>
        <v>NA</v>
      </c>
      <c r="AJ8" s="144">
        <f>'1.Conventional'!AM9</f>
        <v>1</v>
      </c>
      <c r="AK8" s="150">
        <f>'1.Conventional'!AN9</f>
        <v>1</v>
      </c>
      <c r="AL8" s="702"/>
      <c r="AN8" s="699"/>
      <c r="AO8" s="699"/>
      <c r="AP8" s="118" t="s">
        <v>28</v>
      </c>
      <c r="AQ8" s="172">
        <f>'1.Conventional'!AR9</f>
        <v>40208076</v>
      </c>
      <c r="AR8" s="173">
        <f>'1.Conventional'!AS9</f>
        <v>5.8056749844016082E-4</v>
      </c>
      <c r="AS8" s="117">
        <f>'1.Conventional'!AT9</f>
        <v>1</v>
      </c>
      <c r="AT8" s="117">
        <f>'1.Conventional'!AU9</f>
        <v>1</v>
      </c>
      <c r="AU8" s="6">
        <f>'1.Conventional'!AV9</f>
        <v>23343.502100411868</v>
      </c>
      <c r="AV8" s="712"/>
      <c r="AW8" s="712"/>
      <c r="AX8" s="715"/>
    </row>
    <row r="9" spans="1:50" ht="20.25" thickTop="1" thickBot="1" x14ac:dyDescent="0.35">
      <c r="A9" s="669"/>
      <c r="B9" s="669"/>
      <c r="C9" s="207" t="s">
        <v>36</v>
      </c>
      <c r="D9" s="203" t="str">
        <f>'1.Conventional'!L10</f>
        <v>SBR*(SBT+SBL)</v>
      </c>
      <c r="E9" s="204">
        <f>'1.Conventional'!M10</f>
        <v>4392588</v>
      </c>
      <c r="F9" s="671"/>
      <c r="G9" s="673"/>
      <c r="I9" s="678"/>
      <c r="J9" s="678"/>
      <c r="K9" s="207" t="s">
        <v>36</v>
      </c>
      <c r="L9" s="203">
        <f>'1.Conventional'!Q10</f>
        <v>15</v>
      </c>
      <c r="M9" s="203">
        <f>'1.Conventional'!R10</f>
        <v>15</v>
      </c>
      <c r="N9" s="203">
        <f>'1.Conventional'!S10</f>
        <v>10</v>
      </c>
      <c r="O9" s="203">
        <f>'1.Conventional'!T10</f>
        <v>1.3073361412148754</v>
      </c>
      <c r="P9" s="203">
        <f>'1.Conventional'!U10</f>
        <v>3.259682051177461E-7</v>
      </c>
      <c r="Q9" s="203">
        <f>'1.Conventional'!V10</f>
        <v>6.519363039802215E-7</v>
      </c>
      <c r="R9" s="681"/>
      <c r="T9" s="699"/>
      <c r="U9" s="699"/>
      <c r="V9" s="75" t="s">
        <v>36</v>
      </c>
      <c r="W9" s="149" t="str">
        <f>'1.Conventional'!Z10</f>
        <v>D</v>
      </c>
      <c r="X9" s="144" t="str">
        <f>'1.Conventional'!AA10</f>
        <v>Permitted or yield control</v>
      </c>
      <c r="Y9" s="144">
        <f>'1.Conventional'!AB10</f>
        <v>1</v>
      </c>
      <c r="Z9" s="144">
        <f>'1.Conventional'!AC10</f>
        <v>0.5</v>
      </c>
      <c r="AA9" s="144">
        <f>'1.Conventional'!AD10</f>
        <v>1</v>
      </c>
      <c r="AB9" s="144" t="str">
        <f>'1.Conventional'!AE10</f>
        <v>NA</v>
      </c>
      <c r="AC9" s="144">
        <f>'1.Conventional'!AF10</f>
        <v>0</v>
      </c>
      <c r="AD9" s="144">
        <f>'1.Conventional'!AG10</f>
        <v>0</v>
      </c>
      <c r="AE9" s="144" t="str">
        <f>'1.Conventional'!AH10</f>
        <v>NA</v>
      </c>
      <c r="AF9" s="144">
        <f>'1.Conventional'!AI10</f>
        <v>0</v>
      </c>
      <c r="AG9" s="144">
        <f>'1.Conventional'!AJ10</f>
        <v>0</v>
      </c>
      <c r="AH9" s="144">
        <f>'1.Conventional'!AK10</f>
        <v>1</v>
      </c>
      <c r="AI9" s="144" t="str">
        <f>'1.Conventional'!AL10</f>
        <v>NA</v>
      </c>
      <c r="AJ9" s="144">
        <f>'1.Conventional'!AM10</f>
        <v>1</v>
      </c>
      <c r="AK9" s="150">
        <f>'1.Conventional'!AN10</f>
        <v>1</v>
      </c>
      <c r="AL9" s="702"/>
      <c r="AN9" s="699"/>
      <c r="AO9" s="699"/>
      <c r="AP9" s="118" t="s">
        <v>36</v>
      </c>
      <c r="AQ9" s="172">
        <f>'1.Conventional'!AR10</f>
        <v>4392588</v>
      </c>
      <c r="AR9" s="173">
        <f>'1.Conventional'!AS10</f>
        <v>6.519363039802215E-7</v>
      </c>
      <c r="AS9" s="117">
        <f>'1.Conventional'!AT10</f>
        <v>1</v>
      </c>
      <c r="AT9" s="117">
        <f>'1.Conventional'!AU10</f>
        <v>1</v>
      </c>
      <c r="AU9" s="6">
        <f>'1.Conventional'!AV10</f>
        <v>2.8636875856278734</v>
      </c>
      <c r="AV9" s="712"/>
      <c r="AW9" s="712"/>
      <c r="AX9" s="715"/>
    </row>
    <row r="10" spans="1:50" ht="20.25" thickTop="1" thickBot="1" x14ac:dyDescent="0.35">
      <c r="A10" s="669"/>
      <c r="B10" s="669"/>
      <c r="C10" s="207" t="s">
        <v>29</v>
      </c>
      <c r="D10" s="203" t="str">
        <f>'1.Conventional'!L11</f>
        <v>SBT*SBL</v>
      </c>
      <c r="E10" s="204">
        <f>'1.Conventional'!M11</f>
        <v>3675995</v>
      </c>
      <c r="F10" s="671"/>
      <c r="G10" s="673"/>
      <c r="I10" s="678"/>
      <c r="J10" s="678"/>
      <c r="K10" s="207" t="s">
        <v>29</v>
      </c>
      <c r="L10" s="203">
        <f>'1.Conventional'!Q11</f>
        <v>15</v>
      </c>
      <c r="M10" s="203">
        <f>'1.Conventional'!R11</f>
        <v>15</v>
      </c>
      <c r="N10" s="203">
        <f>'1.Conventional'!S11</f>
        <v>10</v>
      </c>
      <c r="O10" s="203">
        <f>'1.Conventional'!T11</f>
        <v>1.3073361412148754</v>
      </c>
      <c r="P10" s="203">
        <f>'1.Conventional'!U11</f>
        <v>3.259682051177461E-7</v>
      </c>
      <c r="Q10" s="203">
        <f>'1.Conventional'!V11</f>
        <v>6.519363039802215E-7</v>
      </c>
      <c r="R10" s="681"/>
      <c r="T10" s="699"/>
      <c r="U10" s="699"/>
      <c r="V10" s="75" t="s">
        <v>29</v>
      </c>
      <c r="W10" s="149" t="str">
        <f>'1.Conventional'!Z11</f>
        <v>D</v>
      </c>
      <c r="X10" s="144" t="str">
        <f>'1.Conventional'!AA11</f>
        <v>Permitted or yield control</v>
      </c>
      <c r="Y10" s="144">
        <f>'1.Conventional'!AB11</f>
        <v>1</v>
      </c>
      <c r="Z10" s="144">
        <f>'1.Conventional'!AC11</f>
        <v>0.5</v>
      </c>
      <c r="AA10" s="144">
        <f>'1.Conventional'!AD11</f>
        <v>1</v>
      </c>
      <c r="AB10" s="144" t="str">
        <f>'1.Conventional'!AE11</f>
        <v>NA</v>
      </c>
      <c r="AC10" s="144">
        <f>'1.Conventional'!AF11</f>
        <v>0</v>
      </c>
      <c r="AD10" s="144">
        <f>'1.Conventional'!AG11</f>
        <v>0</v>
      </c>
      <c r="AE10" s="144" t="str">
        <f>'1.Conventional'!AH11</f>
        <v>NA</v>
      </c>
      <c r="AF10" s="144">
        <f>'1.Conventional'!AI11</f>
        <v>0</v>
      </c>
      <c r="AG10" s="144">
        <f>'1.Conventional'!AJ11</f>
        <v>0</v>
      </c>
      <c r="AH10" s="144">
        <f>'1.Conventional'!AK11</f>
        <v>1</v>
      </c>
      <c r="AI10" s="144" t="str">
        <f>'1.Conventional'!AL11</f>
        <v>NA</v>
      </c>
      <c r="AJ10" s="144">
        <f>'1.Conventional'!AM11</f>
        <v>1</v>
      </c>
      <c r="AK10" s="150">
        <f>'1.Conventional'!AN11</f>
        <v>1</v>
      </c>
      <c r="AL10" s="702"/>
      <c r="AN10" s="699"/>
      <c r="AO10" s="699"/>
      <c r="AP10" s="118" t="s">
        <v>29</v>
      </c>
      <c r="AQ10" s="172">
        <f>'1.Conventional'!AR11</f>
        <v>3675995</v>
      </c>
      <c r="AR10" s="173">
        <f>'1.Conventional'!AS11</f>
        <v>6.519363039802215E-7</v>
      </c>
      <c r="AS10" s="117">
        <f>'1.Conventional'!AT11</f>
        <v>1</v>
      </c>
      <c r="AT10" s="117">
        <f>'1.Conventional'!AU11</f>
        <v>1</v>
      </c>
      <c r="AU10" s="6">
        <f>'1.Conventional'!AV11</f>
        <v>2.3965145937497745</v>
      </c>
      <c r="AV10" s="712"/>
      <c r="AW10" s="712"/>
      <c r="AX10" s="715"/>
    </row>
    <row r="11" spans="1:50" ht="20.25" thickTop="1" thickBot="1" x14ac:dyDescent="0.35">
      <c r="A11" s="669"/>
      <c r="B11" s="669"/>
      <c r="C11" s="207" t="s">
        <v>37</v>
      </c>
      <c r="D11" s="203" t="str">
        <f>'1.Conventional'!L12</f>
        <v>EBR*(EBT+EBL)</v>
      </c>
      <c r="E11" s="204">
        <f>'1.Conventional'!M12</f>
        <v>24486848</v>
      </c>
      <c r="F11" s="671"/>
      <c r="G11" s="673"/>
      <c r="I11" s="678"/>
      <c r="J11" s="678"/>
      <c r="K11" s="207" t="s">
        <v>37</v>
      </c>
      <c r="L11" s="203">
        <f>'1.Conventional'!Q12</f>
        <v>35</v>
      </c>
      <c r="M11" s="203">
        <f>'1.Conventional'!R12</f>
        <v>15</v>
      </c>
      <c r="N11" s="203">
        <f>'1.Conventional'!S12</f>
        <v>10</v>
      </c>
      <c r="O11" s="203">
        <f>'1.Conventional'!T12</f>
        <v>10.197448937567444</v>
      </c>
      <c r="P11" s="203">
        <f>'1.Conventional'!U12</f>
        <v>7.8388153024650875E-4</v>
      </c>
      <c r="Q11" s="203">
        <f>'1.Conventional'!V12</f>
        <v>1.567148590239556E-3</v>
      </c>
      <c r="R11" s="681"/>
      <c r="T11" s="699"/>
      <c r="U11" s="699"/>
      <c r="V11" s="75" t="s">
        <v>37</v>
      </c>
      <c r="W11" s="149" t="str">
        <f>'1.Conventional'!Z12</f>
        <v>D</v>
      </c>
      <c r="X11" s="144" t="str">
        <f>'1.Conventional'!AA12</f>
        <v>Permitted or yield control</v>
      </c>
      <c r="Y11" s="144">
        <f>'1.Conventional'!AB12</f>
        <v>1</v>
      </c>
      <c r="Z11" s="144">
        <f>'1.Conventional'!AC12</f>
        <v>0.5</v>
      </c>
      <c r="AA11" s="144">
        <f>'1.Conventional'!AD12</f>
        <v>1</v>
      </c>
      <c r="AB11" s="144" t="str">
        <f>'1.Conventional'!AE12</f>
        <v>NA</v>
      </c>
      <c r="AC11" s="144">
        <f>'1.Conventional'!AF12</f>
        <v>0</v>
      </c>
      <c r="AD11" s="144">
        <f>'1.Conventional'!AG12</f>
        <v>0</v>
      </c>
      <c r="AE11" s="144" t="str">
        <f>'1.Conventional'!AH12</f>
        <v>NA</v>
      </c>
      <c r="AF11" s="144">
        <f>'1.Conventional'!AI12</f>
        <v>0</v>
      </c>
      <c r="AG11" s="144">
        <f>'1.Conventional'!AJ12</f>
        <v>0</v>
      </c>
      <c r="AH11" s="144">
        <f>'1.Conventional'!AK12</f>
        <v>1</v>
      </c>
      <c r="AI11" s="144" t="str">
        <f>'1.Conventional'!AL12</f>
        <v>NA</v>
      </c>
      <c r="AJ11" s="144">
        <f>'1.Conventional'!AM12</f>
        <v>1</v>
      </c>
      <c r="AK11" s="150">
        <f>'1.Conventional'!AN12</f>
        <v>1</v>
      </c>
      <c r="AL11" s="702"/>
      <c r="AN11" s="699"/>
      <c r="AO11" s="699"/>
      <c r="AP11" s="118" t="s">
        <v>37</v>
      </c>
      <c r="AQ11" s="172">
        <f>'1.Conventional'!AR12</f>
        <v>24486848</v>
      </c>
      <c r="AR11" s="173">
        <f>'1.Conventional'!AS12</f>
        <v>1.567148590239556E-3</v>
      </c>
      <c r="AS11" s="117">
        <f>'1.Conventional'!AT12</f>
        <v>1</v>
      </c>
      <c r="AT11" s="117">
        <f>'1.Conventional'!AU12</f>
        <v>1</v>
      </c>
      <c r="AU11" s="6">
        <f>'1.Conventional'!AV12</f>
        <v>38374.529322610288</v>
      </c>
      <c r="AV11" s="712"/>
      <c r="AW11" s="712"/>
      <c r="AX11" s="715"/>
    </row>
    <row r="12" spans="1:50" ht="20.25" thickTop="1" thickBot="1" x14ac:dyDescent="0.35">
      <c r="A12" s="669"/>
      <c r="B12" s="669"/>
      <c r="C12" s="208" t="s">
        <v>39</v>
      </c>
      <c r="D12" s="209" t="str">
        <f>'1.Conventional'!L13</f>
        <v>EBT*EBL</v>
      </c>
      <c r="E12" s="210">
        <f>'1.Conventional'!M13</f>
        <v>21610432</v>
      </c>
      <c r="F12" s="674"/>
      <c r="G12" s="675"/>
      <c r="I12" s="678"/>
      <c r="J12" s="678"/>
      <c r="K12" s="208" t="s">
        <v>39</v>
      </c>
      <c r="L12" s="209">
        <f>'1.Conventional'!Q13</f>
        <v>35</v>
      </c>
      <c r="M12" s="209">
        <f>'1.Conventional'!R13</f>
        <v>20</v>
      </c>
      <c r="N12" s="209">
        <f>'1.Conventional'!S13</f>
        <v>10</v>
      </c>
      <c r="O12" s="209">
        <f>'1.Conventional'!T13</f>
        <v>7.8464824249932006</v>
      </c>
      <c r="P12" s="209">
        <f>'1.Conventional'!U13</f>
        <v>2.903258937823807E-4</v>
      </c>
      <c r="Q12" s="209">
        <f>'1.Conventional'!V13</f>
        <v>5.8056749844016082E-4</v>
      </c>
      <c r="R12" s="682"/>
      <c r="T12" s="699"/>
      <c r="U12" s="699"/>
      <c r="V12" s="76" t="s">
        <v>39</v>
      </c>
      <c r="W12" s="151" t="str">
        <f>'1.Conventional'!Z13</f>
        <v>D</v>
      </c>
      <c r="X12" s="152" t="str">
        <f>'1.Conventional'!AA13</f>
        <v>Permitted or yield control</v>
      </c>
      <c r="Y12" s="152">
        <f>'1.Conventional'!AB13</f>
        <v>1</v>
      </c>
      <c r="Z12" s="152">
        <f>'1.Conventional'!AC13</f>
        <v>0.5</v>
      </c>
      <c r="AA12" s="152">
        <f>'1.Conventional'!AD13</f>
        <v>1</v>
      </c>
      <c r="AB12" s="152" t="str">
        <f>'1.Conventional'!AE13</f>
        <v>NA</v>
      </c>
      <c r="AC12" s="152">
        <f>'1.Conventional'!AF13</f>
        <v>0</v>
      </c>
      <c r="AD12" s="152">
        <f>'1.Conventional'!AG13</f>
        <v>0</v>
      </c>
      <c r="AE12" s="152" t="str">
        <f>'1.Conventional'!AH13</f>
        <v>NA</v>
      </c>
      <c r="AF12" s="152">
        <f>'1.Conventional'!AI13</f>
        <v>0</v>
      </c>
      <c r="AG12" s="152">
        <f>'1.Conventional'!AJ13</f>
        <v>0</v>
      </c>
      <c r="AH12" s="152">
        <f>'1.Conventional'!AK13</f>
        <v>1</v>
      </c>
      <c r="AI12" s="152" t="str">
        <f>'1.Conventional'!AL13</f>
        <v>NA</v>
      </c>
      <c r="AJ12" s="152">
        <f>'1.Conventional'!AM13</f>
        <v>1</v>
      </c>
      <c r="AK12" s="153">
        <f>'1.Conventional'!AN13</f>
        <v>1</v>
      </c>
      <c r="AL12" s="703"/>
      <c r="AN12" s="699"/>
      <c r="AO12" s="699"/>
      <c r="AP12" s="119" t="s">
        <v>39</v>
      </c>
      <c r="AQ12" s="174">
        <f>'1.Conventional'!AR13</f>
        <v>21610432</v>
      </c>
      <c r="AR12" s="175">
        <f>'1.Conventional'!AS13</f>
        <v>5.8056749844016082E-4</v>
      </c>
      <c r="AS12" s="120">
        <f>'1.Conventional'!AT13</f>
        <v>1</v>
      </c>
      <c r="AT12" s="120">
        <f>'1.Conventional'!AU13</f>
        <v>1</v>
      </c>
      <c r="AU12" s="7">
        <f>'1.Conventional'!AV13</f>
        <v>12546.314446451201</v>
      </c>
      <c r="AV12" s="713"/>
      <c r="AW12" s="713"/>
      <c r="AX12" s="715"/>
    </row>
    <row r="13" spans="1:50" ht="20.25" thickTop="1" thickBot="1" x14ac:dyDescent="0.35">
      <c r="A13" s="669"/>
      <c r="B13" s="669"/>
      <c r="C13" s="211" t="s">
        <v>34</v>
      </c>
      <c r="D13" s="199" t="str">
        <f>'1.Conventional'!L14</f>
        <v>EBT*SBL</v>
      </c>
      <c r="E13" s="212">
        <f>'1.Conventional'!M14</f>
        <v>12780226</v>
      </c>
      <c r="F13" s="670">
        <f>SUM(E13:E20)</f>
        <v>97671710</v>
      </c>
      <c r="G13" s="672">
        <f>F13/F13</f>
        <v>1</v>
      </c>
      <c r="I13" s="678"/>
      <c r="J13" s="678"/>
      <c r="K13" s="213" t="s">
        <v>34</v>
      </c>
      <c r="L13" s="199">
        <f>'1.Conventional'!Q14</f>
        <v>35</v>
      </c>
      <c r="M13" s="199">
        <f>'1.Conventional'!R14</f>
        <v>25</v>
      </c>
      <c r="N13" s="199">
        <f>'1.Conventional'!S14</f>
        <v>45</v>
      </c>
      <c r="O13" s="199">
        <f>'1.Conventional'!T14</f>
        <v>12.375006393165437</v>
      </c>
      <c r="P13" s="199">
        <f>'1.Conventional'!U14</f>
        <v>1.6323552670977528E-3</v>
      </c>
      <c r="Q13" s="199">
        <f>'1.Conventional'!V14</f>
        <v>3.2620459504774839E-3</v>
      </c>
      <c r="R13" s="672">
        <f>'1.Conventional'!W14</f>
        <v>2.3602424521125998E-3</v>
      </c>
      <c r="T13" s="699"/>
      <c r="U13" s="699"/>
      <c r="V13" s="77" t="s">
        <v>34</v>
      </c>
      <c r="W13" s="154" t="str">
        <f>'1.Conventional'!Z14</f>
        <v>M</v>
      </c>
      <c r="X13" s="147" t="str">
        <f>'1.Conventional'!AA14</f>
        <v>Protected</v>
      </c>
      <c r="Y13" s="147">
        <f>'1.Conventional'!AB14</f>
        <v>0.01</v>
      </c>
      <c r="Z13" s="147">
        <f>'1.Conventional'!AC14</f>
        <v>0.5</v>
      </c>
      <c r="AA13" s="147">
        <f>'1.Conventional'!AD14</f>
        <v>0.505</v>
      </c>
      <c r="AB13" s="147" t="str">
        <f>'1.Conventional'!AE14</f>
        <v>WBT+NBT</v>
      </c>
      <c r="AC13" s="147">
        <f>'1.Conventional'!AF14</f>
        <v>3</v>
      </c>
      <c r="AD13" s="147">
        <f>'1.Conventional'!AG14</f>
        <v>1</v>
      </c>
      <c r="AE13" s="147" t="str">
        <f>'1.Conventional'!AH14</f>
        <v>EBT</v>
      </c>
      <c r="AF13" s="147">
        <f>'1.Conventional'!AI14</f>
        <v>2</v>
      </c>
      <c r="AG13" s="147">
        <f>'1.Conventional'!AJ14</f>
        <v>1.75</v>
      </c>
      <c r="AH13" s="147">
        <f>'1.Conventional'!AK14</f>
        <v>4.75</v>
      </c>
      <c r="AI13" s="147">
        <f>'1.Conventional'!AL14</f>
        <v>35</v>
      </c>
      <c r="AJ13" s="147">
        <f>'1.Conventional'!AM14</f>
        <v>0.7222222222222221</v>
      </c>
      <c r="AK13" s="148">
        <f>'1.Conventional'!AN14</f>
        <v>1.7324305555555555</v>
      </c>
      <c r="AL13" s="701">
        <f>'1.Conventional'!AO14</f>
        <v>1.3221180555555554</v>
      </c>
      <c r="AN13" s="699"/>
      <c r="AO13" s="699"/>
      <c r="AP13" s="121" t="s">
        <v>34</v>
      </c>
      <c r="AQ13" s="171">
        <f>'1.Conventional'!AR14</f>
        <v>12780226</v>
      </c>
      <c r="AR13" s="143">
        <f>'1.Conventional'!AS14</f>
        <v>3.2620459504774839E-3</v>
      </c>
      <c r="AS13" s="115">
        <f>'1.Conventional'!AT14</f>
        <v>1.7324305555555555</v>
      </c>
      <c r="AT13" s="115">
        <f>'1.Conventional'!AU14</f>
        <v>1</v>
      </c>
      <c r="AU13" s="5">
        <f>'1.Conventional'!AV14</f>
        <v>72224.483226409269</v>
      </c>
      <c r="AV13" s="711">
        <f>'1.Conventional'!AW14</f>
        <v>304799.7669003444</v>
      </c>
      <c r="AW13" s="711">
        <f>'1.Conventional'!AX14</f>
        <v>97.799750686544201</v>
      </c>
      <c r="AX13" s="715"/>
    </row>
    <row r="14" spans="1:50" ht="20.25" thickTop="1" thickBot="1" x14ac:dyDescent="0.35">
      <c r="A14" s="669"/>
      <c r="B14" s="669"/>
      <c r="C14" s="214" t="s">
        <v>35</v>
      </c>
      <c r="D14" s="203" t="str">
        <f>'1.Conventional'!L15</f>
        <v>(EBT+SBL)*NBR</v>
      </c>
      <c r="E14" s="204">
        <f>'1.Conventional'!M15</f>
        <v>12934045</v>
      </c>
      <c r="F14" s="671"/>
      <c r="G14" s="673"/>
      <c r="I14" s="678"/>
      <c r="J14" s="678"/>
      <c r="K14" s="214" t="s">
        <v>35</v>
      </c>
      <c r="L14" s="203">
        <f>'1.Conventional'!Q15</f>
        <v>35</v>
      </c>
      <c r="M14" s="203">
        <f>'1.Conventional'!R15</f>
        <v>15</v>
      </c>
      <c r="N14" s="203">
        <f>'1.Conventional'!S15</f>
        <v>45</v>
      </c>
      <c r="O14" s="203">
        <f>'1.Conventional'!T15</f>
        <v>13.299792101327421</v>
      </c>
      <c r="P14" s="203">
        <f>'1.Conventional'!U15</f>
        <v>2.1450602139066136E-3</v>
      </c>
      <c r="Q14" s="203">
        <f>'1.Conventional'!V15</f>
        <v>4.2855191444919425E-3</v>
      </c>
      <c r="R14" s="673"/>
      <c r="T14" s="699"/>
      <c r="U14" s="699"/>
      <c r="V14" s="78" t="s">
        <v>35</v>
      </c>
      <c r="W14" s="149" t="str">
        <f>'1.Conventional'!Z15</f>
        <v>M</v>
      </c>
      <c r="X14" s="144" t="str">
        <f>'1.Conventional'!AA15</f>
        <v>Protected</v>
      </c>
      <c r="Y14" s="144">
        <f>'1.Conventional'!AB15</f>
        <v>0.01</v>
      </c>
      <c r="Z14" s="144">
        <f>'1.Conventional'!AC15</f>
        <v>0.5</v>
      </c>
      <c r="AA14" s="144">
        <f>'1.Conventional'!AD15</f>
        <v>0.505</v>
      </c>
      <c r="AB14" s="144">
        <f>'1.Conventional'!AE15</f>
        <v>0</v>
      </c>
      <c r="AC14" s="144">
        <f>'1.Conventional'!AF15</f>
        <v>0</v>
      </c>
      <c r="AD14" s="144">
        <f>'1.Conventional'!AG15</f>
        <v>1</v>
      </c>
      <c r="AE14" s="144" t="str">
        <f>'1.Conventional'!AH15</f>
        <v>EBT</v>
      </c>
      <c r="AF14" s="144">
        <f>'1.Conventional'!AI15</f>
        <v>2</v>
      </c>
      <c r="AG14" s="144">
        <f>'1.Conventional'!AJ15</f>
        <v>1.75</v>
      </c>
      <c r="AH14" s="144">
        <f>'1.Conventional'!AK15</f>
        <v>1.75</v>
      </c>
      <c r="AI14" s="144">
        <f>'1.Conventional'!AL15</f>
        <v>35</v>
      </c>
      <c r="AJ14" s="144">
        <f>'1.Conventional'!AM15</f>
        <v>0.7222222222222221</v>
      </c>
      <c r="AK14" s="150">
        <f>'1.Conventional'!AN15</f>
        <v>0.63826388888888885</v>
      </c>
      <c r="AL14" s="702"/>
      <c r="AN14" s="699"/>
      <c r="AO14" s="699"/>
      <c r="AP14" s="122" t="s">
        <v>35</v>
      </c>
      <c r="AQ14" s="172">
        <f>'1.Conventional'!AR15</f>
        <v>12934045</v>
      </c>
      <c r="AR14" s="173">
        <f>'1.Conventional'!AS15</f>
        <v>4.2855191444919425E-3</v>
      </c>
      <c r="AS14" s="117">
        <f>'1.Conventional'!AT15</f>
        <v>0.63826388888888885</v>
      </c>
      <c r="AT14" s="117">
        <f>'1.Conventional'!AU15</f>
        <v>1</v>
      </c>
      <c r="AU14" s="6">
        <f>'1.Conventional'!AV15</f>
        <v>35378.391304476223</v>
      </c>
      <c r="AV14" s="712"/>
      <c r="AW14" s="712"/>
      <c r="AX14" s="715"/>
    </row>
    <row r="15" spans="1:50" ht="20.25" thickTop="1" thickBot="1" x14ac:dyDescent="0.35">
      <c r="A15" s="669"/>
      <c r="B15" s="669"/>
      <c r="C15" s="214" t="s">
        <v>30</v>
      </c>
      <c r="D15" s="203" t="str">
        <f>'1.Conventional'!L16</f>
        <v>NBT*EBL</v>
      </c>
      <c r="E15" s="204">
        <f>'1.Conventional'!M16</f>
        <v>6215840</v>
      </c>
      <c r="F15" s="671"/>
      <c r="G15" s="673"/>
      <c r="I15" s="678"/>
      <c r="J15" s="678"/>
      <c r="K15" s="214" t="s">
        <v>30</v>
      </c>
      <c r="L15" s="203">
        <f>'1.Conventional'!Q16</f>
        <v>20</v>
      </c>
      <c r="M15" s="203">
        <f>'1.Conventional'!R16</f>
        <v>25</v>
      </c>
      <c r="N15" s="203">
        <f>'1.Conventional'!S16</f>
        <v>45</v>
      </c>
      <c r="O15" s="203">
        <f>'1.Conventional'!T16</f>
        <v>8.9147801264732891</v>
      </c>
      <c r="P15" s="203">
        <f>'1.Conventional'!U16</f>
        <v>4.7096302149683109E-4</v>
      </c>
      <c r="Q15" s="203">
        <f>'1.Conventional'!V16</f>
        <v>9.417042368260448E-4</v>
      </c>
      <c r="R15" s="673"/>
      <c r="T15" s="699"/>
      <c r="U15" s="699"/>
      <c r="V15" s="78" t="s">
        <v>30</v>
      </c>
      <c r="W15" s="149" t="str">
        <f>'1.Conventional'!Z16</f>
        <v>M</v>
      </c>
      <c r="X15" s="144" t="str">
        <f>'1.Conventional'!AA16</f>
        <v>Protected</v>
      </c>
      <c r="Y15" s="144">
        <f>'1.Conventional'!AB16</f>
        <v>0.01</v>
      </c>
      <c r="Z15" s="144">
        <f>'1.Conventional'!AC16</f>
        <v>0.5</v>
      </c>
      <c r="AA15" s="144">
        <f>'1.Conventional'!AD16</f>
        <v>0.505</v>
      </c>
      <c r="AB15" s="144" t="str">
        <f>'1.Conventional'!AE16</f>
        <v>EBT+WBT</v>
      </c>
      <c r="AC15" s="144">
        <f>'1.Conventional'!AF16</f>
        <v>4</v>
      </c>
      <c r="AD15" s="144">
        <f>'1.Conventional'!AG16</f>
        <v>0</v>
      </c>
      <c r="AE15" s="144" t="str">
        <f>'1.Conventional'!AH16</f>
        <v>NBT</v>
      </c>
      <c r="AF15" s="144">
        <f>'1.Conventional'!AI16</f>
        <v>1</v>
      </c>
      <c r="AG15" s="144">
        <f>'1.Conventional'!AJ16</f>
        <v>0</v>
      </c>
      <c r="AH15" s="144">
        <f>'1.Conventional'!AK16</f>
        <v>4</v>
      </c>
      <c r="AI15" s="144">
        <f>'1.Conventional'!AL16</f>
        <v>35</v>
      </c>
      <c r="AJ15" s="144">
        <f>'1.Conventional'!AM16</f>
        <v>0.7222222222222221</v>
      </c>
      <c r="AK15" s="150">
        <f>'1.Conventional'!AN16</f>
        <v>1.4588888888888887</v>
      </c>
      <c r="AL15" s="702"/>
      <c r="AN15" s="699"/>
      <c r="AO15" s="699"/>
      <c r="AP15" s="122" t="s">
        <v>30</v>
      </c>
      <c r="AQ15" s="172">
        <f>'1.Conventional'!AR16</f>
        <v>6215840</v>
      </c>
      <c r="AR15" s="173">
        <f>'1.Conventional'!AS16</f>
        <v>9.417042368260448E-4</v>
      </c>
      <c r="AS15" s="117">
        <f>'1.Conventional'!AT16</f>
        <v>1.4588888888888887</v>
      </c>
      <c r="AT15" s="117">
        <f>'1.Conventional'!AU16</f>
        <v>1</v>
      </c>
      <c r="AU15" s="6">
        <f>'1.Conventional'!AV16</f>
        <v>8539.5811107636309</v>
      </c>
      <c r="AV15" s="712"/>
      <c r="AW15" s="712"/>
      <c r="AX15" s="715"/>
    </row>
    <row r="16" spans="1:50" ht="20.25" thickTop="1" thickBot="1" x14ac:dyDescent="0.35">
      <c r="A16" s="669"/>
      <c r="B16" s="669"/>
      <c r="C16" s="214" t="s">
        <v>28</v>
      </c>
      <c r="D16" s="203" t="str">
        <f>'1.Conventional'!L17</f>
        <v>(NBT+EBL)*WBR</v>
      </c>
      <c r="E16" s="204">
        <f>'1.Conventional'!M17</f>
        <v>12416076</v>
      </c>
      <c r="F16" s="671"/>
      <c r="G16" s="673"/>
      <c r="I16" s="678"/>
      <c r="J16" s="678"/>
      <c r="K16" s="214" t="s">
        <v>28</v>
      </c>
      <c r="L16" s="203">
        <f>'1.Conventional'!Q17</f>
        <v>15</v>
      </c>
      <c r="M16" s="203">
        <f>'1.Conventional'!R17</f>
        <v>25</v>
      </c>
      <c r="N16" s="203">
        <f>'1.Conventional'!S17</f>
        <v>45</v>
      </c>
      <c r="O16" s="203">
        <f>'1.Conventional'!T17</f>
        <v>8.9396576292116645</v>
      </c>
      <c r="P16" s="203">
        <f>'1.Conventional'!U17</f>
        <v>4.7596350895839364E-4</v>
      </c>
      <c r="Q16" s="203">
        <f>'1.Conventional'!V17</f>
        <v>9.5170047665492732E-4</v>
      </c>
      <c r="R16" s="673"/>
      <c r="T16" s="699"/>
      <c r="U16" s="699"/>
      <c r="V16" s="78" t="s">
        <v>28</v>
      </c>
      <c r="W16" s="149" t="str">
        <f>'1.Conventional'!Z17</f>
        <v>M</v>
      </c>
      <c r="X16" s="144" t="str">
        <f>'1.Conventional'!AA17</f>
        <v>Protected</v>
      </c>
      <c r="Y16" s="144">
        <f>'1.Conventional'!AB17</f>
        <v>0.01</v>
      </c>
      <c r="Z16" s="144">
        <f>'1.Conventional'!AC17</f>
        <v>0.5</v>
      </c>
      <c r="AA16" s="144">
        <f>'1.Conventional'!AD17</f>
        <v>0.505</v>
      </c>
      <c r="AB16" s="144" t="str">
        <f>'1.Conventional'!AE17</f>
        <v>EBT+WBT</v>
      </c>
      <c r="AC16" s="144">
        <f>'1.Conventional'!AF17</f>
        <v>4</v>
      </c>
      <c r="AD16" s="144">
        <f>'1.Conventional'!AG17</f>
        <v>0</v>
      </c>
      <c r="AE16" s="144" t="str">
        <f>'1.Conventional'!AH17</f>
        <v>NBT</v>
      </c>
      <c r="AF16" s="144">
        <f>'1.Conventional'!AI17</f>
        <v>1</v>
      </c>
      <c r="AG16" s="144">
        <f>'1.Conventional'!AJ17</f>
        <v>0</v>
      </c>
      <c r="AH16" s="144">
        <f>'1.Conventional'!AK17</f>
        <v>4</v>
      </c>
      <c r="AI16" s="144">
        <f>'1.Conventional'!AL17</f>
        <v>35</v>
      </c>
      <c r="AJ16" s="144">
        <f>'1.Conventional'!AM17</f>
        <v>0.7222222222222221</v>
      </c>
      <c r="AK16" s="150">
        <f>'1.Conventional'!AN17</f>
        <v>1.4588888888888887</v>
      </c>
      <c r="AL16" s="702"/>
      <c r="AN16" s="699"/>
      <c r="AO16" s="699"/>
      <c r="AP16" s="122" t="s">
        <v>28</v>
      </c>
      <c r="AQ16" s="172">
        <f>'1.Conventional'!AR17</f>
        <v>12416076</v>
      </c>
      <c r="AR16" s="173">
        <f>'1.Conventional'!AS17</f>
        <v>9.5170047665492732E-4</v>
      </c>
      <c r="AS16" s="117">
        <f>'1.Conventional'!AT17</f>
        <v>1.4588888888888887</v>
      </c>
      <c r="AT16" s="117">
        <f>'1.Conventional'!AU17</f>
        <v>1</v>
      </c>
      <c r="AU16" s="6">
        <f>'1.Conventional'!AV17</f>
        <v>17238.793436016593</v>
      </c>
      <c r="AV16" s="712"/>
      <c r="AW16" s="712"/>
      <c r="AX16" s="715"/>
    </row>
    <row r="17" spans="1:50" ht="20.25" thickTop="1" thickBot="1" x14ac:dyDescent="0.35">
      <c r="A17" s="669"/>
      <c r="B17" s="669"/>
      <c r="C17" s="214" t="s">
        <v>36</v>
      </c>
      <c r="D17" s="203" t="str">
        <f>'1.Conventional'!L18</f>
        <v>WBT*NBL</v>
      </c>
      <c r="E17" s="204">
        <f>'1.Conventional'!M18</f>
        <v>17413083</v>
      </c>
      <c r="F17" s="671"/>
      <c r="G17" s="673"/>
      <c r="I17" s="678"/>
      <c r="J17" s="678"/>
      <c r="K17" s="214" t="s">
        <v>36</v>
      </c>
      <c r="L17" s="203">
        <f>'1.Conventional'!Q18</f>
        <v>25</v>
      </c>
      <c r="M17" s="203">
        <f>'1.Conventional'!R18</f>
        <v>35</v>
      </c>
      <c r="N17" s="203">
        <f>'1.Conventional'!S18</f>
        <v>45</v>
      </c>
      <c r="O17" s="203">
        <f>'1.Conventional'!T18</f>
        <v>12.375006393165437</v>
      </c>
      <c r="P17" s="203">
        <f>'1.Conventional'!U18</f>
        <v>1.6323552670977528E-3</v>
      </c>
      <c r="Q17" s="203">
        <f>'1.Conventional'!V18</f>
        <v>3.2620459504774839E-3</v>
      </c>
      <c r="R17" s="673"/>
      <c r="T17" s="699"/>
      <c r="U17" s="699"/>
      <c r="V17" s="78" t="s">
        <v>36</v>
      </c>
      <c r="W17" s="149" t="str">
        <f>'1.Conventional'!Z18</f>
        <v>M</v>
      </c>
      <c r="X17" s="144" t="str">
        <f>'1.Conventional'!AA18</f>
        <v>Protected</v>
      </c>
      <c r="Y17" s="144">
        <f>'1.Conventional'!AB18</f>
        <v>0.01</v>
      </c>
      <c r="Z17" s="144">
        <f>'1.Conventional'!AC18</f>
        <v>0.5</v>
      </c>
      <c r="AA17" s="144">
        <f>'1.Conventional'!AD18</f>
        <v>0.505</v>
      </c>
      <c r="AB17" s="144" t="str">
        <f>'1.Conventional'!AE18</f>
        <v>EBT+SBT</v>
      </c>
      <c r="AC17" s="144">
        <f>'1.Conventional'!AF18</f>
        <v>3</v>
      </c>
      <c r="AD17" s="144">
        <f>'1.Conventional'!AG18</f>
        <v>1</v>
      </c>
      <c r="AE17" s="144" t="str">
        <f>'1.Conventional'!AH18</f>
        <v>WBT</v>
      </c>
      <c r="AF17" s="144">
        <f>'1.Conventional'!AI18</f>
        <v>2</v>
      </c>
      <c r="AG17" s="144">
        <f>'1.Conventional'!AJ18</f>
        <v>1.75</v>
      </c>
      <c r="AH17" s="144">
        <f>'1.Conventional'!AK18</f>
        <v>4.75</v>
      </c>
      <c r="AI17" s="144">
        <f>'1.Conventional'!AL18</f>
        <v>35</v>
      </c>
      <c r="AJ17" s="144">
        <f>'1.Conventional'!AM18</f>
        <v>0.7222222222222221</v>
      </c>
      <c r="AK17" s="150">
        <f>'1.Conventional'!AN18</f>
        <v>1.7324305555555555</v>
      </c>
      <c r="AL17" s="702"/>
      <c r="AN17" s="699"/>
      <c r="AO17" s="699"/>
      <c r="AP17" s="122" t="s">
        <v>36</v>
      </c>
      <c r="AQ17" s="172">
        <f>'1.Conventional'!AR18</f>
        <v>17413083</v>
      </c>
      <c r="AR17" s="173">
        <f>'1.Conventional'!AS18</f>
        <v>3.2620459504774839E-3</v>
      </c>
      <c r="AS17" s="117">
        <f>'1.Conventional'!AT18</f>
        <v>1.7324305555555555</v>
      </c>
      <c r="AT17" s="117">
        <f>'1.Conventional'!AU18</f>
        <v>1</v>
      </c>
      <c r="AU17" s="6">
        <f>'1.Conventional'!AV18</f>
        <v>98406.000101529688</v>
      </c>
      <c r="AV17" s="712"/>
      <c r="AW17" s="712"/>
      <c r="AX17" s="715"/>
    </row>
    <row r="18" spans="1:50" ht="20.25" thickTop="1" thickBot="1" x14ac:dyDescent="0.35">
      <c r="A18" s="669"/>
      <c r="B18" s="669"/>
      <c r="C18" s="214" t="s">
        <v>29</v>
      </c>
      <c r="D18" s="203" t="str">
        <f>'1.Conventional'!L19</f>
        <v>(WBT+NBL)*SBR</v>
      </c>
      <c r="E18" s="204">
        <f>'1.Conventional'!M19</f>
        <v>17280524</v>
      </c>
      <c r="F18" s="671"/>
      <c r="G18" s="673"/>
      <c r="I18" s="678"/>
      <c r="J18" s="678"/>
      <c r="K18" s="214" t="s">
        <v>29</v>
      </c>
      <c r="L18" s="203">
        <f>'1.Conventional'!Q19</f>
        <v>35</v>
      </c>
      <c r="M18" s="203">
        <f>'1.Conventional'!R19</f>
        <v>15</v>
      </c>
      <c r="N18" s="203">
        <f>'1.Conventional'!S19</f>
        <v>45</v>
      </c>
      <c r="O18" s="203">
        <f>'1.Conventional'!T19</f>
        <v>13.299792101327421</v>
      </c>
      <c r="P18" s="203">
        <f>'1.Conventional'!U19</f>
        <v>2.1450602139066136E-3</v>
      </c>
      <c r="Q18" s="203">
        <f>'1.Conventional'!V19</f>
        <v>4.2855191444919425E-3</v>
      </c>
      <c r="R18" s="673"/>
      <c r="T18" s="699"/>
      <c r="U18" s="699"/>
      <c r="V18" s="78" t="s">
        <v>29</v>
      </c>
      <c r="W18" s="149" t="str">
        <f>'1.Conventional'!Z19</f>
        <v>M</v>
      </c>
      <c r="X18" s="144" t="str">
        <f>'1.Conventional'!AA19</f>
        <v>Protected</v>
      </c>
      <c r="Y18" s="144">
        <f>'1.Conventional'!AB19</f>
        <v>0.01</v>
      </c>
      <c r="Z18" s="144">
        <f>'1.Conventional'!AC19</f>
        <v>0.5</v>
      </c>
      <c r="AA18" s="144">
        <f>'1.Conventional'!AD19</f>
        <v>0.505</v>
      </c>
      <c r="AB18" s="144">
        <f>'1.Conventional'!AE19</f>
        <v>0</v>
      </c>
      <c r="AC18" s="144">
        <f>'1.Conventional'!AF19</f>
        <v>0</v>
      </c>
      <c r="AD18" s="144">
        <f>'1.Conventional'!AG19</f>
        <v>1</v>
      </c>
      <c r="AE18" s="144" t="str">
        <f>'1.Conventional'!AH19</f>
        <v>WBT</v>
      </c>
      <c r="AF18" s="144">
        <f>'1.Conventional'!AI19</f>
        <v>2</v>
      </c>
      <c r="AG18" s="144">
        <f>'1.Conventional'!AJ19</f>
        <v>1.75</v>
      </c>
      <c r="AH18" s="144">
        <f>'1.Conventional'!AK19</f>
        <v>1.75</v>
      </c>
      <c r="AI18" s="144">
        <f>'1.Conventional'!AL19</f>
        <v>35</v>
      </c>
      <c r="AJ18" s="144">
        <f>'1.Conventional'!AM19</f>
        <v>0.7222222222222221</v>
      </c>
      <c r="AK18" s="150">
        <f>'1.Conventional'!AN19</f>
        <v>0.63826388888888885</v>
      </c>
      <c r="AL18" s="702"/>
      <c r="AN18" s="699"/>
      <c r="AO18" s="699"/>
      <c r="AP18" s="122" t="s">
        <v>29</v>
      </c>
      <c r="AQ18" s="172">
        <f>'1.Conventional'!AR19</f>
        <v>17280524</v>
      </c>
      <c r="AR18" s="173">
        <f>'1.Conventional'!AS19</f>
        <v>4.2855191444919425E-3</v>
      </c>
      <c r="AS18" s="117">
        <f>'1.Conventional'!AT19</f>
        <v>0.63826388888888885</v>
      </c>
      <c r="AT18" s="117">
        <f>'1.Conventional'!AU19</f>
        <v>1</v>
      </c>
      <c r="AU18" s="6">
        <f>'1.Conventional'!AV19</f>
        <v>47267.281041498827</v>
      </c>
      <c r="AV18" s="712"/>
      <c r="AW18" s="712"/>
      <c r="AX18" s="715"/>
    </row>
    <row r="19" spans="1:50" ht="20.25" thickTop="1" thickBot="1" x14ac:dyDescent="0.35">
      <c r="A19" s="669"/>
      <c r="B19" s="669"/>
      <c r="C19" s="214" t="s">
        <v>37</v>
      </c>
      <c r="D19" s="203" t="str">
        <f>'1.Conventional'!L20</f>
        <v>SBT*WBL</v>
      </c>
      <c r="E19" s="204">
        <f>'1.Conventional'!M20</f>
        <v>8488140</v>
      </c>
      <c r="F19" s="671"/>
      <c r="G19" s="673"/>
      <c r="I19" s="678"/>
      <c r="J19" s="678"/>
      <c r="K19" s="214" t="s">
        <v>37</v>
      </c>
      <c r="L19" s="203">
        <f>'1.Conventional'!Q20</f>
        <v>20</v>
      </c>
      <c r="M19" s="203">
        <f>'1.Conventional'!R20</f>
        <v>25</v>
      </c>
      <c r="N19" s="203">
        <f>'1.Conventional'!S20</f>
        <v>45</v>
      </c>
      <c r="O19" s="203">
        <f>'1.Conventional'!T20</f>
        <v>8.9147801264732891</v>
      </c>
      <c r="P19" s="203">
        <f>'1.Conventional'!U20</f>
        <v>4.7096302149683109E-4</v>
      </c>
      <c r="Q19" s="203">
        <f>'1.Conventional'!V20</f>
        <v>9.417042368260448E-4</v>
      </c>
      <c r="R19" s="673"/>
      <c r="T19" s="699"/>
      <c r="U19" s="699"/>
      <c r="V19" s="78" t="s">
        <v>37</v>
      </c>
      <c r="W19" s="149" t="str">
        <f>'1.Conventional'!Z20</f>
        <v>M</v>
      </c>
      <c r="X19" s="144" t="str">
        <f>'1.Conventional'!AA20</f>
        <v>Protected</v>
      </c>
      <c r="Y19" s="144">
        <f>'1.Conventional'!AB20</f>
        <v>0.01</v>
      </c>
      <c r="Z19" s="144">
        <f>'1.Conventional'!AC20</f>
        <v>0.5</v>
      </c>
      <c r="AA19" s="144">
        <f>'1.Conventional'!AD20</f>
        <v>0.505</v>
      </c>
      <c r="AB19" s="144" t="str">
        <f>'1.Conventional'!AE20</f>
        <v>WBT+EBT</v>
      </c>
      <c r="AC19" s="144">
        <f>'1.Conventional'!AF20</f>
        <v>4</v>
      </c>
      <c r="AD19" s="144">
        <f>'1.Conventional'!AG20</f>
        <v>0</v>
      </c>
      <c r="AE19" s="144" t="str">
        <f>'1.Conventional'!AH20</f>
        <v>SBT</v>
      </c>
      <c r="AF19" s="144">
        <f>'1.Conventional'!AI20</f>
        <v>1</v>
      </c>
      <c r="AG19" s="144">
        <f>'1.Conventional'!AJ20</f>
        <v>0</v>
      </c>
      <c r="AH19" s="144">
        <f>'1.Conventional'!AK20</f>
        <v>4</v>
      </c>
      <c r="AI19" s="144">
        <f>'1.Conventional'!AL20</f>
        <v>35</v>
      </c>
      <c r="AJ19" s="144">
        <f>'1.Conventional'!AM20</f>
        <v>0.7222222222222221</v>
      </c>
      <c r="AK19" s="150">
        <f>'1.Conventional'!AN20</f>
        <v>1.4588888888888887</v>
      </c>
      <c r="AL19" s="702"/>
      <c r="AN19" s="699"/>
      <c r="AO19" s="699"/>
      <c r="AP19" s="122" t="s">
        <v>37</v>
      </c>
      <c r="AQ19" s="172">
        <f>'1.Conventional'!AR20</f>
        <v>8488140</v>
      </c>
      <c r="AR19" s="173">
        <f>'1.Conventional'!AS20</f>
        <v>9.417042368260448E-4</v>
      </c>
      <c r="AS19" s="117">
        <f>'1.Conventional'!AT20</f>
        <v>1.4588888888888887</v>
      </c>
      <c r="AT19" s="117">
        <f>'1.Conventional'!AU20</f>
        <v>1</v>
      </c>
      <c r="AU19" s="6">
        <f>'1.Conventional'!AV20</f>
        <v>11661.361941349393</v>
      </c>
      <c r="AV19" s="712"/>
      <c r="AW19" s="712"/>
      <c r="AX19" s="715"/>
    </row>
    <row r="20" spans="1:50" ht="20.25" thickTop="1" thickBot="1" x14ac:dyDescent="0.35">
      <c r="A20" s="669"/>
      <c r="B20" s="669"/>
      <c r="C20" s="215" t="s">
        <v>39</v>
      </c>
      <c r="D20" s="209" t="str">
        <f>'1.Conventional'!L21</f>
        <v>EBR*(SBT+WBL)</v>
      </c>
      <c r="E20" s="210">
        <f>'1.Conventional'!M21</f>
        <v>10143776</v>
      </c>
      <c r="F20" s="674"/>
      <c r="G20" s="675"/>
      <c r="I20" s="678"/>
      <c r="J20" s="678"/>
      <c r="K20" s="215" t="s">
        <v>39</v>
      </c>
      <c r="L20" s="209">
        <f>'1.Conventional'!Q21</f>
        <v>15</v>
      </c>
      <c r="M20" s="209">
        <f>'1.Conventional'!R21</f>
        <v>25</v>
      </c>
      <c r="N20" s="209">
        <f>'1.Conventional'!S21</f>
        <v>45</v>
      </c>
      <c r="O20" s="209">
        <f>'1.Conventional'!T21</f>
        <v>8.9396576292116645</v>
      </c>
      <c r="P20" s="209">
        <f>'1.Conventional'!U21</f>
        <v>4.7596350895839364E-4</v>
      </c>
      <c r="Q20" s="209">
        <f>'1.Conventional'!V21</f>
        <v>9.5170047665492732E-4</v>
      </c>
      <c r="R20" s="675"/>
      <c r="T20" s="699"/>
      <c r="U20" s="699"/>
      <c r="V20" s="79" t="s">
        <v>39</v>
      </c>
      <c r="W20" s="155" t="str">
        <f>'1.Conventional'!Z21</f>
        <v>M</v>
      </c>
      <c r="X20" s="152" t="str">
        <f>'1.Conventional'!AA21</f>
        <v>Protected</v>
      </c>
      <c r="Y20" s="152">
        <f>'1.Conventional'!AB21</f>
        <v>0.01</v>
      </c>
      <c r="Z20" s="152">
        <f>'1.Conventional'!AC21</f>
        <v>0.5</v>
      </c>
      <c r="AA20" s="152">
        <f>'1.Conventional'!AD21</f>
        <v>0.505</v>
      </c>
      <c r="AB20" s="152" t="str">
        <f>'1.Conventional'!AE21</f>
        <v>WBT+EBT</v>
      </c>
      <c r="AC20" s="152">
        <f>'1.Conventional'!AF21</f>
        <v>4</v>
      </c>
      <c r="AD20" s="152">
        <f>'1.Conventional'!AG21</f>
        <v>0</v>
      </c>
      <c r="AE20" s="152" t="str">
        <f>'1.Conventional'!AH21</f>
        <v>SBT</v>
      </c>
      <c r="AF20" s="152">
        <f>'1.Conventional'!AI21</f>
        <v>1</v>
      </c>
      <c r="AG20" s="152">
        <f>'1.Conventional'!AJ21</f>
        <v>0</v>
      </c>
      <c r="AH20" s="152">
        <f>'1.Conventional'!AK21</f>
        <v>4</v>
      </c>
      <c r="AI20" s="152">
        <f>'1.Conventional'!AL21</f>
        <v>35</v>
      </c>
      <c r="AJ20" s="152">
        <f>'1.Conventional'!AM21</f>
        <v>0.7222222222222221</v>
      </c>
      <c r="AK20" s="153">
        <f>'1.Conventional'!AN21</f>
        <v>1.4588888888888887</v>
      </c>
      <c r="AL20" s="703"/>
      <c r="AN20" s="699"/>
      <c r="AO20" s="699"/>
      <c r="AP20" s="123" t="s">
        <v>39</v>
      </c>
      <c r="AQ20" s="174">
        <f>'1.Conventional'!AR21</f>
        <v>10143776</v>
      </c>
      <c r="AR20" s="175">
        <f>'1.Conventional'!AS21</f>
        <v>9.5170047665492732E-4</v>
      </c>
      <c r="AS20" s="120">
        <f>'1.Conventional'!AT21</f>
        <v>1.4588888888888887</v>
      </c>
      <c r="AT20" s="120">
        <f>'1.Conventional'!AU21</f>
        <v>1</v>
      </c>
      <c r="AU20" s="7">
        <f>'1.Conventional'!AV21</f>
        <v>14083.874738300783</v>
      </c>
      <c r="AV20" s="713"/>
      <c r="AW20" s="713"/>
      <c r="AX20" s="715"/>
    </row>
    <row r="21" spans="1:50" ht="20.25" thickTop="1" thickBot="1" x14ac:dyDescent="0.35">
      <c r="A21" s="669"/>
      <c r="B21" s="669"/>
      <c r="C21" s="216" t="s">
        <v>34</v>
      </c>
      <c r="D21" s="199" t="str">
        <f>'1.Conventional'!L22</f>
        <v>NBT*EBT</v>
      </c>
      <c r="E21" s="212">
        <f>'1.Conventional'!M22</f>
        <v>46699430</v>
      </c>
      <c r="F21" s="670">
        <f>SUM(E21:E36)</f>
        <v>356835704</v>
      </c>
      <c r="G21" s="672">
        <f>F21/F21</f>
        <v>1</v>
      </c>
      <c r="I21" s="678"/>
      <c r="J21" s="678"/>
      <c r="K21" s="217" t="s">
        <v>34</v>
      </c>
      <c r="L21" s="218">
        <f>'1.Conventional'!Q22</f>
        <v>35</v>
      </c>
      <c r="M21" s="218">
        <f>'1.Conventional'!R22</f>
        <v>15</v>
      </c>
      <c r="N21" s="218">
        <f>'1.Conventional'!S22</f>
        <v>90</v>
      </c>
      <c r="O21" s="218">
        <f>'1.Conventional'!T22</f>
        <v>19.039432764659772</v>
      </c>
      <c r="P21" s="218">
        <f>'1.Conventional'!U22</f>
        <v>8.3551870766805716E-3</v>
      </c>
      <c r="Q21" s="218">
        <f>'1.Conventional'!V22</f>
        <v>1.6640565002274812E-2</v>
      </c>
      <c r="R21" s="672">
        <f>'1.Conventional'!W22</f>
        <v>2.2132726572425584E-2</v>
      </c>
      <c r="T21" s="699"/>
      <c r="U21" s="699"/>
      <c r="V21" s="87" t="s">
        <v>34</v>
      </c>
      <c r="W21" s="156" t="str">
        <f>'1.Conventional'!Z22</f>
        <v>C</v>
      </c>
      <c r="X21" s="147" t="str">
        <f>'1.Conventional'!AA22</f>
        <v xml:space="preserve">Protected </v>
      </c>
      <c r="Y21" s="147">
        <f>'1.Conventional'!AB22</f>
        <v>0.01</v>
      </c>
      <c r="Z21" s="147">
        <f>'1.Conventional'!AC22</f>
        <v>0.5</v>
      </c>
      <c r="AA21" s="147">
        <f>'1.Conventional'!AD22</f>
        <v>0.505</v>
      </c>
      <c r="AB21" s="147" t="str">
        <f>'1.Conventional'!AE22</f>
        <v>EBT+WBT</v>
      </c>
      <c r="AC21" s="147">
        <f>'1.Conventional'!AF22</f>
        <v>4</v>
      </c>
      <c r="AD21" s="147">
        <f>'1.Conventional'!AG22</f>
        <v>0</v>
      </c>
      <c r="AE21" s="147" t="str">
        <f>'1.Conventional'!AH22</f>
        <v>NBT</v>
      </c>
      <c r="AF21" s="147">
        <f>'1.Conventional'!AI22</f>
        <v>1</v>
      </c>
      <c r="AG21" s="147">
        <f>'1.Conventional'!AJ22</f>
        <v>0</v>
      </c>
      <c r="AH21" s="147">
        <f>'1.Conventional'!AK22</f>
        <v>4</v>
      </c>
      <c r="AI21" s="147">
        <f>'1.Conventional'!AL22</f>
        <v>35</v>
      </c>
      <c r="AJ21" s="147">
        <f>'1.Conventional'!AM22</f>
        <v>0.7222222222222221</v>
      </c>
      <c r="AK21" s="148">
        <f>'1.Conventional'!AN22</f>
        <v>1.4588888888888887</v>
      </c>
      <c r="AL21" s="701">
        <f>'1.Conventional'!AO22</f>
        <v>1.4360937499999999</v>
      </c>
      <c r="AN21" s="699"/>
      <c r="AO21" s="699"/>
      <c r="AP21" s="138" t="s">
        <v>34</v>
      </c>
      <c r="AQ21" s="171">
        <f>'1.Conventional'!AR22</f>
        <v>46699430</v>
      </c>
      <c r="AR21" s="143">
        <f>'1.Conventional'!AS22</f>
        <v>1.6640565002274812E-2</v>
      </c>
      <c r="AS21" s="115">
        <f>'1.Conventional'!AT22</f>
        <v>1.4588888888888887</v>
      </c>
      <c r="AT21" s="115">
        <f>'1.Conventional'!AU22</f>
        <v>1</v>
      </c>
      <c r="AU21" s="5">
        <f>'1.Conventional'!AV22</f>
        <v>1133709.7048174792</v>
      </c>
      <c r="AV21" s="711">
        <f>'1.Conventional'!AW22</f>
        <v>13911835.907303117</v>
      </c>
      <c r="AW21" s="711">
        <f>'1.Conventional'!AX22</f>
        <v>36.223486652386754</v>
      </c>
      <c r="AX21" s="715"/>
    </row>
    <row r="22" spans="1:50" ht="20.25" thickTop="1" thickBot="1" x14ac:dyDescent="0.35">
      <c r="A22" s="669"/>
      <c r="B22" s="669"/>
      <c r="C22" s="219" t="s">
        <v>35</v>
      </c>
      <c r="D22" s="203" t="str">
        <f>'1.Conventional'!L23</f>
        <v>WBT*NBT</v>
      </c>
      <c r="E22" s="204">
        <f>'1.Conventional'!M23</f>
        <v>63628065</v>
      </c>
      <c r="F22" s="671"/>
      <c r="G22" s="673"/>
      <c r="I22" s="678"/>
      <c r="J22" s="678"/>
      <c r="K22" s="220" t="s">
        <v>35</v>
      </c>
      <c r="L22" s="203">
        <f>'1.Conventional'!Q23</f>
        <v>35</v>
      </c>
      <c r="M22" s="203">
        <f>'1.Conventional'!R23</f>
        <v>25</v>
      </c>
      <c r="N22" s="203">
        <f>'1.Conventional'!S23</f>
        <v>90</v>
      </c>
      <c r="O22" s="203">
        <f>'1.Conventional'!T23</f>
        <v>21.505813167606568</v>
      </c>
      <c r="P22" s="203">
        <f>'1.Conventional'!U23</f>
        <v>1.3257274218598319E-2</v>
      </c>
      <c r="Q22" s="203">
        <f>'1.Conventional'!V23</f>
        <v>2.6338793117489528E-2</v>
      </c>
      <c r="R22" s="673"/>
      <c r="T22" s="699"/>
      <c r="U22" s="699"/>
      <c r="V22" s="88" t="s">
        <v>35</v>
      </c>
      <c r="W22" s="149" t="str">
        <f>'1.Conventional'!Z23</f>
        <v>C</v>
      </c>
      <c r="X22" s="144" t="str">
        <f>'1.Conventional'!AA23</f>
        <v xml:space="preserve">Protected </v>
      </c>
      <c r="Y22" s="144">
        <f>'1.Conventional'!AB23</f>
        <v>0.01</v>
      </c>
      <c r="Z22" s="144">
        <f>'1.Conventional'!AC23</f>
        <v>0.5</v>
      </c>
      <c r="AA22" s="144">
        <f>'1.Conventional'!AD23</f>
        <v>0.505</v>
      </c>
      <c r="AB22" s="144" t="str">
        <f>'1.Conventional'!AE23</f>
        <v>EBT+WBT</v>
      </c>
      <c r="AC22" s="144">
        <f>'1.Conventional'!AF23</f>
        <v>4</v>
      </c>
      <c r="AD22" s="144">
        <f>'1.Conventional'!AG23</f>
        <v>0</v>
      </c>
      <c r="AE22" s="144" t="str">
        <f>'1.Conventional'!AH23</f>
        <v>NBT</v>
      </c>
      <c r="AF22" s="144">
        <f>'1.Conventional'!AI23</f>
        <v>1</v>
      </c>
      <c r="AG22" s="144">
        <f>'1.Conventional'!AJ23</f>
        <v>0</v>
      </c>
      <c r="AH22" s="144">
        <f>'1.Conventional'!AK23</f>
        <v>4</v>
      </c>
      <c r="AI22" s="144">
        <f>'1.Conventional'!AL23</f>
        <v>35</v>
      </c>
      <c r="AJ22" s="144">
        <f>'1.Conventional'!AM23</f>
        <v>0.7222222222222221</v>
      </c>
      <c r="AK22" s="150">
        <f>'1.Conventional'!AN23</f>
        <v>1.4588888888888887</v>
      </c>
      <c r="AL22" s="702"/>
      <c r="AN22" s="699"/>
      <c r="AO22" s="699"/>
      <c r="AP22" s="139" t="s">
        <v>35</v>
      </c>
      <c r="AQ22" s="172">
        <f>'1.Conventional'!AR23</f>
        <v>63628065</v>
      </c>
      <c r="AR22" s="173">
        <f>'1.Conventional'!AS23</f>
        <v>2.6338793117489528E-2</v>
      </c>
      <c r="AS22" s="117">
        <f>'1.Conventional'!AT23</f>
        <v>1.4588888888888887</v>
      </c>
      <c r="AT22" s="117">
        <f>'1.Conventional'!AU23</f>
        <v>1</v>
      </c>
      <c r="AU22" s="6">
        <f>'1.Conventional'!AV23</f>
        <v>2444932.1070867158</v>
      </c>
      <c r="AV22" s="712"/>
      <c r="AW22" s="712"/>
      <c r="AX22" s="715"/>
    </row>
    <row r="23" spans="1:50" ht="20.25" thickTop="1" thickBot="1" x14ac:dyDescent="0.35">
      <c r="A23" s="669"/>
      <c r="B23" s="669"/>
      <c r="C23" s="219" t="s">
        <v>30</v>
      </c>
      <c r="D23" s="203" t="str">
        <f>'1.Conventional'!L24</f>
        <v>WBT*SBT</v>
      </c>
      <c r="E23" s="204">
        <f>'1.Conventional'!M24</f>
        <v>63628065</v>
      </c>
      <c r="F23" s="671"/>
      <c r="G23" s="673"/>
      <c r="I23" s="678"/>
      <c r="J23" s="678"/>
      <c r="K23" s="220" t="s">
        <v>30</v>
      </c>
      <c r="L23" s="203">
        <f>'1.Conventional'!Q24</f>
        <v>35</v>
      </c>
      <c r="M23" s="203">
        <f>'1.Conventional'!R24</f>
        <v>15</v>
      </c>
      <c r="N23" s="203">
        <f>'1.Conventional'!S24</f>
        <v>90</v>
      </c>
      <c r="O23" s="203">
        <f>'1.Conventional'!T24</f>
        <v>19.039432764659772</v>
      </c>
      <c r="P23" s="203">
        <f>'1.Conventional'!U24</f>
        <v>8.3551870766805716E-3</v>
      </c>
      <c r="Q23" s="203">
        <f>'1.Conventional'!V24</f>
        <v>1.6640565002274812E-2</v>
      </c>
      <c r="R23" s="673"/>
      <c r="T23" s="699"/>
      <c r="U23" s="699"/>
      <c r="V23" s="88" t="s">
        <v>30</v>
      </c>
      <c r="W23" s="149" t="str">
        <f>'1.Conventional'!Z24</f>
        <v>C</v>
      </c>
      <c r="X23" s="144" t="str">
        <f>'1.Conventional'!AA24</f>
        <v xml:space="preserve">Protected </v>
      </c>
      <c r="Y23" s="144">
        <f>'1.Conventional'!AB24</f>
        <v>0.01</v>
      </c>
      <c r="Z23" s="144">
        <f>'1.Conventional'!AC24</f>
        <v>0.5</v>
      </c>
      <c r="AA23" s="144">
        <f>'1.Conventional'!AD24</f>
        <v>0.505</v>
      </c>
      <c r="AB23" s="144" t="str">
        <f>'1.Conventional'!AE24</f>
        <v>WBT+EBT</v>
      </c>
      <c r="AC23" s="144">
        <f>'1.Conventional'!AF24</f>
        <v>4</v>
      </c>
      <c r="AD23" s="144">
        <f>'1.Conventional'!AG24</f>
        <v>0</v>
      </c>
      <c r="AE23" s="144" t="str">
        <f>'1.Conventional'!AH24</f>
        <v>SBT</v>
      </c>
      <c r="AF23" s="144">
        <f>'1.Conventional'!AI24</f>
        <v>1</v>
      </c>
      <c r="AG23" s="144">
        <f>'1.Conventional'!AJ24</f>
        <v>0</v>
      </c>
      <c r="AH23" s="144">
        <f>'1.Conventional'!AK24</f>
        <v>4</v>
      </c>
      <c r="AI23" s="144">
        <f>'1.Conventional'!AL24</f>
        <v>35</v>
      </c>
      <c r="AJ23" s="144">
        <f>'1.Conventional'!AM24</f>
        <v>0.7222222222222221</v>
      </c>
      <c r="AK23" s="150">
        <f>'1.Conventional'!AN24</f>
        <v>1.4588888888888887</v>
      </c>
      <c r="AL23" s="702"/>
      <c r="AN23" s="699"/>
      <c r="AO23" s="699"/>
      <c r="AP23" s="139" t="s">
        <v>30</v>
      </c>
      <c r="AQ23" s="172">
        <f>'1.Conventional'!AR24</f>
        <v>63628065</v>
      </c>
      <c r="AR23" s="173">
        <f>'1.Conventional'!AS24</f>
        <v>1.6640565002274812E-2</v>
      </c>
      <c r="AS23" s="117">
        <f>'1.Conventional'!AT24</f>
        <v>1.4588888888888887</v>
      </c>
      <c r="AT23" s="117">
        <f>'1.Conventional'!AU24</f>
        <v>1</v>
      </c>
      <c r="AU23" s="6">
        <f>'1.Conventional'!AV24</f>
        <v>1544681.6971696953</v>
      </c>
      <c r="AV23" s="712"/>
      <c r="AW23" s="712"/>
      <c r="AX23" s="715"/>
    </row>
    <row r="24" spans="1:50" ht="20.25" thickTop="1" thickBot="1" x14ac:dyDescent="0.35">
      <c r="A24" s="669"/>
      <c r="B24" s="669"/>
      <c r="C24" s="219" t="s">
        <v>28</v>
      </c>
      <c r="D24" s="203" t="str">
        <f>'1.Conventional'!L25</f>
        <v>WBT*SBT</v>
      </c>
      <c r="E24" s="204">
        <f>'1.Conventional'!M25</f>
        <v>63628065</v>
      </c>
      <c r="F24" s="671"/>
      <c r="G24" s="673"/>
      <c r="I24" s="678"/>
      <c r="J24" s="678"/>
      <c r="K24" s="220" t="s">
        <v>28</v>
      </c>
      <c r="L24" s="203">
        <f>'1.Conventional'!Q25</f>
        <v>35</v>
      </c>
      <c r="M24" s="203">
        <f>'1.Conventional'!R25</f>
        <v>25</v>
      </c>
      <c r="N24" s="203">
        <f>'1.Conventional'!S25</f>
        <v>90</v>
      </c>
      <c r="O24" s="203">
        <f>'1.Conventional'!T25</f>
        <v>21.505813167606568</v>
      </c>
      <c r="P24" s="203">
        <f>'1.Conventional'!U25</f>
        <v>1.3257274218598319E-2</v>
      </c>
      <c r="Q24" s="203">
        <f>'1.Conventional'!V25</f>
        <v>2.6338793117489528E-2</v>
      </c>
      <c r="R24" s="673"/>
      <c r="T24" s="699"/>
      <c r="U24" s="699"/>
      <c r="V24" s="88" t="s">
        <v>28</v>
      </c>
      <c r="W24" s="149" t="str">
        <f>'1.Conventional'!Z25</f>
        <v>C</v>
      </c>
      <c r="X24" s="144" t="str">
        <f>'1.Conventional'!AA25</f>
        <v xml:space="preserve">Protected </v>
      </c>
      <c r="Y24" s="144">
        <f>'1.Conventional'!AB25</f>
        <v>0.01</v>
      </c>
      <c r="Z24" s="144">
        <f>'1.Conventional'!AC25</f>
        <v>0.5</v>
      </c>
      <c r="AA24" s="144">
        <f>'1.Conventional'!AD25</f>
        <v>0.505</v>
      </c>
      <c r="AB24" s="144" t="str">
        <f>'1.Conventional'!AE25</f>
        <v>WBT+EBT</v>
      </c>
      <c r="AC24" s="144">
        <f>'1.Conventional'!AF25</f>
        <v>4</v>
      </c>
      <c r="AD24" s="144">
        <f>'1.Conventional'!AG25</f>
        <v>0</v>
      </c>
      <c r="AE24" s="144" t="str">
        <f>'1.Conventional'!AH25</f>
        <v>SBT</v>
      </c>
      <c r="AF24" s="144">
        <f>'1.Conventional'!AI25</f>
        <v>1</v>
      </c>
      <c r="AG24" s="144">
        <f>'1.Conventional'!AJ25</f>
        <v>0</v>
      </c>
      <c r="AH24" s="144">
        <f>'1.Conventional'!AK25</f>
        <v>4</v>
      </c>
      <c r="AI24" s="144">
        <f>'1.Conventional'!AL25</f>
        <v>35</v>
      </c>
      <c r="AJ24" s="144">
        <f>'1.Conventional'!AM25</f>
        <v>0.7222222222222221</v>
      </c>
      <c r="AK24" s="150">
        <f>'1.Conventional'!AN25</f>
        <v>1.4588888888888887</v>
      </c>
      <c r="AL24" s="702"/>
      <c r="AN24" s="699"/>
      <c r="AO24" s="699"/>
      <c r="AP24" s="139" t="s">
        <v>28</v>
      </c>
      <c r="AQ24" s="172">
        <f>'1.Conventional'!AR25</f>
        <v>63628065</v>
      </c>
      <c r="AR24" s="173">
        <f>'1.Conventional'!AS25</f>
        <v>2.6338793117489528E-2</v>
      </c>
      <c r="AS24" s="117">
        <f>'1.Conventional'!AT25</f>
        <v>1.4588888888888887</v>
      </c>
      <c r="AT24" s="117">
        <f>'1.Conventional'!AU25</f>
        <v>1</v>
      </c>
      <c r="AU24" s="6">
        <f>'1.Conventional'!AV25</f>
        <v>2444932.1070867158</v>
      </c>
      <c r="AV24" s="712"/>
      <c r="AW24" s="712"/>
      <c r="AX24" s="715"/>
    </row>
    <row r="25" spans="1:50" ht="20.25" thickTop="1" thickBot="1" x14ac:dyDescent="0.35">
      <c r="A25" s="669"/>
      <c r="B25" s="669"/>
      <c r="C25" s="219" t="s">
        <v>36</v>
      </c>
      <c r="D25" s="203" t="str">
        <f>'1.Conventional'!L26</f>
        <v>EBT*NBL</v>
      </c>
      <c r="E25" s="204">
        <f>'1.Conventional'!M26</f>
        <v>12780226</v>
      </c>
      <c r="F25" s="671"/>
      <c r="G25" s="673"/>
      <c r="I25" s="678"/>
      <c r="J25" s="678"/>
      <c r="K25" s="220" t="s">
        <v>36</v>
      </c>
      <c r="L25" s="203">
        <f>'1.Conventional'!Q26</f>
        <v>35</v>
      </c>
      <c r="M25" s="203">
        <f>'1.Conventional'!R26</f>
        <v>15</v>
      </c>
      <c r="N25" s="203">
        <f>'1.Conventional'!S26</f>
        <v>230</v>
      </c>
      <c r="O25" s="203">
        <f>'1.Conventional'!T26</f>
        <v>23.0484651884397</v>
      </c>
      <c r="P25" s="203">
        <f>'1.Conventional'!U26</f>
        <v>1.7237755582630576E-2</v>
      </c>
      <c r="Q25" s="203">
        <f>'1.Conventional'!V26</f>
        <v>3.417837094773464E-2</v>
      </c>
      <c r="R25" s="673"/>
      <c r="T25" s="699"/>
      <c r="U25" s="699"/>
      <c r="V25" s="88" t="s">
        <v>36</v>
      </c>
      <c r="W25" s="149" t="str">
        <f>'1.Conventional'!Z26</f>
        <v>C</v>
      </c>
      <c r="X25" s="144" t="str">
        <f>'1.Conventional'!AA26</f>
        <v xml:space="preserve">Protected </v>
      </c>
      <c r="Y25" s="144">
        <f>'1.Conventional'!AB26</f>
        <v>0.01</v>
      </c>
      <c r="Z25" s="144">
        <f>'1.Conventional'!AC26</f>
        <v>0.5</v>
      </c>
      <c r="AA25" s="144">
        <f>'1.Conventional'!AD26</f>
        <v>0.505</v>
      </c>
      <c r="AB25" s="144" t="str">
        <f>'1.Conventional'!AE26</f>
        <v>EBT+SBT</v>
      </c>
      <c r="AC25" s="144">
        <f>'1.Conventional'!AF26</f>
        <v>3</v>
      </c>
      <c r="AD25" s="144">
        <f>'1.Conventional'!AG26</f>
        <v>1</v>
      </c>
      <c r="AE25" s="144" t="str">
        <f>'1.Conventional'!AH26</f>
        <v>WBT</v>
      </c>
      <c r="AF25" s="144">
        <f>'1.Conventional'!AI26</f>
        <v>2</v>
      </c>
      <c r="AG25" s="144">
        <f>'1.Conventional'!AJ26</f>
        <v>1.75</v>
      </c>
      <c r="AH25" s="144">
        <f>'1.Conventional'!AK26</f>
        <v>4.75</v>
      </c>
      <c r="AI25" s="144">
        <f>'1.Conventional'!AL26</f>
        <v>35</v>
      </c>
      <c r="AJ25" s="144">
        <f>'1.Conventional'!AM26</f>
        <v>0.7222222222222221</v>
      </c>
      <c r="AK25" s="150">
        <f>'1.Conventional'!AN26</f>
        <v>1.7324305555555555</v>
      </c>
      <c r="AL25" s="702"/>
      <c r="AN25" s="699"/>
      <c r="AO25" s="699"/>
      <c r="AP25" s="139" t="s">
        <v>36</v>
      </c>
      <c r="AQ25" s="172">
        <f>'1.Conventional'!AR26</f>
        <v>12780226</v>
      </c>
      <c r="AR25" s="173">
        <f>'1.Conventional'!AS26</f>
        <v>3.417837094773464E-2</v>
      </c>
      <c r="AS25" s="117">
        <f>'1.Conventional'!AT26</f>
        <v>1.7324305555555555</v>
      </c>
      <c r="AT25" s="117">
        <f>'1.Conventional'!AU26</f>
        <v>1</v>
      </c>
      <c r="AU25" s="6">
        <f>'1.Conventional'!AV26</f>
        <v>756738.32211325038</v>
      </c>
      <c r="AV25" s="712"/>
      <c r="AW25" s="712"/>
      <c r="AX25" s="715"/>
    </row>
    <row r="26" spans="1:50" ht="20.25" thickTop="1" thickBot="1" x14ac:dyDescent="0.35">
      <c r="A26" s="669"/>
      <c r="B26" s="669"/>
      <c r="C26" s="219" t="s">
        <v>29</v>
      </c>
      <c r="D26" s="203" t="str">
        <f>'1.Conventional'!L27</f>
        <v>EBT*WBL</v>
      </c>
      <c r="E26" s="204">
        <f>'1.Conventional'!M27</f>
        <v>29510472</v>
      </c>
      <c r="F26" s="671"/>
      <c r="G26" s="673"/>
      <c r="I26" s="678"/>
      <c r="J26" s="678"/>
      <c r="K26" s="220" t="s">
        <v>29</v>
      </c>
      <c r="L26" s="203">
        <f>'1.Conventional'!Q27</f>
        <v>35</v>
      </c>
      <c r="M26" s="203">
        <f>'1.Conventional'!R27</f>
        <v>20</v>
      </c>
      <c r="N26" s="203">
        <f>'1.Conventional'!S27</f>
        <v>230</v>
      </c>
      <c r="O26" s="203">
        <f>'1.Conventional'!T27</f>
        <v>25.12420473149924</v>
      </c>
      <c r="P26" s="203">
        <f>'1.Conventional'!U27</f>
        <v>2.3901073345479126E-2</v>
      </c>
      <c r="Q26" s="203">
        <f>'1.Conventional'!V27</f>
        <v>4.7230885383892279E-2</v>
      </c>
      <c r="R26" s="673"/>
      <c r="T26" s="699"/>
      <c r="U26" s="699"/>
      <c r="V26" s="88" t="s">
        <v>29</v>
      </c>
      <c r="W26" s="149" t="str">
        <f>'1.Conventional'!Z27</f>
        <v>C</v>
      </c>
      <c r="X26" s="144" t="str">
        <f>'1.Conventional'!AA27</f>
        <v xml:space="preserve">Protected </v>
      </c>
      <c r="Y26" s="144">
        <f>'1.Conventional'!AB27</f>
        <v>0.01</v>
      </c>
      <c r="Z26" s="144">
        <f>'1.Conventional'!AC27</f>
        <v>0.5</v>
      </c>
      <c r="AA26" s="144">
        <f>'1.Conventional'!AD27</f>
        <v>0.505</v>
      </c>
      <c r="AB26" s="144" t="str">
        <f>'1.Conventional'!AE27</f>
        <v>EBT+NBT</v>
      </c>
      <c r="AC26" s="144">
        <f>'1.Conventional'!AF27</f>
        <v>3</v>
      </c>
      <c r="AD26" s="144">
        <f>'1.Conventional'!AG27</f>
        <v>1</v>
      </c>
      <c r="AE26" s="144" t="str">
        <f>'1.Conventional'!AH27</f>
        <v>SBT</v>
      </c>
      <c r="AF26" s="144">
        <f>'1.Conventional'!AI27</f>
        <v>1</v>
      </c>
      <c r="AG26" s="144">
        <f>'1.Conventional'!AJ27</f>
        <v>1</v>
      </c>
      <c r="AH26" s="144">
        <f>'1.Conventional'!AK27</f>
        <v>4</v>
      </c>
      <c r="AI26" s="144">
        <f>'1.Conventional'!AL27</f>
        <v>35</v>
      </c>
      <c r="AJ26" s="144">
        <f>'1.Conventional'!AM27</f>
        <v>0.7222222222222221</v>
      </c>
      <c r="AK26" s="150">
        <f>'1.Conventional'!AN27</f>
        <v>1.4588888888888887</v>
      </c>
      <c r="AL26" s="702"/>
      <c r="AN26" s="699"/>
      <c r="AO26" s="699"/>
      <c r="AP26" s="139" t="s">
        <v>29</v>
      </c>
      <c r="AQ26" s="172">
        <f>'1.Conventional'!AR27</f>
        <v>29510472</v>
      </c>
      <c r="AR26" s="173">
        <f>'1.Conventional'!AS27</f>
        <v>4.7230885383892279E-2</v>
      </c>
      <c r="AS26" s="117">
        <f>'1.Conventional'!AT27</f>
        <v>1.4588888888888887</v>
      </c>
      <c r="AT26" s="117">
        <f>'1.Conventional'!AU27</f>
        <v>1</v>
      </c>
      <c r="AU26" s="6">
        <f>'1.Conventional'!AV27</f>
        <v>2033407.679135629</v>
      </c>
      <c r="AV26" s="712"/>
      <c r="AW26" s="712"/>
      <c r="AX26" s="715"/>
    </row>
    <row r="27" spans="1:50" ht="20.25" thickTop="1" thickBot="1" x14ac:dyDescent="0.35">
      <c r="A27" s="669"/>
      <c r="B27" s="669"/>
      <c r="C27" s="219" t="s">
        <v>37</v>
      </c>
      <c r="D27" s="203" t="str">
        <f>'1.Conventional'!L28</f>
        <v>NBT*WBL</v>
      </c>
      <c r="E27" s="204">
        <f>'1.Conventional'!M28</f>
        <v>8488140</v>
      </c>
      <c r="F27" s="671"/>
      <c r="G27" s="673"/>
      <c r="I27" s="678"/>
      <c r="J27" s="678"/>
      <c r="K27" s="220" t="s">
        <v>37</v>
      </c>
      <c r="L27" s="203">
        <f>'1.Conventional'!Q28</f>
        <v>20</v>
      </c>
      <c r="M27" s="203">
        <f>'1.Conventional'!R28</f>
        <v>15</v>
      </c>
      <c r="N27" s="203">
        <f>'1.Conventional'!S28</f>
        <v>230</v>
      </c>
      <c r="O27" s="203">
        <f>'1.Conventional'!T28</f>
        <v>15.895538413434787</v>
      </c>
      <c r="P27" s="203">
        <f>'1.Conventional'!U28</f>
        <v>4.2160006424573982E-3</v>
      </c>
      <c r="Q27" s="203">
        <f>'1.Conventional'!V28</f>
        <v>8.4142266234975959E-3</v>
      </c>
      <c r="R27" s="673"/>
      <c r="T27" s="699"/>
      <c r="U27" s="699"/>
      <c r="V27" s="88" t="s">
        <v>37</v>
      </c>
      <c r="W27" s="149" t="str">
        <f>'1.Conventional'!Z28</f>
        <v>C</v>
      </c>
      <c r="X27" s="144" t="str">
        <f>'1.Conventional'!AA28</f>
        <v xml:space="preserve">Protected </v>
      </c>
      <c r="Y27" s="144">
        <f>'1.Conventional'!AB28</f>
        <v>0.01</v>
      </c>
      <c r="Z27" s="144">
        <f>'1.Conventional'!AC28</f>
        <v>0.5</v>
      </c>
      <c r="AA27" s="144">
        <f>'1.Conventional'!AD28</f>
        <v>0.505</v>
      </c>
      <c r="AB27" s="144" t="str">
        <f>'1.Conventional'!AE28</f>
        <v>EBT+WBT</v>
      </c>
      <c r="AC27" s="144">
        <f>'1.Conventional'!AF28</f>
        <v>4</v>
      </c>
      <c r="AD27" s="144">
        <f>'1.Conventional'!AG28</f>
        <v>0</v>
      </c>
      <c r="AE27" s="144" t="str">
        <f>'1.Conventional'!AH28</f>
        <v>NBT</v>
      </c>
      <c r="AF27" s="144">
        <f>'1.Conventional'!AI28</f>
        <v>1</v>
      </c>
      <c r="AG27" s="144">
        <f>'1.Conventional'!AJ28</f>
        <v>0</v>
      </c>
      <c r="AH27" s="144">
        <f>'1.Conventional'!AK28</f>
        <v>4</v>
      </c>
      <c r="AI27" s="144">
        <f>'1.Conventional'!AL28</f>
        <v>35</v>
      </c>
      <c r="AJ27" s="144">
        <f>'1.Conventional'!AM28</f>
        <v>0.7222222222222221</v>
      </c>
      <c r="AK27" s="150">
        <f>'1.Conventional'!AN28</f>
        <v>1.4588888888888887</v>
      </c>
      <c r="AL27" s="702"/>
      <c r="AN27" s="699"/>
      <c r="AO27" s="699"/>
      <c r="AP27" s="139" t="s">
        <v>37</v>
      </c>
      <c r="AQ27" s="172">
        <f>'1.Conventional'!AR28</f>
        <v>8488140</v>
      </c>
      <c r="AR27" s="173">
        <f>'1.Conventional'!AS28</f>
        <v>8.4142266234975959E-3</v>
      </c>
      <c r="AS27" s="117">
        <f>'1.Conventional'!AT28</f>
        <v>1.4588888888888887</v>
      </c>
      <c r="AT27" s="117">
        <f>'1.Conventional'!AU28</f>
        <v>1</v>
      </c>
      <c r="AU27" s="6">
        <f>'1.Conventional'!AV28</f>
        <v>104195.49820000335</v>
      </c>
      <c r="AV27" s="712"/>
      <c r="AW27" s="712"/>
      <c r="AX27" s="715"/>
    </row>
    <row r="28" spans="1:50" ht="20.25" thickTop="1" thickBot="1" x14ac:dyDescent="0.35">
      <c r="A28" s="669"/>
      <c r="B28" s="669"/>
      <c r="C28" s="219" t="s">
        <v>39</v>
      </c>
      <c r="D28" s="203" t="str">
        <f>'1.Conventional'!L29</f>
        <v>NBT*SBL</v>
      </c>
      <c r="E28" s="204">
        <f>'1.Conventional'!M29</f>
        <v>3675995</v>
      </c>
      <c r="F28" s="671"/>
      <c r="G28" s="673"/>
      <c r="I28" s="678"/>
      <c r="J28" s="678"/>
      <c r="K28" s="220" t="s">
        <v>39</v>
      </c>
      <c r="L28" s="203">
        <f>'1.Conventional'!Q29</f>
        <v>25</v>
      </c>
      <c r="M28" s="203">
        <f>'1.Conventional'!R29</f>
        <v>15</v>
      </c>
      <c r="N28" s="203">
        <f>'1.Conventional'!S29</f>
        <v>230</v>
      </c>
      <c r="O28" s="203">
        <f>'1.Conventional'!T29</f>
        <v>18.248908921254063</v>
      </c>
      <c r="P28" s="203">
        <f>'1.Conventional'!U29</f>
        <v>7.1146798558078322E-3</v>
      </c>
      <c r="Q28" s="203">
        <f>'1.Conventional'!V29</f>
        <v>1.4178741042165027E-2</v>
      </c>
      <c r="R28" s="673"/>
      <c r="T28" s="699"/>
      <c r="U28" s="699"/>
      <c r="V28" s="88" t="s">
        <v>39</v>
      </c>
      <c r="W28" s="149" t="str">
        <f>'1.Conventional'!Z29</f>
        <v>C</v>
      </c>
      <c r="X28" s="144" t="str">
        <f>'1.Conventional'!AA29</f>
        <v xml:space="preserve">Protected </v>
      </c>
      <c r="Y28" s="144">
        <f>'1.Conventional'!AB29</f>
        <v>0.01</v>
      </c>
      <c r="Z28" s="144">
        <f>'1.Conventional'!AC29</f>
        <v>0.5</v>
      </c>
      <c r="AA28" s="144">
        <f>'1.Conventional'!AD29</f>
        <v>0.505</v>
      </c>
      <c r="AB28" s="144" t="str">
        <f>'1.Conventional'!AE29</f>
        <v>WBT+NBT</v>
      </c>
      <c r="AC28" s="144">
        <f>'1.Conventional'!AF29</f>
        <v>3</v>
      </c>
      <c r="AD28" s="144">
        <f>'1.Conventional'!AG29</f>
        <v>1</v>
      </c>
      <c r="AE28" s="144" t="str">
        <f>'1.Conventional'!AH29</f>
        <v>EBT</v>
      </c>
      <c r="AF28" s="144">
        <f>'1.Conventional'!AI29</f>
        <v>2</v>
      </c>
      <c r="AG28" s="144">
        <f>'1.Conventional'!AJ29</f>
        <v>1.75</v>
      </c>
      <c r="AH28" s="144">
        <f>'1.Conventional'!AK29</f>
        <v>4.75</v>
      </c>
      <c r="AI28" s="144">
        <f>'1.Conventional'!AL29</f>
        <v>35</v>
      </c>
      <c r="AJ28" s="144">
        <f>'1.Conventional'!AM29</f>
        <v>0.7222222222222221</v>
      </c>
      <c r="AK28" s="150">
        <f>'1.Conventional'!AN29</f>
        <v>1.7324305555555555</v>
      </c>
      <c r="AL28" s="702"/>
      <c r="AN28" s="699"/>
      <c r="AO28" s="699"/>
      <c r="AP28" s="139" t="s">
        <v>39</v>
      </c>
      <c r="AQ28" s="172">
        <f>'1.Conventional'!AR29</f>
        <v>3675995</v>
      </c>
      <c r="AR28" s="173">
        <f>'1.Conventional'!AS29</f>
        <v>1.4178741042165027E-2</v>
      </c>
      <c r="AS28" s="117">
        <f>'1.Conventional'!AT29</f>
        <v>1.7324305555555555</v>
      </c>
      <c r="AT28" s="117">
        <f>'1.Conventional'!AU29</f>
        <v>1</v>
      </c>
      <c r="AU28" s="6">
        <f>'1.Conventional'!AV29</f>
        <v>90295.980377079104</v>
      </c>
      <c r="AV28" s="712"/>
      <c r="AW28" s="712"/>
      <c r="AX28" s="715"/>
    </row>
    <row r="29" spans="1:50" ht="20.25" thickTop="1" thickBot="1" x14ac:dyDescent="0.35">
      <c r="A29" s="669"/>
      <c r="B29" s="669"/>
      <c r="C29" s="219" t="s">
        <v>40</v>
      </c>
      <c r="D29" s="203" t="str">
        <f>'1.Conventional'!L30</f>
        <v>WBT*SBL</v>
      </c>
      <c r="E29" s="204">
        <f>'1.Conventional'!M30</f>
        <v>17413083</v>
      </c>
      <c r="F29" s="671"/>
      <c r="G29" s="673"/>
      <c r="I29" s="678"/>
      <c r="J29" s="678"/>
      <c r="K29" s="220" t="s">
        <v>40</v>
      </c>
      <c r="L29" s="203">
        <f>'1.Conventional'!Q30</f>
        <v>35</v>
      </c>
      <c r="M29" s="203">
        <f>'1.Conventional'!R30</f>
        <v>15</v>
      </c>
      <c r="N29" s="203">
        <f>'1.Conventional'!S30</f>
        <v>230</v>
      </c>
      <c r="O29" s="203">
        <f>'1.Conventional'!T30</f>
        <v>23.0484651884397</v>
      </c>
      <c r="P29" s="203">
        <f>'1.Conventional'!U30</f>
        <v>1.7237755582630576E-2</v>
      </c>
      <c r="Q29" s="203">
        <f>'1.Conventional'!V30</f>
        <v>3.417837094773464E-2</v>
      </c>
      <c r="R29" s="673"/>
      <c r="T29" s="699"/>
      <c r="U29" s="699"/>
      <c r="V29" s="88" t="s">
        <v>40</v>
      </c>
      <c r="W29" s="149" t="str">
        <f>'1.Conventional'!Z30</f>
        <v>C</v>
      </c>
      <c r="X29" s="144" t="str">
        <f>'1.Conventional'!AA30</f>
        <v xml:space="preserve">Protected </v>
      </c>
      <c r="Y29" s="144">
        <f>'1.Conventional'!AB30</f>
        <v>0.01</v>
      </c>
      <c r="Z29" s="144">
        <f>'1.Conventional'!AC30</f>
        <v>0.5</v>
      </c>
      <c r="AA29" s="144">
        <f>'1.Conventional'!AD30</f>
        <v>0.505</v>
      </c>
      <c r="AB29" s="144" t="str">
        <f>'1.Conventional'!AE30</f>
        <v>WBT+NBT</v>
      </c>
      <c r="AC29" s="144">
        <f>'1.Conventional'!AF30</f>
        <v>3</v>
      </c>
      <c r="AD29" s="144">
        <f>'1.Conventional'!AG30</f>
        <v>1</v>
      </c>
      <c r="AE29" s="144" t="str">
        <f>'1.Conventional'!AH30</f>
        <v>EBT</v>
      </c>
      <c r="AF29" s="144">
        <f>'1.Conventional'!AI30</f>
        <v>2</v>
      </c>
      <c r="AG29" s="144">
        <f>'1.Conventional'!AJ30</f>
        <v>1.75</v>
      </c>
      <c r="AH29" s="144">
        <f>'1.Conventional'!AK30</f>
        <v>4.75</v>
      </c>
      <c r="AI29" s="144">
        <f>'1.Conventional'!AL30</f>
        <v>35</v>
      </c>
      <c r="AJ29" s="144">
        <f>'1.Conventional'!AM30</f>
        <v>0.7222222222222221</v>
      </c>
      <c r="AK29" s="150">
        <f>'1.Conventional'!AN30</f>
        <v>1.7324305555555555</v>
      </c>
      <c r="AL29" s="702"/>
      <c r="AN29" s="699"/>
      <c r="AO29" s="699"/>
      <c r="AP29" s="139" t="s">
        <v>40</v>
      </c>
      <c r="AQ29" s="172">
        <f>'1.Conventional'!AR30</f>
        <v>17413083</v>
      </c>
      <c r="AR29" s="173">
        <f>'1.Conventional'!AS30</f>
        <v>3.417837094773464E-2</v>
      </c>
      <c r="AS29" s="117">
        <f>'1.Conventional'!AT30</f>
        <v>1.7324305555555555</v>
      </c>
      <c r="AT29" s="117">
        <f>'1.Conventional'!AU30</f>
        <v>1</v>
      </c>
      <c r="AU29" s="6">
        <f>'1.Conventional'!AV30</f>
        <v>1031057.448611532</v>
      </c>
      <c r="AV29" s="712"/>
      <c r="AW29" s="712"/>
      <c r="AX29" s="715"/>
    </row>
    <row r="30" spans="1:50" ht="20.25" thickTop="1" thickBot="1" x14ac:dyDescent="0.35">
      <c r="A30" s="669"/>
      <c r="B30" s="669"/>
      <c r="C30" s="219" t="s">
        <v>41</v>
      </c>
      <c r="D30" s="203" t="str">
        <f>'1.Conventional'!L31</f>
        <v>WBT*EBL</v>
      </c>
      <c r="E30" s="204">
        <f>'1.Conventional'!M31</f>
        <v>29444256</v>
      </c>
      <c r="F30" s="671"/>
      <c r="G30" s="673"/>
      <c r="I30" s="678"/>
      <c r="J30" s="678"/>
      <c r="K30" s="220" t="s">
        <v>41</v>
      </c>
      <c r="L30" s="203">
        <f>'1.Conventional'!Q31</f>
        <v>20</v>
      </c>
      <c r="M30" s="203">
        <f>'1.Conventional'!R31</f>
        <v>35</v>
      </c>
      <c r="N30" s="203">
        <f>'1.Conventional'!S31</f>
        <v>230</v>
      </c>
      <c r="O30" s="203">
        <f>'1.Conventional'!T31</f>
        <v>25.12420473149924</v>
      </c>
      <c r="P30" s="203">
        <f>'1.Conventional'!U31</f>
        <v>2.3901073345479126E-2</v>
      </c>
      <c r="Q30" s="203">
        <f>'1.Conventional'!V31</f>
        <v>4.7230885383892279E-2</v>
      </c>
      <c r="R30" s="673"/>
      <c r="T30" s="699"/>
      <c r="U30" s="699"/>
      <c r="V30" s="88" t="s">
        <v>41</v>
      </c>
      <c r="W30" s="149" t="str">
        <f>'1.Conventional'!Z31</f>
        <v>C</v>
      </c>
      <c r="X30" s="144" t="str">
        <f>'1.Conventional'!AA31</f>
        <v xml:space="preserve">Protected </v>
      </c>
      <c r="Y30" s="144">
        <f>'1.Conventional'!AB31</f>
        <v>0.01</v>
      </c>
      <c r="Z30" s="144">
        <f>'1.Conventional'!AC31</f>
        <v>0.5</v>
      </c>
      <c r="AA30" s="144">
        <f>'1.Conventional'!AD31</f>
        <v>0.505</v>
      </c>
      <c r="AB30" s="144" t="str">
        <f>'1.Conventional'!AE31</f>
        <v>WBT+SBT</v>
      </c>
      <c r="AC30" s="144">
        <f>'1.Conventional'!AF31</f>
        <v>3</v>
      </c>
      <c r="AD30" s="144">
        <f>'1.Conventional'!AG31</f>
        <v>1</v>
      </c>
      <c r="AE30" s="144" t="str">
        <f>'1.Conventional'!AH31</f>
        <v>NBT</v>
      </c>
      <c r="AF30" s="144">
        <f>'1.Conventional'!AI31</f>
        <v>1</v>
      </c>
      <c r="AG30" s="144">
        <f>'1.Conventional'!AJ31</f>
        <v>1</v>
      </c>
      <c r="AH30" s="144">
        <f>'1.Conventional'!AK31</f>
        <v>4</v>
      </c>
      <c r="AI30" s="144">
        <f>'1.Conventional'!AL31</f>
        <v>35</v>
      </c>
      <c r="AJ30" s="144">
        <f>'1.Conventional'!AM31</f>
        <v>0.7222222222222221</v>
      </c>
      <c r="AK30" s="150">
        <f>'1.Conventional'!AN31</f>
        <v>1.4588888888888887</v>
      </c>
      <c r="AL30" s="702"/>
      <c r="AN30" s="699"/>
      <c r="AO30" s="699"/>
      <c r="AP30" s="139" t="s">
        <v>41</v>
      </c>
      <c r="AQ30" s="172">
        <f>'1.Conventional'!AR31</f>
        <v>29444256</v>
      </c>
      <c r="AR30" s="173">
        <f>'1.Conventional'!AS31</f>
        <v>4.7230885383892279E-2</v>
      </c>
      <c r="AS30" s="117">
        <f>'1.Conventional'!AT31</f>
        <v>1.4588888888888887</v>
      </c>
      <c r="AT30" s="117">
        <f>'1.Conventional'!AU31</f>
        <v>1</v>
      </c>
      <c r="AU30" s="6">
        <f>'1.Conventional'!AV31</f>
        <v>2028845.0912216962</v>
      </c>
      <c r="AV30" s="712"/>
      <c r="AW30" s="712"/>
      <c r="AX30" s="715"/>
    </row>
    <row r="31" spans="1:50" ht="20.25" thickTop="1" thickBot="1" x14ac:dyDescent="0.35">
      <c r="A31" s="669"/>
      <c r="B31" s="669"/>
      <c r="C31" s="219" t="s">
        <v>42</v>
      </c>
      <c r="D31" s="203" t="str">
        <f>'1.Conventional'!L32</f>
        <v>SBT*EBL</v>
      </c>
      <c r="E31" s="204">
        <f>'1.Conventional'!M32</f>
        <v>6215840</v>
      </c>
      <c r="F31" s="671"/>
      <c r="G31" s="673"/>
      <c r="I31" s="678"/>
      <c r="J31" s="678"/>
      <c r="K31" s="220" t="s">
        <v>42</v>
      </c>
      <c r="L31" s="203">
        <f>'1.Conventional'!Q32</f>
        <v>20</v>
      </c>
      <c r="M31" s="203">
        <f>'1.Conventional'!R32</f>
        <v>15</v>
      </c>
      <c r="N31" s="203">
        <f>'1.Conventional'!S32</f>
        <v>230</v>
      </c>
      <c r="O31" s="203">
        <f>'1.Conventional'!T32</f>
        <v>15.895538413434787</v>
      </c>
      <c r="P31" s="203">
        <f>'1.Conventional'!U32</f>
        <v>4.2160006424573982E-3</v>
      </c>
      <c r="Q31" s="203">
        <f>'1.Conventional'!V32</f>
        <v>8.4142266234975959E-3</v>
      </c>
      <c r="R31" s="673"/>
      <c r="T31" s="699"/>
      <c r="U31" s="699"/>
      <c r="V31" s="88" t="s">
        <v>42</v>
      </c>
      <c r="W31" s="149" t="str">
        <f>'1.Conventional'!Z32</f>
        <v>C</v>
      </c>
      <c r="X31" s="144" t="str">
        <f>'1.Conventional'!AA32</f>
        <v xml:space="preserve">Protected </v>
      </c>
      <c r="Y31" s="144">
        <f>'1.Conventional'!AB32</f>
        <v>0.01</v>
      </c>
      <c r="Z31" s="144">
        <f>'1.Conventional'!AC32</f>
        <v>0.5</v>
      </c>
      <c r="AA31" s="144">
        <f>'1.Conventional'!AD32</f>
        <v>0.505</v>
      </c>
      <c r="AB31" s="144" t="str">
        <f>'1.Conventional'!AE32</f>
        <v>WBT+EBT</v>
      </c>
      <c r="AC31" s="144">
        <f>'1.Conventional'!AF32</f>
        <v>4</v>
      </c>
      <c r="AD31" s="144">
        <f>'1.Conventional'!AG32</f>
        <v>0</v>
      </c>
      <c r="AE31" s="144" t="str">
        <f>'1.Conventional'!AH32</f>
        <v>SBT</v>
      </c>
      <c r="AF31" s="144">
        <f>'1.Conventional'!AI32</f>
        <v>1</v>
      </c>
      <c r="AG31" s="144">
        <f>'1.Conventional'!AJ32</f>
        <v>0</v>
      </c>
      <c r="AH31" s="144">
        <f>'1.Conventional'!AK32</f>
        <v>4</v>
      </c>
      <c r="AI31" s="144">
        <f>'1.Conventional'!AL32</f>
        <v>35</v>
      </c>
      <c r="AJ31" s="144">
        <f>'1.Conventional'!AM32</f>
        <v>0.7222222222222221</v>
      </c>
      <c r="AK31" s="150">
        <f>'1.Conventional'!AN32</f>
        <v>1.4588888888888887</v>
      </c>
      <c r="AL31" s="702"/>
      <c r="AN31" s="699"/>
      <c r="AO31" s="699"/>
      <c r="AP31" s="139" t="s">
        <v>42</v>
      </c>
      <c r="AQ31" s="172">
        <f>'1.Conventional'!AR32</f>
        <v>6215840</v>
      </c>
      <c r="AR31" s="173">
        <f>'1.Conventional'!AS32</f>
        <v>8.4142266234975959E-3</v>
      </c>
      <c r="AS31" s="117">
        <f>'1.Conventional'!AT32</f>
        <v>1.4588888888888887</v>
      </c>
      <c r="AT31" s="117">
        <f>'1.Conventional'!AU32</f>
        <v>1</v>
      </c>
      <c r="AU31" s="6">
        <f>'1.Conventional'!AV32</f>
        <v>76302.0574038021</v>
      </c>
      <c r="AV31" s="712"/>
      <c r="AW31" s="712"/>
      <c r="AX31" s="715"/>
    </row>
    <row r="32" spans="1:50" ht="20.25" thickTop="1" thickBot="1" x14ac:dyDescent="0.35">
      <c r="A32" s="669"/>
      <c r="B32" s="669"/>
      <c r="C32" s="219" t="s">
        <v>43</v>
      </c>
      <c r="D32" s="203" t="str">
        <f>'1.Conventional'!L33</f>
        <v>SBT*NBL</v>
      </c>
      <c r="E32" s="204">
        <f>'1.Conventional'!M33</f>
        <v>3675995</v>
      </c>
      <c r="F32" s="671"/>
      <c r="G32" s="673"/>
      <c r="I32" s="678"/>
      <c r="J32" s="678"/>
      <c r="K32" s="220" t="s">
        <v>43</v>
      </c>
      <c r="L32" s="203">
        <f>'1.Conventional'!Q33</f>
        <v>15</v>
      </c>
      <c r="M32" s="203">
        <f>'1.Conventional'!R33</f>
        <v>25</v>
      </c>
      <c r="N32" s="203">
        <f>'1.Conventional'!S33</f>
        <v>230</v>
      </c>
      <c r="O32" s="203">
        <f>'1.Conventional'!T33</f>
        <v>18.248908921254063</v>
      </c>
      <c r="P32" s="203">
        <f>'1.Conventional'!U33</f>
        <v>7.1146798558078322E-3</v>
      </c>
      <c r="Q32" s="203">
        <f>'1.Conventional'!V33</f>
        <v>1.4178741042165027E-2</v>
      </c>
      <c r="R32" s="673"/>
      <c r="T32" s="699"/>
      <c r="U32" s="699"/>
      <c r="V32" s="88" t="s">
        <v>43</v>
      </c>
      <c r="W32" s="149" t="str">
        <f>'1.Conventional'!Z33</f>
        <v>C</v>
      </c>
      <c r="X32" s="144" t="str">
        <f>'1.Conventional'!AA33</f>
        <v xml:space="preserve">Protected </v>
      </c>
      <c r="Y32" s="144">
        <f>'1.Conventional'!AB33</f>
        <v>0.01</v>
      </c>
      <c r="Z32" s="144">
        <f>'1.Conventional'!AC33</f>
        <v>0.5</v>
      </c>
      <c r="AA32" s="144">
        <f>'1.Conventional'!AD33</f>
        <v>0.505</v>
      </c>
      <c r="AB32" s="144" t="str">
        <f>'1.Conventional'!AE33</f>
        <v>EBT+SBT</v>
      </c>
      <c r="AC32" s="144">
        <f>'1.Conventional'!AF33</f>
        <v>3</v>
      </c>
      <c r="AD32" s="144">
        <f>'1.Conventional'!AG33</f>
        <v>1</v>
      </c>
      <c r="AE32" s="144" t="str">
        <f>'1.Conventional'!AH33</f>
        <v>WBT</v>
      </c>
      <c r="AF32" s="144">
        <f>'1.Conventional'!AI33</f>
        <v>2</v>
      </c>
      <c r="AG32" s="144">
        <f>'1.Conventional'!AJ33</f>
        <v>1.75</v>
      </c>
      <c r="AH32" s="144">
        <f>'1.Conventional'!AK33</f>
        <v>4.75</v>
      </c>
      <c r="AI32" s="144">
        <f>'1.Conventional'!AL33</f>
        <v>35</v>
      </c>
      <c r="AJ32" s="144">
        <f>'1.Conventional'!AM33</f>
        <v>0.7222222222222221</v>
      </c>
      <c r="AK32" s="150">
        <f>'1.Conventional'!AN33</f>
        <v>1.7324305555555555</v>
      </c>
      <c r="AL32" s="702"/>
      <c r="AN32" s="699"/>
      <c r="AO32" s="699"/>
      <c r="AP32" s="139" t="s">
        <v>43</v>
      </c>
      <c r="AQ32" s="172">
        <f>'1.Conventional'!AR33</f>
        <v>3675995</v>
      </c>
      <c r="AR32" s="173">
        <f>'1.Conventional'!AS33</f>
        <v>1.4178741042165027E-2</v>
      </c>
      <c r="AS32" s="117">
        <f>'1.Conventional'!AT33</f>
        <v>1.7324305555555555</v>
      </c>
      <c r="AT32" s="117">
        <f>'1.Conventional'!AU33</f>
        <v>1</v>
      </c>
      <c r="AU32" s="6">
        <f>'1.Conventional'!AV33</f>
        <v>90295.980377079104</v>
      </c>
      <c r="AV32" s="712"/>
      <c r="AW32" s="712"/>
      <c r="AX32" s="715"/>
    </row>
    <row r="33" spans="1:50" ht="20.25" thickTop="1" thickBot="1" x14ac:dyDescent="0.35">
      <c r="A33" s="669"/>
      <c r="B33" s="669"/>
      <c r="C33" s="219" t="s">
        <v>44</v>
      </c>
      <c r="D33" s="203" t="str">
        <f>'1.Conventional'!L34</f>
        <v>SBL*WBL</v>
      </c>
      <c r="E33" s="204">
        <f>'1.Conventional'!M34</f>
        <v>2322948</v>
      </c>
      <c r="F33" s="671"/>
      <c r="G33" s="673"/>
      <c r="I33" s="678"/>
      <c r="J33" s="678"/>
      <c r="K33" s="220" t="s">
        <v>44</v>
      </c>
      <c r="L33" s="203">
        <f>'1.Conventional'!Q34</f>
        <v>25</v>
      </c>
      <c r="M33" s="203">
        <f>'1.Conventional'!R34</f>
        <v>20</v>
      </c>
      <c r="N33" s="203">
        <f>'1.Conventional'!S34</f>
        <v>230</v>
      </c>
      <c r="O33" s="203">
        <f>'1.Conventional'!T34</f>
        <v>20.419277715473552</v>
      </c>
      <c r="P33" s="203">
        <f>'1.Conventional'!U34</f>
        <v>1.089232327256362E-2</v>
      </c>
      <c r="Q33" s="203">
        <f>'1.Conventional'!V34</f>
        <v>2.1666003838853209E-2</v>
      </c>
      <c r="R33" s="673"/>
      <c r="T33" s="699"/>
      <c r="U33" s="699"/>
      <c r="V33" s="88" t="s">
        <v>44</v>
      </c>
      <c r="W33" s="149" t="str">
        <f>'1.Conventional'!Z34</f>
        <v>C</v>
      </c>
      <c r="X33" s="144" t="str">
        <f>'1.Conventional'!AA34</f>
        <v xml:space="preserve">Protected </v>
      </c>
      <c r="Y33" s="144">
        <f>'1.Conventional'!AB34</f>
        <v>0.01</v>
      </c>
      <c r="Z33" s="144">
        <f>'1.Conventional'!AC34</f>
        <v>0.5</v>
      </c>
      <c r="AA33" s="144">
        <f>'1.Conventional'!AD34</f>
        <v>0.505</v>
      </c>
      <c r="AB33" s="144" t="str">
        <f>'1.Conventional'!AE34</f>
        <v>WBT+NBT</v>
      </c>
      <c r="AC33" s="144">
        <f>'1.Conventional'!AF34</f>
        <v>3</v>
      </c>
      <c r="AD33" s="144">
        <f>'1.Conventional'!AG34</f>
        <v>0</v>
      </c>
      <c r="AE33" s="144" t="str">
        <f>'1.Conventional'!AH34</f>
        <v>EBT</v>
      </c>
      <c r="AF33" s="144">
        <f>'1.Conventional'!AI34</f>
        <v>2</v>
      </c>
      <c r="AG33" s="144">
        <f>'1.Conventional'!AJ34</f>
        <v>0</v>
      </c>
      <c r="AH33" s="144">
        <f>'1.Conventional'!AK34</f>
        <v>3</v>
      </c>
      <c r="AI33" s="144">
        <f>'1.Conventional'!AL34</f>
        <v>35</v>
      </c>
      <c r="AJ33" s="144">
        <f>'1.Conventional'!AM34</f>
        <v>0.7222222222222221</v>
      </c>
      <c r="AK33" s="150">
        <f>'1.Conventional'!AN34</f>
        <v>1.0941666666666665</v>
      </c>
      <c r="AL33" s="702"/>
      <c r="AN33" s="699"/>
      <c r="AO33" s="699"/>
      <c r="AP33" s="139" t="s">
        <v>44</v>
      </c>
      <c r="AQ33" s="172">
        <f>'1.Conventional'!AR34</f>
        <v>2322948</v>
      </c>
      <c r="AR33" s="173">
        <f>'1.Conventional'!AS34</f>
        <v>2.1666003838853209E-2</v>
      </c>
      <c r="AS33" s="117">
        <f>'1.Conventional'!AT34</f>
        <v>1.0941666666666665</v>
      </c>
      <c r="AT33" s="117">
        <f>'1.Conventional'!AU34</f>
        <v>1</v>
      </c>
      <c r="AU33" s="6">
        <f>'1.Conventional'!AV34</f>
        <v>55068.314479003522</v>
      </c>
      <c r="AV33" s="712"/>
      <c r="AW33" s="712"/>
      <c r="AX33" s="715"/>
    </row>
    <row r="34" spans="1:50" ht="20.25" thickTop="1" thickBot="1" x14ac:dyDescent="0.35">
      <c r="A34" s="669"/>
      <c r="B34" s="669"/>
      <c r="C34" s="219" t="s">
        <v>45</v>
      </c>
      <c r="D34" s="203" t="str">
        <f>'1.Conventional'!L35</f>
        <v>SBL*EBL</v>
      </c>
      <c r="E34" s="204">
        <f>'1.Conventional'!M35</f>
        <v>1701088</v>
      </c>
      <c r="F34" s="671"/>
      <c r="G34" s="673"/>
      <c r="I34" s="678"/>
      <c r="J34" s="678"/>
      <c r="K34" s="220" t="s">
        <v>45</v>
      </c>
      <c r="L34" s="203">
        <f>'1.Conventional'!Q35</f>
        <v>20</v>
      </c>
      <c r="M34" s="203">
        <f>'1.Conventional'!R35</f>
        <v>15</v>
      </c>
      <c r="N34" s="203">
        <f>'1.Conventional'!S35</f>
        <v>230</v>
      </c>
      <c r="O34" s="203">
        <f>'1.Conventional'!T35</f>
        <v>15.895538413434787</v>
      </c>
      <c r="P34" s="203">
        <f>'1.Conventional'!U35</f>
        <v>4.2160006424573982E-3</v>
      </c>
      <c r="Q34" s="203">
        <f>'1.Conventional'!V35</f>
        <v>8.4142266234975959E-3</v>
      </c>
      <c r="R34" s="673"/>
      <c r="T34" s="699"/>
      <c r="U34" s="699"/>
      <c r="V34" s="88" t="s">
        <v>45</v>
      </c>
      <c r="W34" s="149" t="str">
        <f>'1.Conventional'!Z35</f>
        <v>C</v>
      </c>
      <c r="X34" s="144" t="str">
        <f>'1.Conventional'!AA35</f>
        <v xml:space="preserve">Protected </v>
      </c>
      <c r="Y34" s="144">
        <f>'1.Conventional'!AB35</f>
        <v>0.01</v>
      </c>
      <c r="Z34" s="144">
        <f>'1.Conventional'!AC35</f>
        <v>0.5</v>
      </c>
      <c r="AA34" s="144">
        <f>'1.Conventional'!AD35</f>
        <v>0.505</v>
      </c>
      <c r="AB34" s="144" t="str">
        <f>'1.Conventional'!AE35</f>
        <v>WBT+NBT</v>
      </c>
      <c r="AC34" s="144">
        <f>'1.Conventional'!AF35</f>
        <v>3</v>
      </c>
      <c r="AD34" s="144">
        <f>'1.Conventional'!AG35</f>
        <v>0</v>
      </c>
      <c r="AE34" s="144" t="str">
        <f>'1.Conventional'!AH35</f>
        <v>EBT</v>
      </c>
      <c r="AF34" s="144">
        <f>'1.Conventional'!AI35</f>
        <v>2</v>
      </c>
      <c r="AG34" s="144">
        <f>'1.Conventional'!AJ35</f>
        <v>0</v>
      </c>
      <c r="AH34" s="144">
        <f>'1.Conventional'!AK35</f>
        <v>3</v>
      </c>
      <c r="AI34" s="144">
        <f>'1.Conventional'!AL35</f>
        <v>35</v>
      </c>
      <c r="AJ34" s="144">
        <f>'1.Conventional'!AM35</f>
        <v>0.7222222222222221</v>
      </c>
      <c r="AK34" s="150">
        <f>'1.Conventional'!AN35</f>
        <v>1.0941666666666665</v>
      </c>
      <c r="AL34" s="702"/>
      <c r="AN34" s="699"/>
      <c r="AO34" s="699"/>
      <c r="AP34" s="139" t="s">
        <v>45</v>
      </c>
      <c r="AQ34" s="172">
        <f>'1.Conventional'!AR35</f>
        <v>1701088</v>
      </c>
      <c r="AR34" s="173">
        <f>'1.Conventional'!AS35</f>
        <v>8.4142266234975959E-3</v>
      </c>
      <c r="AS34" s="117">
        <f>'1.Conventional'!AT35</f>
        <v>1.0941666666666665</v>
      </c>
      <c r="AT34" s="117">
        <f>'1.Conventional'!AU35</f>
        <v>1</v>
      </c>
      <c r="AU34" s="6">
        <f>'1.Conventional'!AV35</f>
        <v>15661.17944938885</v>
      </c>
      <c r="AV34" s="712"/>
      <c r="AW34" s="712"/>
      <c r="AX34" s="715"/>
    </row>
    <row r="35" spans="1:50" ht="20.25" thickTop="1" thickBot="1" x14ac:dyDescent="0.35">
      <c r="A35" s="669"/>
      <c r="B35" s="669"/>
      <c r="C35" s="219" t="s">
        <v>52</v>
      </c>
      <c r="D35" s="203" t="str">
        <f>'1.Conventional'!L36</f>
        <v>EBL*NBL</v>
      </c>
      <c r="E35" s="204">
        <f>'1.Conventional'!M36</f>
        <v>1701088</v>
      </c>
      <c r="F35" s="671"/>
      <c r="G35" s="673"/>
      <c r="I35" s="678"/>
      <c r="J35" s="678"/>
      <c r="K35" s="220" t="s">
        <v>52</v>
      </c>
      <c r="L35" s="203">
        <f>'1.Conventional'!Q36</f>
        <v>25</v>
      </c>
      <c r="M35" s="203">
        <f>'1.Conventional'!R36</f>
        <v>20</v>
      </c>
      <c r="N35" s="203">
        <f>'1.Conventional'!S36</f>
        <v>230</v>
      </c>
      <c r="O35" s="203">
        <f>'1.Conventional'!T36</f>
        <v>20.419277715473552</v>
      </c>
      <c r="P35" s="203">
        <f>'1.Conventional'!U36</f>
        <v>1.089232327256362E-2</v>
      </c>
      <c r="Q35" s="203">
        <f>'1.Conventional'!V36</f>
        <v>2.1666003838853209E-2</v>
      </c>
      <c r="R35" s="673"/>
      <c r="T35" s="699"/>
      <c r="U35" s="699"/>
      <c r="V35" s="88" t="s">
        <v>52</v>
      </c>
      <c r="W35" s="149" t="str">
        <f>'1.Conventional'!Z36</f>
        <v>C</v>
      </c>
      <c r="X35" s="144" t="str">
        <f>'1.Conventional'!AA36</f>
        <v xml:space="preserve">Protected </v>
      </c>
      <c r="Y35" s="144">
        <f>'1.Conventional'!AB36</f>
        <v>0.01</v>
      </c>
      <c r="Z35" s="144">
        <f>'1.Conventional'!AC36</f>
        <v>0.5</v>
      </c>
      <c r="AA35" s="144">
        <f>'1.Conventional'!AD36</f>
        <v>0.505</v>
      </c>
      <c r="AB35" s="144" t="str">
        <f>'1.Conventional'!AE36</f>
        <v>EBT+SBT</v>
      </c>
      <c r="AC35" s="144">
        <f>'1.Conventional'!AF36</f>
        <v>3</v>
      </c>
      <c r="AD35" s="144">
        <f>'1.Conventional'!AG36</f>
        <v>0</v>
      </c>
      <c r="AE35" s="144" t="str">
        <f>'1.Conventional'!AH36</f>
        <v>WBT</v>
      </c>
      <c r="AF35" s="144">
        <f>'1.Conventional'!AI36</f>
        <v>2</v>
      </c>
      <c r="AG35" s="144">
        <f>'1.Conventional'!AJ36</f>
        <v>0</v>
      </c>
      <c r="AH35" s="144">
        <f>'1.Conventional'!AK36</f>
        <v>3</v>
      </c>
      <c r="AI35" s="144">
        <f>'1.Conventional'!AL36</f>
        <v>35</v>
      </c>
      <c r="AJ35" s="144">
        <f>'1.Conventional'!AM36</f>
        <v>0.7222222222222221</v>
      </c>
      <c r="AK35" s="150">
        <f>'1.Conventional'!AN36</f>
        <v>1.0941666666666665</v>
      </c>
      <c r="AL35" s="702"/>
      <c r="AN35" s="699"/>
      <c r="AO35" s="699"/>
      <c r="AP35" s="139" t="s">
        <v>52</v>
      </c>
      <c r="AQ35" s="172">
        <f>'1.Conventional'!AR36</f>
        <v>1701088</v>
      </c>
      <c r="AR35" s="173">
        <f>'1.Conventional'!AS36</f>
        <v>2.1666003838853209E-2</v>
      </c>
      <c r="AS35" s="117">
        <f>'1.Conventional'!AT36</f>
        <v>1.0941666666666665</v>
      </c>
      <c r="AT35" s="117">
        <f>'1.Conventional'!AU36</f>
        <v>1</v>
      </c>
      <c r="AU35" s="6">
        <f>'1.Conventional'!AV36</f>
        <v>40326.365007076842</v>
      </c>
      <c r="AV35" s="712"/>
      <c r="AW35" s="712"/>
      <c r="AX35" s="715"/>
    </row>
    <row r="36" spans="1:50" ht="20.25" thickTop="1" thickBot="1" x14ac:dyDescent="0.35">
      <c r="A36" s="669"/>
      <c r="B36" s="669"/>
      <c r="C36" s="221" t="s">
        <v>53</v>
      </c>
      <c r="D36" s="209" t="str">
        <f>'1.Conventional'!L37</f>
        <v>NBL*WBL</v>
      </c>
      <c r="E36" s="210">
        <f>'1.Conventional'!M37</f>
        <v>2322948</v>
      </c>
      <c r="F36" s="674"/>
      <c r="G36" s="675"/>
      <c r="I36" s="679"/>
      <c r="J36" s="679"/>
      <c r="K36" s="222" t="s">
        <v>53</v>
      </c>
      <c r="L36" s="209">
        <f>'1.Conventional'!Q37</f>
        <v>20</v>
      </c>
      <c r="M36" s="209">
        <f>'1.Conventional'!R37</f>
        <v>15</v>
      </c>
      <c r="N36" s="209">
        <f>'1.Conventional'!S37</f>
        <v>230</v>
      </c>
      <c r="O36" s="209">
        <f>'1.Conventional'!T37</f>
        <v>15.895538413434787</v>
      </c>
      <c r="P36" s="209">
        <f>'1.Conventional'!U37</f>
        <v>4.2160006424573982E-3</v>
      </c>
      <c r="Q36" s="209">
        <f>'1.Conventional'!V37</f>
        <v>8.4142266234975959E-3</v>
      </c>
      <c r="R36" s="675"/>
      <c r="T36" s="700"/>
      <c r="U36" s="700"/>
      <c r="V36" s="89" t="s">
        <v>53</v>
      </c>
      <c r="W36" s="149" t="str">
        <f>'1.Conventional'!Z37</f>
        <v>C</v>
      </c>
      <c r="X36" s="152" t="str">
        <f>'1.Conventional'!AA37</f>
        <v xml:space="preserve">Protected </v>
      </c>
      <c r="Y36" s="152">
        <f>'1.Conventional'!AB37</f>
        <v>0.01</v>
      </c>
      <c r="Z36" s="152">
        <f>'1.Conventional'!AC37</f>
        <v>0.5</v>
      </c>
      <c r="AA36" s="152">
        <f>'1.Conventional'!AD37</f>
        <v>0.505</v>
      </c>
      <c r="AB36" s="152" t="str">
        <f>'1.Conventional'!AE37</f>
        <v>EBT+SBT</v>
      </c>
      <c r="AC36" s="152">
        <f>'1.Conventional'!AF37</f>
        <v>3</v>
      </c>
      <c r="AD36" s="152">
        <f>'1.Conventional'!AG37</f>
        <v>0</v>
      </c>
      <c r="AE36" s="152" t="str">
        <f>'1.Conventional'!AH37</f>
        <v>WBT</v>
      </c>
      <c r="AF36" s="152">
        <f>'1.Conventional'!AI37</f>
        <v>2</v>
      </c>
      <c r="AG36" s="152">
        <f>'1.Conventional'!AJ37</f>
        <v>0</v>
      </c>
      <c r="AH36" s="152">
        <f>'1.Conventional'!AK37</f>
        <v>3</v>
      </c>
      <c r="AI36" s="152">
        <f>'1.Conventional'!AL37</f>
        <v>35</v>
      </c>
      <c r="AJ36" s="152">
        <f>'1.Conventional'!AM37</f>
        <v>0.7222222222222221</v>
      </c>
      <c r="AK36" s="153">
        <f>'1.Conventional'!AN37</f>
        <v>1.0941666666666665</v>
      </c>
      <c r="AL36" s="703"/>
      <c r="AN36" s="700"/>
      <c r="AO36" s="700"/>
      <c r="AP36" s="140" t="s">
        <v>53</v>
      </c>
      <c r="AQ36" s="174">
        <f>'1.Conventional'!AR37</f>
        <v>2322948</v>
      </c>
      <c r="AR36" s="175">
        <f>'1.Conventional'!AS37</f>
        <v>8.4142266234975959E-3</v>
      </c>
      <c r="AS36" s="120">
        <f>'1.Conventional'!AT37</f>
        <v>1.0941666666666665</v>
      </c>
      <c r="AT36" s="120">
        <f>'1.Conventional'!AU37</f>
        <v>1</v>
      </c>
      <c r="AU36" s="7">
        <f>'1.Conventional'!AV37</f>
        <v>21386.37476697204</v>
      </c>
      <c r="AV36" s="713"/>
      <c r="AW36" s="713"/>
      <c r="AX36" s="716"/>
    </row>
    <row r="37" spans="1:50" ht="20.25" thickTop="1" thickBot="1" x14ac:dyDescent="0.35">
      <c r="A37" s="672">
        <v>2</v>
      </c>
      <c r="B37" s="672" t="s">
        <v>62</v>
      </c>
      <c r="C37" s="223" t="s">
        <v>34</v>
      </c>
      <c r="D37" s="199" t="str">
        <f>'2.MUT#1'!L6</f>
        <v>NBR*(NBT+NBL)</v>
      </c>
      <c r="E37" s="212">
        <f>'2.MUT#1'!M6</f>
        <v>4392588</v>
      </c>
      <c r="F37" s="676">
        <f>SUM(E37:E44)</f>
        <v>222624382</v>
      </c>
      <c r="G37" s="669">
        <f>F37/F5</f>
        <v>1.5040719063828725</v>
      </c>
      <c r="I37" s="672">
        <v>2</v>
      </c>
      <c r="J37" s="672" t="s">
        <v>62</v>
      </c>
      <c r="K37" s="198" t="s">
        <v>34</v>
      </c>
      <c r="L37" s="199">
        <f>'2.MUT#1'!Q6</f>
        <v>15</v>
      </c>
      <c r="M37" s="199">
        <f>'2.MUT#1'!R6</f>
        <v>15</v>
      </c>
      <c r="N37" s="199">
        <f>'2.MUT#1'!S6</f>
        <v>10</v>
      </c>
      <c r="O37" s="199">
        <f>'2.MUT#1'!T6</f>
        <v>1.3073361412148754</v>
      </c>
      <c r="P37" s="199">
        <f>'2.MUT#1'!U6</f>
        <v>3.259682051177461E-7</v>
      </c>
      <c r="Q37" s="199">
        <f>'2.MUT#1'!V6</f>
        <v>6.519363039802215E-7</v>
      </c>
      <c r="R37" s="672">
        <f>'2.MUT#1'!W6</f>
        <v>5.3725499032191933E-4</v>
      </c>
      <c r="T37" s="704">
        <v>2</v>
      </c>
      <c r="U37" s="704" t="s">
        <v>62</v>
      </c>
      <c r="V37" s="73" t="s">
        <v>34</v>
      </c>
      <c r="W37" s="159" t="str">
        <f>'2.MUT#1'!Z6</f>
        <v>D</v>
      </c>
      <c r="X37" s="147" t="str">
        <f>'2.MUT#1'!AA6</f>
        <v>Permitted or yield control</v>
      </c>
      <c r="Y37" s="147">
        <f>'2.MUT#1'!AB6</f>
        <v>1</v>
      </c>
      <c r="Z37" s="147">
        <f>'2.MUT#1'!AC6</f>
        <v>0.5</v>
      </c>
      <c r="AA37" s="147">
        <f>'2.MUT#1'!AD6</f>
        <v>1</v>
      </c>
      <c r="AB37" s="147" t="str">
        <f>'2.MUT#1'!AE6</f>
        <v>NA</v>
      </c>
      <c r="AC37" s="147">
        <f>'2.MUT#1'!AF6</f>
        <v>0</v>
      </c>
      <c r="AD37" s="147">
        <f>'2.MUT#1'!AG6</f>
        <v>0</v>
      </c>
      <c r="AE37" s="147" t="str">
        <f>'2.MUT#1'!AH6</f>
        <v>NA</v>
      </c>
      <c r="AF37" s="147">
        <f>'2.MUT#1'!AI6</f>
        <v>0</v>
      </c>
      <c r="AG37" s="147">
        <f>'2.MUT#1'!AJ6</f>
        <v>0</v>
      </c>
      <c r="AH37" s="147">
        <f>'2.MUT#1'!AK6</f>
        <v>1</v>
      </c>
      <c r="AI37" s="147" t="str">
        <f>'2.MUT#1'!AL6</f>
        <v>NA</v>
      </c>
      <c r="AJ37" s="147">
        <f>'2.MUT#1'!AM6</f>
        <v>1</v>
      </c>
      <c r="AK37" s="148">
        <f>'2.MUT#1'!AN6</f>
        <v>1</v>
      </c>
      <c r="AL37" s="701">
        <f>'2.MUT#1'!AO6</f>
        <v>1</v>
      </c>
      <c r="AN37" s="704">
        <v>2</v>
      </c>
      <c r="AO37" s="704" t="s">
        <v>62</v>
      </c>
      <c r="AP37" s="114" t="s">
        <v>34</v>
      </c>
      <c r="AQ37" s="171">
        <f>'2.MUT#1'!AR6</f>
        <v>4392588</v>
      </c>
      <c r="AR37" s="115">
        <f>'2.MUT#1'!AS6</f>
        <v>6.519363039802215E-7</v>
      </c>
      <c r="AS37" s="115">
        <f>'2.MUT#1'!AT6</f>
        <v>1</v>
      </c>
      <c r="AT37" s="115">
        <f>'2.MUT#1'!AU6</f>
        <v>1</v>
      </c>
      <c r="AU37" s="5">
        <f>'2.MUT#1'!AV6</f>
        <v>2.8636875856278734</v>
      </c>
      <c r="AV37" s="711">
        <f>'2.MUT#1'!AW6</f>
        <v>254923.02921165823</v>
      </c>
      <c r="AW37" s="711">
        <f>'2.MUT#1'!AX6</f>
        <v>98.156453072609125</v>
      </c>
      <c r="AX37" s="714">
        <f>'2.MUT#1'!AY6</f>
        <v>78.761644479917535</v>
      </c>
    </row>
    <row r="38" spans="1:50" ht="20.25" thickTop="1" thickBot="1" x14ac:dyDescent="0.35">
      <c r="A38" s="673"/>
      <c r="B38" s="673"/>
      <c r="C38" s="224" t="s">
        <v>35</v>
      </c>
      <c r="D38" s="203" t="str">
        <f>'2.MUT#1'!L7</f>
        <v>NBT*NBL</v>
      </c>
      <c r="E38" s="204">
        <f>'2.MUT#1'!M7</f>
        <v>3675995</v>
      </c>
      <c r="F38" s="676"/>
      <c r="G38" s="669"/>
      <c r="I38" s="673"/>
      <c r="J38" s="673"/>
      <c r="K38" s="202" t="s">
        <v>35</v>
      </c>
      <c r="L38" s="203">
        <f>'2.MUT#1'!Q7</f>
        <v>15</v>
      </c>
      <c r="M38" s="203">
        <f>'2.MUT#1'!R7</f>
        <v>15</v>
      </c>
      <c r="N38" s="203">
        <f>'2.MUT#1'!S7</f>
        <v>10</v>
      </c>
      <c r="O38" s="203">
        <f>'2.MUT#1'!T7</f>
        <v>1.3073361412148754</v>
      </c>
      <c r="P38" s="203">
        <f>'2.MUT#1'!U7</f>
        <v>3.259682051177461E-7</v>
      </c>
      <c r="Q38" s="203">
        <f>'2.MUT#1'!V7</f>
        <v>6.519363039802215E-7</v>
      </c>
      <c r="R38" s="673"/>
      <c r="T38" s="705"/>
      <c r="U38" s="705"/>
      <c r="V38" s="74" t="s">
        <v>35</v>
      </c>
      <c r="W38" s="160" t="str">
        <f>'2.MUT#1'!Z7</f>
        <v>D</v>
      </c>
      <c r="X38" s="144" t="str">
        <f>'2.MUT#1'!AA7</f>
        <v>Permitted or yield control</v>
      </c>
      <c r="Y38" s="144">
        <f>'2.MUT#1'!AB7</f>
        <v>1</v>
      </c>
      <c r="Z38" s="144">
        <f>'2.MUT#1'!AC7</f>
        <v>0.5</v>
      </c>
      <c r="AA38" s="144">
        <f>'2.MUT#1'!AD7</f>
        <v>1</v>
      </c>
      <c r="AB38" s="144" t="str">
        <f>'2.MUT#1'!AE7</f>
        <v>NA</v>
      </c>
      <c r="AC38" s="144">
        <f>'2.MUT#1'!AF7</f>
        <v>0</v>
      </c>
      <c r="AD38" s="144">
        <f>'2.MUT#1'!AG7</f>
        <v>0</v>
      </c>
      <c r="AE38" s="144" t="str">
        <f>'2.MUT#1'!AH7</f>
        <v>NA</v>
      </c>
      <c r="AF38" s="144">
        <f>'2.MUT#1'!AI7</f>
        <v>0</v>
      </c>
      <c r="AG38" s="144">
        <f>'2.MUT#1'!AJ7</f>
        <v>0</v>
      </c>
      <c r="AH38" s="144">
        <f>'2.MUT#1'!AK7</f>
        <v>1</v>
      </c>
      <c r="AI38" s="144" t="str">
        <f>'2.MUT#1'!AL7</f>
        <v>NA</v>
      </c>
      <c r="AJ38" s="144">
        <f>'2.MUT#1'!AM7</f>
        <v>1</v>
      </c>
      <c r="AK38" s="150">
        <f>'2.MUT#1'!AN7</f>
        <v>1</v>
      </c>
      <c r="AL38" s="702"/>
      <c r="AN38" s="705"/>
      <c r="AO38" s="705"/>
      <c r="AP38" s="116" t="s">
        <v>35</v>
      </c>
      <c r="AQ38" s="172">
        <f>'2.MUT#1'!AR7</f>
        <v>3675995</v>
      </c>
      <c r="AR38" s="117">
        <f>'2.MUT#1'!AS7</f>
        <v>6.519363039802215E-7</v>
      </c>
      <c r="AS38" s="117">
        <f>'2.MUT#1'!AT7</f>
        <v>1</v>
      </c>
      <c r="AT38" s="117">
        <f>'2.MUT#1'!AU7</f>
        <v>1</v>
      </c>
      <c r="AU38" s="6">
        <f>'2.MUT#1'!AV7</f>
        <v>2.3965145937497745</v>
      </c>
      <c r="AV38" s="712"/>
      <c r="AW38" s="712"/>
      <c r="AX38" s="715"/>
    </row>
    <row r="39" spans="1:50" ht="20.25" thickTop="1" thickBot="1" x14ac:dyDescent="0.35">
      <c r="A39" s="673"/>
      <c r="B39" s="673"/>
      <c r="C39" s="225" t="s">
        <v>30</v>
      </c>
      <c r="D39" s="203" t="str">
        <f>'2.MUT#1'!L8</f>
        <v>(NBR+EBT+SBL)*(EBL)</v>
      </c>
      <c r="E39" s="204">
        <f>'2.MUT#1'!M8</f>
        <v>24907456</v>
      </c>
      <c r="F39" s="676"/>
      <c r="G39" s="669"/>
      <c r="I39" s="673"/>
      <c r="J39" s="673"/>
      <c r="K39" s="207" t="s">
        <v>30</v>
      </c>
      <c r="L39" s="203">
        <f>'2.MUT#1'!Q8</f>
        <v>35</v>
      </c>
      <c r="M39" s="203">
        <f>'2.MUT#1'!R8</f>
        <v>20</v>
      </c>
      <c r="N39" s="203">
        <f>'2.MUT#1'!S8</f>
        <v>10</v>
      </c>
      <c r="O39" s="203">
        <f>'2.MUT#1'!T8</f>
        <v>7.8464824249932006</v>
      </c>
      <c r="P39" s="203">
        <f>'2.MUT#1'!U8</f>
        <v>2.903258937823807E-4</v>
      </c>
      <c r="Q39" s="203">
        <f>'2.MUT#1'!V8</f>
        <v>5.8056749844016082E-4</v>
      </c>
      <c r="R39" s="673"/>
      <c r="T39" s="705"/>
      <c r="U39" s="705"/>
      <c r="V39" s="75" t="s">
        <v>30</v>
      </c>
      <c r="W39" s="160" t="str">
        <f>'2.MUT#1'!Z8</f>
        <v>D</v>
      </c>
      <c r="X39" s="144" t="str">
        <f>'2.MUT#1'!AA8</f>
        <v>Permitted or yield control</v>
      </c>
      <c r="Y39" s="144">
        <f>'2.MUT#1'!AB8</f>
        <v>1</v>
      </c>
      <c r="Z39" s="144">
        <f>'2.MUT#1'!AC8</f>
        <v>0.5</v>
      </c>
      <c r="AA39" s="144">
        <f>'2.MUT#1'!AD8</f>
        <v>1</v>
      </c>
      <c r="AB39" s="144" t="str">
        <f>'2.MUT#1'!AE8</f>
        <v>NA</v>
      </c>
      <c r="AC39" s="144">
        <f>'2.MUT#1'!AF8</f>
        <v>0</v>
      </c>
      <c r="AD39" s="144">
        <f>'2.MUT#1'!AG8</f>
        <v>0</v>
      </c>
      <c r="AE39" s="144" t="str">
        <f>'2.MUT#1'!AH8</f>
        <v>NA</v>
      </c>
      <c r="AF39" s="144">
        <f>'2.MUT#1'!AI8</f>
        <v>0</v>
      </c>
      <c r="AG39" s="144">
        <f>'2.MUT#1'!AJ8</f>
        <v>0</v>
      </c>
      <c r="AH39" s="144">
        <f>'2.MUT#1'!AK8</f>
        <v>1</v>
      </c>
      <c r="AI39" s="144" t="str">
        <f>'2.MUT#1'!AL8</f>
        <v>NA</v>
      </c>
      <c r="AJ39" s="144">
        <f>'2.MUT#1'!AM8</f>
        <v>1</v>
      </c>
      <c r="AK39" s="150">
        <f>'2.MUT#1'!AN8</f>
        <v>1</v>
      </c>
      <c r="AL39" s="702"/>
      <c r="AN39" s="705"/>
      <c r="AO39" s="705"/>
      <c r="AP39" s="118" t="s">
        <v>30</v>
      </c>
      <c r="AQ39" s="172">
        <f>'2.MUT#1'!AR8</f>
        <v>24907456</v>
      </c>
      <c r="AR39" s="117">
        <f>'2.MUT#1'!AS8</f>
        <v>5.8056749844016082E-4</v>
      </c>
      <c r="AS39" s="117">
        <f>'2.MUT#1'!AT8</f>
        <v>1</v>
      </c>
      <c r="AT39" s="117">
        <f>'2.MUT#1'!AU8</f>
        <v>1</v>
      </c>
      <c r="AU39" s="6">
        <f>'2.MUT#1'!AV8</f>
        <v>14460.459422428374</v>
      </c>
      <c r="AV39" s="712"/>
      <c r="AW39" s="712"/>
      <c r="AX39" s="715"/>
    </row>
    <row r="40" spans="1:50" ht="20.25" thickTop="1" thickBot="1" x14ac:dyDescent="0.35">
      <c r="A40" s="673"/>
      <c r="B40" s="673"/>
      <c r="C40" s="225" t="s">
        <v>28</v>
      </c>
      <c r="D40" s="203" t="str">
        <f>'2.MUT#1'!L9</f>
        <v>(WBT+WBL)*(EBL+WBR)</v>
      </c>
      <c r="E40" s="204">
        <f>'2.MUT#1'!M9</f>
        <v>78944124</v>
      </c>
      <c r="F40" s="676"/>
      <c r="G40" s="669"/>
      <c r="I40" s="673"/>
      <c r="J40" s="673"/>
      <c r="K40" s="207" t="s">
        <v>28</v>
      </c>
      <c r="L40" s="203">
        <f>'2.MUT#1'!Q9</f>
        <v>35</v>
      </c>
      <c r="M40" s="203">
        <f>'2.MUT#1'!R9</f>
        <v>15</v>
      </c>
      <c r="N40" s="203">
        <f>'2.MUT#1'!S9</f>
        <v>10</v>
      </c>
      <c r="O40" s="203">
        <f>'2.MUT#1'!T9</f>
        <v>10.197448937567444</v>
      </c>
      <c r="P40" s="203">
        <f>'2.MUT#1'!U9</f>
        <v>7.8388153024650875E-4</v>
      </c>
      <c r="Q40" s="203">
        <f>'2.MUT#1'!V9</f>
        <v>1.567148590239556E-3</v>
      </c>
      <c r="R40" s="673"/>
      <c r="T40" s="705"/>
      <c r="U40" s="705"/>
      <c r="V40" s="75" t="s">
        <v>28</v>
      </c>
      <c r="W40" s="160" t="str">
        <f>'2.MUT#1'!Z9</f>
        <v>D</v>
      </c>
      <c r="X40" s="144" t="str">
        <f>'2.MUT#1'!AA9</f>
        <v>Permitted or yield control</v>
      </c>
      <c r="Y40" s="144">
        <f>'2.MUT#1'!AB9</f>
        <v>1</v>
      </c>
      <c r="Z40" s="144">
        <f>'2.MUT#1'!AC9</f>
        <v>0.5</v>
      </c>
      <c r="AA40" s="144">
        <f>'2.MUT#1'!AD9</f>
        <v>1</v>
      </c>
      <c r="AB40" s="144" t="str">
        <f>'2.MUT#1'!AE9</f>
        <v>NA</v>
      </c>
      <c r="AC40" s="144">
        <f>'2.MUT#1'!AF9</f>
        <v>0</v>
      </c>
      <c r="AD40" s="144">
        <f>'2.MUT#1'!AG9</f>
        <v>0</v>
      </c>
      <c r="AE40" s="144" t="str">
        <f>'2.MUT#1'!AH9</f>
        <v>NA</v>
      </c>
      <c r="AF40" s="144">
        <f>'2.MUT#1'!AI9</f>
        <v>0</v>
      </c>
      <c r="AG40" s="144">
        <f>'2.MUT#1'!AJ9</f>
        <v>0</v>
      </c>
      <c r="AH40" s="144">
        <f>'2.MUT#1'!AK9</f>
        <v>1</v>
      </c>
      <c r="AI40" s="144" t="str">
        <f>'2.MUT#1'!AL9</f>
        <v>NA</v>
      </c>
      <c r="AJ40" s="144">
        <f>'2.MUT#1'!AM9</f>
        <v>1</v>
      </c>
      <c r="AK40" s="150">
        <f>'2.MUT#1'!AN9</f>
        <v>1</v>
      </c>
      <c r="AL40" s="702"/>
      <c r="AN40" s="705"/>
      <c r="AO40" s="705"/>
      <c r="AP40" s="118" t="s">
        <v>28</v>
      </c>
      <c r="AQ40" s="172">
        <f>'2.MUT#1'!AR9</f>
        <v>78944124</v>
      </c>
      <c r="AR40" s="117">
        <f>'2.MUT#1'!AS9</f>
        <v>1.567148590239556E-3</v>
      </c>
      <c r="AS40" s="117">
        <f>'2.MUT#1'!AT9</f>
        <v>1</v>
      </c>
      <c r="AT40" s="117">
        <f>'2.MUT#1'!AU9</f>
        <v>1</v>
      </c>
      <c r="AU40" s="6">
        <f>'2.MUT#1'!AV9</f>
        <v>123717.1726342967</v>
      </c>
      <c r="AV40" s="712"/>
      <c r="AW40" s="712"/>
      <c r="AX40" s="715"/>
    </row>
    <row r="41" spans="1:50" ht="20.25" thickTop="1" thickBot="1" x14ac:dyDescent="0.35">
      <c r="A41" s="673"/>
      <c r="B41" s="673"/>
      <c r="C41" s="225" t="s">
        <v>36</v>
      </c>
      <c r="D41" s="203" t="str">
        <f>'2.MUT#1'!L10</f>
        <v>SBR*(SBT+SBL)</v>
      </c>
      <c r="E41" s="204">
        <f>'2.MUT#1'!M10</f>
        <v>4392588</v>
      </c>
      <c r="F41" s="676"/>
      <c r="G41" s="669"/>
      <c r="I41" s="673"/>
      <c r="J41" s="673"/>
      <c r="K41" s="207" t="s">
        <v>36</v>
      </c>
      <c r="L41" s="203">
        <f>'2.MUT#1'!Q10</f>
        <v>15</v>
      </c>
      <c r="M41" s="203">
        <f>'2.MUT#1'!R10</f>
        <v>15</v>
      </c>
      <c r="N41" s="203">
        <f>'2.MUT#1'!S10</f>
        <v>10</v>
      </c>
      <c r="O41" s="203">
        <f>'2.MUT#1'!T10</f>
        <v>1.3073361412148754</v>
      </c>
      <c r="P41" s="203">
        <f>'2.MUT#1'!U10</f>
        <v>3.259682051177461E-7</v>
      </c>
      <c r="Q41" s="203">
        <f>'2.MUT#1'!V10</f>
        <v>6.519363039802215E-7</v>
      </c>
      <c r="R41" s="673"/>
      <c r="T41" s="705"/>
      <c r="U41" s="705"/>
      <c r="V41" s="75" t="s">
        <v>36</v>
      </c>
      <c r="W41" s="160" t="str">
        <f>'2.MUT#1'!Z10</f>
        <v>D</v>
      </c>
      <c r="X41" s="144" t="str">
        <f>'2.MUT#1'!AA10</f>
        <v>Permitted or yield control</v>
      </c>
      <c r="Y41" s="144">
        <f>'2.MUT#1'!AB10</f>
        <v>1</v>
      </c>
      <c r="Z41" s="144">
        <f>'2.MUT#1'!AC10</f>
        <v>0.5</v>
      </c>
      <c r="AA41" s="144">
        <f>'2.MUT#1'!AD10</f>
        <v>1</v>
      </c>
      <c r="AB41" s="144" t="str">
        <f>'2.MUT#1'!AE10</f>
        <v>NA</v>
      </c>
      <c r="AC41" s="144">
        <f>'2.MUT#1'!AF10</f>
        <v>0</v>
      </c>
      <c r="AD41" s="144">
        <f>'2.MUT#1'!AG10</f>
        <v>0</v>
      </c>
      <c r="AE41" s="144" t="str">
        <f>'2.MUT#1'!AH10</f>
        <v>NA</v>
      </c>
      <c r="AF41" s="144">
        <f>'2.MUT#1'!AI10</f>
        <v>0</v>
      </c>
      <c r="AG41" s="144">
        <f>'2.MUT#1'!AJ10</f>
        <v>0</v>
      </c>
      <c r="AH41" s="144">
        <f>'2.MUT#1'!AK10</f>
        <v>1</v>
      </c>
      <c r="AI41" s="144" t="str">
        <f>'2.MUT#1'!AL10</f>
        <v>NA</v>
      </c>
      <c r="AJ41" s="144">
        <f>'2.MUT#1'!AM10</f>
        <v>1</v>
      </c>
      <c r="AK41" s="150">
        <f>'2.MUT#1'!AN10</f>
        <v>1</v>
      </c>
      <c r="AL41" s="702"/>
      <c r="AN41" s="705"/>
      <c r="AO41" s="705"/>
      <c r="AP41" s="118" t="s">
        <v>36</v>
      </c>
      <c r="AQ41" s="172">
        <f>'2.MUT#1'!AR10</f>
        <v>4392588</v>
      </c>
      <c r="AR41" s="117">
        <f>'2.MUT#1'!AS10</f>
        <v>6.519363039802215E-7</v>
      </c>
      <c r="AS41" s="117">
        <f>'2.MUT#1'!AT10</f>
        <v>1</v>
      </c>
      <c r="AT41" s="117">
        <f>'2.MUT#1'!AU10</f>
        <v>1</v>
      </c>
      <c r="AU41" s="6">
        <f>'2.MUT#1'!AV10</f>
        <v>2.8636875856278734</v>
      </c>
      <c r="AV41" s="712"/>
      <c r="AW41" s="712"/>
      <c r="AX41" s="715"/>
    </row>
    <row r="42" spans="1:50" ht="20.25" thickTop="1" thickBot="1" x14ac:dyDescent="0.35">
      <c r="A42" s="673"/>
      <c r="B42" s="673"/>
      <c r="C42" s="225" t="s">
        <v>29</v>
      </c>
      <c r="D42" s="203" t="str">
        <f>'2.MUT#1'!L11</f>
        <v>SBT*SBL</v>
      </c>
      <c r="E42" s="204">
        <f>'2.MUT#1'!M11</f>
        <v>3675995</v>
      </c>
      <c r="F42" s="676"/>
      <c r="G42" s="669"/>
      <c r="I42" s="673"/>
      <c r="J42" s="673"/>
      <c r="K42" s="207" t="s">
        <v>29</v>
      </c>
      <c r="L42" s="203">
        <f>'2.MUT#1'!Q11</f>
        <v>15</v>
      </c>
      <c r="M42" s="203">
        <f>'2.MUT#1'!R11</f>
        <v>15</v>
      </c>
      <c r="N42" s="203">
        <f>'2.MUT#1'!S11</f>
        <v>10</v>
      </c>
      <c r="O42" s="203">
        <f>'2.MUT#1'!T11</f>
        <v>1.3073361412148754</v>
      </c>
      <c r="P42" s="203">
        <f>'2.MUT#1'!U11</f>
        <v>3.259682051177461E-7</v>
      </c>
      <c r="Q42" s="203">
        <f>'2.MUT#1'!V11</f>
        <v>6.519363039802215E-7</v>
      </c>
      <c r="R42" s="673"/>
      <c r="T42" s="705"/>
      <c r="U42" s="705"/>
      <c r="V42" s="75" t="s">
        <v>29</v>
      </c>
      <c r="W42" s="160" t="str">
        <f>'2.MUT#1'!Z11</f>
        <v>D</v>
      </c>
      <c r="X42" s="144" t="str">
        <f>'2.MUT#1'!AA11</f>
        <v>Permitted or yield control</v>
      </c>
      <c r="Y42" s="144">
        <f>'2.MUT#1'!AB11</f>
        <v>1</v>
      </c>
      <c r="Z42" s="144">
        <f>'2.MUT#1'!AC11</f>
        <v>0.5</v>
      </c>
      <c r="AA42" s="144">
        <f>'2.MUT#1'!AD11</f>
        <v>1</v>
      </c>
      <c r="AB42" s="144" t="str">
        <f>'2.MUT#1'!AE11</f>
        <v>NA</v>
      </c>
      <c r="AC42" s="144">
        <f>'2.MUT#1'!AF11</f>
        <v>0</v>
      </c>
      <c r="AD42" s="144">
        <f>'2.MUT#1'!AG11</f>
        <v>0</v>
      </c>
      <c r="AE42" s="144" t="str">
        <f>'2.MUT#1'!AH11</f>
        <v>NA</v>
      </c>
      <c r="AF42" s="144">
        <f>'2.MUT#1'!AI11</f>
        <v>0</v>
      </c>
      <c r="AG42" s="144">
        <f>'2.MUT#1'!AJ11</f>
        <v>0</v>
      </c>
      <c r="AH42" s="144">
        <f>'2.MUT#1'!AK11</f>
        <v>1</v>
      </c>
      <c r="AI42" s="144" t="str">
        <f>'2.MUT#1'!AL11</f>
        <v>NA</v>
      </c>
      <c r="AJ42" s="144">
        <f>'2.MUT#1'!AM11</f>
        <v>1</v>
      </c>
      <c r="AK42" s="150">
        <f>'2.MUT#1'!AN11</f>
        <v>1</v>
      </c>
      <c r="AL42" s="702"/>
      <c r="AN42" s="705"/>
      <c r="AO42" s="705"/>
      <c r="AP42" s="118" t="s">
        <v>29</v>
      </c>
      <c r="AQ42" s="172">
        <f>'2.MUT#1'!AR11</f>
        <v>3675995</v>
      </c>
      <c r="AR42" s="117">
        <f>'2.MUT#1'!AS11</f>
        <v>6.519363039802215E-7</v>
      </c>
      <c r="AS42" s="117">
        <f>'2.MUT#1'!AT11</f>
        <v>1</v>
      </c>
      <c r="AT42" s="117">
        <f>'2.MUT#1'!AU11</f>
        <v>1</v>
      </c>
      <c r="AU42" s="6">
        <f>'2.MUT#1'!AV11</f>
        <v>2.3965145937497745</v>
      </c>
      <c r="AV42" s="712"/>
      <c r="AW42" s="712"/>
      <c r="AX42" s="715"/>
    </row>
    <row r="43" spans="1:50" ht="20.25" thickTop="1" thickBot="1" x14ac:dyDescent="0.35">
      <c r="A43" s="673"/>
      <c r="B43" s="673"/>
      <c r="C43" s="225" t="s">
        <v>37</v>
      </c>
      <c r="D43" s="203" t="str">
        <f>'2.MUT#1'!L12</f>
        <v>(SBR+WBT+NBL)*(WBL)</v>
      </c>
      <c r="E43" s="204">
        <f>'2.MUT#1'!M12</f>
        <v>44710380</v>
      </c>
      <c r="F43" s="676"/>
      <c r="G43" s="669"/>
      <c r="I43" s="673"/>
      <c r="J43" s="673"/>
      <c r="K43" s="207" t="s">
        <v>37</v>
      </c>
      <c r="L43" s="203">
        <f>'2.MUT#1'!Q12</f>
        <v>35</v>
      </c>
      <c r="M43" s="203">
        <f>'2.MUT#1'!R12</f>
        <v>20</v>
      </c>
      <c r="N43" s="203">
        <f>'2.MUT#1'!S12</f>
        <v>10</v>
      </c>
      <c r="O43" s="203">
        <f>'2.MUT#1'!T12</f>
        <v>7.8464824249932006</v>
      </c>
      <c r="P43" s="203">
        <f>'2.MUT#1'!U12</f>
        <v>2.903258937823807E-4</v>
      </c>
      <c r="Q43" s="203">
        <f>'2.MUT#1'!V12</f>
        <v>5.8056749844016082E-4</v>
      </c>
      <c r="R43" s="673"/>
      <c r="T43" s="705"/>
      <c r="U43" s="705"/>
      <c r="V43" s="75" t="s">
        <v>37</v>
      </c>
      <c r="W43" s="160" t="str">
        <f>'2.MUT#1'!Z12</f>
        <v>D</v>
      </c>
      <c r="X43" s="144" t="str">
        <f>'2.MUT#1'!AA12</f>
        <v>Permitted or yield control</v>
      </c>
      <c r="Y43" s="144">
        <f>'2.MUT#1'!AB12</f>
        <v>1</v>
      </c>
      <c r="Z43" s="144">
        <f>'2.MUT#1'!AC12</f>
        <v>0.5</v>
      </c>
      <c r="AA43" s="144">
        <f>'2.MUT#1'!AD12</f>
        <v>1</v>
      </c>
      <c r="AB43" s="144" t="str">
        <f>'2.MUT#1'!AE12</f>
        <v>NA</v>
      </c>
      <c r="AC43" s="144">
        <f>'2.MUT#1'!AF12</f>
        <v>0</v>
      </c>
      <c r="AD43" s="144">
        <f>'2.MUT#1'!AG12</f>
        <v>0</v>
      </c>
      <c r="AE43" s="144" t="str">
        <f>'2.MUT#1'!AH12</f>
        <v>NA</v>
      </c>
      <c r="AF43" s="144">
        <f>'2.MUT#1'!AI12</f>
        <v>0</v>
      </c>
      <c r="AG43" s="144">
        <f>'2.MUT#1'!AJ12</f>
        <v>0</v>
      </c>
      <c r="AH43" s="144">
        <f>'2.MUT#1'!AK12</f>
        <v>1</v>
      </c>
      <c r="AI43" s="144" t="str">
        <f>'2.MUT#1'!AL12</f>
        <v>NA</v>
      </c>
      <c r="AJ43" s="144">
        <f>'2.MUT#1'!AM12</f>
        <v>1</v>
      </c>
      <c r="AK43" s="150">
        <f>'2.MUT#1'!AN12</f>
        <v>1</v>
      </c>
      <c r="AL43" s="702"/>
      <c r="AN43" s="705"/>
      <c r="AO43" s="705"/>
      <c r="AP43" s="118" t="s">
        <v>37</v>
      </c>
      <c r="AQ43" s="172">
        <f>'2.MUT#1'!AR12</f>
        <v>44710380</v>
      </c>
      <c r="AR43" s="117">
        <f>'2.MUT#1'!AS12</f>
        <v>5.8056749844016082E-4</v>
      </c>
      <c r="AS43" s="117">
        <f>'2.MUT#1'!AT12</f>
        <v>1</v>
      </c>
      <c r="AT43" s="117">
        <f>'2.MUT#1'!AU12</f>
        <v>1</v>
      </c>
      <c r="AU43" s="6">
        <f>'2.MUT#1'!AV12</f>
        <v>25957.393470908999</v>
      </c>
      <c r="AV43" s="712"/>
      <c r="AW43" s="712"/>
      <c r="AX43" s="715"/>
    </row>
    <row r="44" spans="1:50" ht="20.25" thickTop="1" thickBot="1" x14ac:dyDescent="0.35">
      <c r="A44" s="673"/>
      <c r="B44" s="673"/>
      <c r="C44" s="226" t="s">
        <v>39</v>
      </c>
      <c r="D44" s="209" t="str">
        <f>'2.MUT#1'!L13</f>
        <v>(EBL+EBT)*(EBR+WBL)</v>
      </c>
      <c r="E44" s="210">
        <f>'2.MUT#1'!M13</f>
        <v>57925256</v>
      </c>
      <c r="F44" s="676"/>
      <c r="G44" s="669"/>
      <c r="I44" s="673"/>
      <c r="J44" s="673"/>
      <c r="K44" s="208" t="s">
        <v>39</v>
      </c>
      <c r="L44" s="209">
        <f>'2.MUT#1'!Q13</f>
        <v>35</v>
      </c>
      <c r="M44" s="209">
        <f>'2.MUT#1'!R13</f>
        <v>15</v>
      </c>
      <c r="N44" s="209">
        <f>'2.MUT#1'!S13</f>
        <v>10</v>
      </c>
      <c r="O44" s="209">
        <f>'2.MUT#1'!T13</f>
        <v>10.197448937567444</v>
      </c>
      <c r="P44" s="209">
        <f>'2.MUT#1'!U13</f>
        <v>7.8388153024650875E-4</v>
      </c>
      <c r="Q44" s="209">
        <f>'2.MUT#1'!V13</f>
        <v>1.567148590239556E-3</v>
      </c>
      <c r="R44" s="675"/>
      <c r="T44" s="705"/>
      <c r="U44" s="705"/>
      <c r="V44" s="76" t="s">
        <v>39</v>
      </c>
      <c r="W44" s="160" t="str">
        <f>'2.MUT#1'!Z13</f>
        <v>D</v>
      </c>
      <c r="X44" s="152" t="str">
        <f>'2.MUT#1'!AA13</f>
        <v>Permitted or yield control</v>
      </c>
      <c r="Y44" s="152">
        <f>'2.MUT#1'!AB13</f>
        <v>1</v>
      </c>
      <c r="Z44" s="152">
        <f>'2.MUT#1'!AC13</f>
        <v>0.5</v>
      </c>
      <c r="AA44" s="152">
        <f>'2.MUT#1'!AD13</f>
        <v>1</v>
      </c>
      <c r="AB44" s="152" t="str">
        <f>'2.MUT#1'!AE13</f>
        <v>NA</v>
      </c>
      <c r="AC44" s="152">
        <f>'2.MUT#1'!AF13</f>
        <v>0</v>
      </c>
      <c r="AD44" s="152">
        <f>'2.MUT#1'!AG13</f>
        <v>0</v>
      </c>
      <c r="AE44" s="152" t="str">
        <f>'2.MUT#1'!AH13</f>
        <v>NA</v>
      </c>
      <c r="AF44" s="152">
        <f>'2.MUT#1'!AI13</f>
        <v>0</v>
      </c>
      <c r="AG44" s="152">
        <f>'2.MUT#1'!AJ13</f>
        <v>0</v>
      </c>
      <c r="AH44" s="152">
        <f>'2.MUT#1'!AK13</f>
        <v>1</v>
      </c>
      <c r="AI44" s="152" t="str">
        <f>'2.MUT#1'!AL13</f>
        <v>NA</v>
      </c>
      <c r="AJ44" s="152">
        <f>'2.MUT#1'!AM13</f>
        <v>1</v>
      </c>
      <c r="AK44" s="153">
        <f>'2.MUT#1'!AN13</f>
        <v>1</v>
      </c>
      <c r="AL44" s="703"/>
      <c r="AN44" s="705"/>
      <c r="AO44" s="705"/>
      <c r="AP44" s="119" t="s">
        <v>39</v>
      </c>
      <c r="AQ44" s="174">
        <f>'2.MUT#1'!AR13</f>
        <v>57925256</v>
      </c>
      <c r="AR44" s="120">
        <f>'2.MUT#1'!AS13</f>
        <v>1.567148590239556E-3</v>
      </c>
      <c r="AS44" s="120">
        <f>'2.MUT#1'!AT13</f>
        <v>1</v>
      </c>
      <c r="AT44" s="120">
        <f>'2.MUT#1'!AU13</f>
        <v>1</v>
      </c>
      <c r="AU44" s="7">
        <f>'2.MUT#1'!AV13</f>
        <v>90777.483279665379</v>
      </c>
      <c r="AV44" s="713"/>
      <c r="AW44" s="713"/>
      <c r="AX44" s="715"/>
    </row>
    <row r="45" spans="1:50" ht="20.25" thickTop="1" thickBot="1" x14ac:dyDescent="0.35">
      <c r="A45" s="673"/>
      <c r="B45" s="673"/>
      <c r="C45" s="227" t="s">
        <v>34</v>
      </c>
      <c r="D45" s="199" t="str">
        <f>'2.MUT#1'!L14</f>
        <v>(EBT+EBL)*SBL</v>
      </c>
      <c r="E45" s="212">
        <f>'2.MUT#1'!M14</f>
        <v>14481314</v>
      </c>
      <c r="F45" s="676">
        <f>SUM(E45:E52)</f>
        <v>172281638</v>
      </c>
      <c r="G45" s="669">
        <f>F45/F13</f>
        <v>1.7638847318225512</v>
      </c>
      <c r="I45" s="673"/>
      <c r="J45" s="673"/>
      <c r="K45" s="213" t="s">
        <v>34</v>
      </c>
      <c r="L45" s="199">
        <f>'2.MUT#1'!Q14</f>
        <v>35</v>
      </c>
      <c r="M45" s="199">
        <f>'2.MUT#1'!R14</f>
        <v>25</v>
      </c>
      <c r="N45" s="199">
        <f>'2.MUT#1'!S14</f>
        <v>45</v>
      </c>
      <c r="O45" s="199">
        <f>'2.MUT#1'!T14</f>
        <v>12.375006393165437</v>
      </c>
      <c r="P45" s="199">
        <f>'2.MUT#1'!U14</f>
        <v>1.6323552670977528E-3</v>
      </c>
      <c r="Q45" s="199">
        <f>'2.MUT#1'!V14</f>
        <v>3.2620459504774839E-3</v>
      </c>
      <c r="R45" s="672">
        <f>'2.MUT#1'!W14</f>
        <v>3.1961961790290734E-3</v>
      </c>
      <c r="T45" s="705"/>
      <c r="U45" s="705"/>
      <c r="V45" s="83" t="s">
        <v>34</v>
      </c>
      <c r="W45" s="157" t="str">
        <f>'2.MUT#1'!Z14</f>
        <v>M</v>
      </c>
      <c r="X45" s="161" t="str">
        <f>'2.MUT#1'!AA14</f>
        <v>Protected</v>
      </c>
      <c r="Y45" s="161">
        <f>'2.MUT#1'!AB14</f>
        <v>0.01</v>
      </c>
      <c r="Z45" s="161">
        <f>'2.MUT#1'!AC14</f>
        <v>0.5</v>
      </c>
      <c r="AA45" s="161">
        <f>'2.MUT#1'!AD14</f>
        <v>0.505</v>
      </c>
      <c r="AB45" s="161" t="str">
        <f>'2.MUT#1'!AE14</f>
        <v>WBT+NBT</v>
      </c>
      <c r="AC45" s="161">
        <f>'2.MUT#1'!AF14</f>
        <v>3</v>
      </c>
      <c r="AD45" s="161">
        <f>'2.MUT#1'!AG14</f>
        <v>1</v>
      </c>
      <c r="AE45" s="161" t="str">
        <f>'2.MUT#1'!AH14</f>
        <v>EBT</v>
      </c>
      <c r="AF45" s="161">
        <f>'2.MUT#1'!AI14</f>
        <v>2</v>
      </c>
      <c r="AG45" s="161">
        <f>'2.MUT#1'!AJ14</f>
        <v>1.75</v>
      </c>
      <c r="AH45" s="161">
        <f>'2.MUT#1'!AK14</f>
        <v>4.75</v>
      </c>
      <c r="AI45" s="161">
        <f>'2.MUT#1'!AL14</f>
        <v>35</v>
      </c>
      <c r="AJ45" s="161">
        <f>'2.MUT#1'!AM14</f>
        <v>0.7222222222222221</v>
      </c>
      <c r="AK45" s="162">
        <f>'2.MUT#1'!AN14</f>
        <v>1.7324305555555555</v>
      </c>
      <c r="AL45" s="701">
        <f>'2.MUT#1'!AO14</f>
        <v>1.1169618055555555</v>
      </c>
      <c r="AN45" s="705"/>
      <c r="AO45" s="705"/>
      <c r="AP45" s="127" t="s">
        <v>34</v>
      </c>
      <c r="AQ45" s="171">
        <f>'2.MUT#1'!AR14</f>
        <v>14481314</v>
      </c>
      <c r="AR45" s="115">
        <f>'2.MUT#1'!AS14</f>
        <v>3.2620459504774839E-3</v>
      </c>
      <c r="AS45" s="115">
        <f>'2.MUT#1'!AT14</f>
        <v>1.7324305555555555</v>
      </c>
      <c r="AT45" s="115">
        <f>'2.MUT#1'!AU14</f>
        <v>1</v>
      </c>
      <c r="AU45" s="5">
        <f>'2.MUT#1'!AV14</f>
        <v>81837.787539075274</v>
      </c>
      <c r="AV45" s="711">
        <f>'2.MUT#1'!AW14</f>
        <v>531408.95467054925</v>
      </c>
      <c r="AW45" s="711">
        <f>'2.MUT#1'!AX14</f>
        <v>96.195368420406751</v>
      </c>
      <c r="AX45" s="715"/>
    </row>
    <row r="46" spans="1:50" ht="20.25" thickTop="1" thickBot="1" x14ac:dyDescent="0.35">
      <c r="A46" s="673"/>
      <c r="B46" s="673"/>
      <c r="C46" s="228" t="s">
        <v>35</v>
      </c>
      <c r="D46" s="203" t="str">
        <f>'2.MUT#1'!L15</f>
        <v>NBR*(EBT+EBL+SBL)</v>
      </c>
      <c r="E46" s="204">
        <f>'2.MUT#1'!M15</f>
        <v>14529981</v>
      </c>
      <c r="F46" s="676"/>
      <c r="G46" s="669"/>
      <c r="I46" s="673"/>
      <c r="J46" s="673"/>
      <c r="K46" s="214" t="s">
        <v>35</v>
      </c>
      <c r="L46" s="203">
        <f>'2.MUT#1'!Q15</f>
        <v>35</v>
      </c>
      <c r="M46" s="203">
        <f>'2.MUT#1'!R15</f>
        <v>15</v>
      </c>
      <c r="N46" s="203">
        <f>'2.MUT#1'!S15</f>
        <v>45</v>
      </c>
      <c r="O46" s="203">
        <f>'2.MUT#1'!T15</f>
        <v>13.299792101327421</v>
      </c>
      <c r="P46" s="203">
        <f>'2.MUT#1'!U15</f>
        <v>2.1450602139066136E-3</v>
      </c>
      <c r="Q46" s="203">
        <f>'2.MUT#1'!V15</f>
        <v>4.2855191444919425E-3</v>
      </c>
      <c r="R46" s="673"/>
      <c r="T46" s="705"/>
      <c r="U46" s="705"/>
      <c r="V46" s="78" t="s">
        <v>35</v>
      </c>
      <c r="W46" s="158" t="str">
        <f>'2.MUT#1'!Z15</f>
        <v>M</v>
      </c>
      <c r="X46" s="144" t="str">
        <f>'2.MUT#1'!AA15</f>
        <v>Protected</v>
      </c>
      <c r="Y46" s="144">
        <f>'2.MUT#1'!AB15</f>
        <v>0.01</v>
      </c>
      <c r="Z46" s="144">
        <f>'2.MUT#1'!AC15</f>
        <v>0.5</v>
      </c>
      <c r="AA46" s="144">
        <f>'2.MUT#1'!AD15</f>
        <v>0.505</v>
      </c>
      <c r="AB46" s="144">
        <f>'2.MUT#1'!AE15</f>
        <v>0</v>
      </c>
      <c r="AC46" s="144">
        <f>'2.MUT#1'!AF15</f>
        <v>0</v>
      </c>
      <c r="AD46" s="144">
        <f>'2.MUT#1'!AG15</f>
        <v>1</v>
      </c>
      <c r="AE46" s="144" t="str">
        <f>'2.MUT#1'!AH15</f>
        <v>EBT</v>
      </c>
      <c r="AF46" s="144">
        <f>'2.MUT#1'!AI15</f>
        <v>2</v>
      </c>
      <c r="AG46" s="144">
        <f>'2.MUT#1'!AJ15</f>
        <v>1.75</v>
      </c>
      <c r="AH46" s="144">
        <f>'2.MUT#1'!AK15</f>
        <v>1.75</v>
      </c>
      <c r="AI46" s="144">
        <f>'2.MUT#1'!AL15</f>
        <v>35</v>
      </c>
      <c r="AJ46" s="144">
        <f>'2.MUT#1'!AM15</f>
        <v>0.7222222222222221</v>
      </c>
      <c r="AK46" s="150">
        <f>'2.MUT#1'!AN15</f>
        <v>0.63826388888888885</v>
      </c>
      <c r="AL46" s="702"/>
      <c r="AN46" s="705"/>
      <c r="AO46" s="705"/>
      <c r="AP46" s="122" t="s">
        <v>35</v>
      </c>
      <c r="AQ46" s="172">
        <f>'2.MUT#1'!AR15</f>
        <v>14529981</v>
      </c>
      <c r="AR46" s="117">
        <f>'2.MUT#1'!AS15</f>
        <v>4.2855191444919425E-3</v>
      </c>
      <c r="AS46" s="117">
        <f>'2.MUT#1'!AT15</f>
        <v>0.63826388888888885</v>
      </c>
      <c r="AT46" s="117">
        <f>'2.MUT#1'!AU15</f>
        <v>1</v>
      </c>
      <c r="AU46" s="6">
        <f>'2.MUT#1'!AV15</f>
        <v>39743.742461434507</v>
      </c>
      <c r="AV46" s="712"/>
      <c r="AW46" s="712"/>
      <c r="AX46" s="715"/>
    </row>
    <row r="47" spans="1:50" ht="20.25" thickTop="1" thickBot="1" x14ac:dyDescent="0.35">
      <c r="A47" s="673"/>
      <c r="B47" s="673"/>
      <c r="C47" s="228" t="s">
        <v>30</v>
      </c>
      <c r="D47" s="203" t="str">
        <f>'2.MUT#1'!L16</f>
        <v>EBL*(WBR+WBT+WBL)</v>
      </c>
      <c r="E47" s="204">
        <f>'2.MUT#1'!M16</f>
        <v>37300128</v>
      </c>
      <c r="F47" s="676"/>
      <c r="G47" s="669"/>
      <c r="I47" s="673"/>
      <c r="J47" s="673"/>
      <c r="K47" s="214" t="s">
        <v>30</v>
      </c>
      <c r="L47" s="203">
        <f>'2.MUT#1'!Q16</f>
        <v>35</v>
      </c>
      <c r="M47" s="203">
        <f>'2.MUT#1'!R16</f>
        <v>15</v>
      </c>
      <c r="N47" s="203">
        <f>'2.MUT#1'!S16</f>
        <v>45</v>
      </c>
      <c r="O47" s="203">
        <f>'2.MUT#1'!T16</f>
        <v>13.299792101327421</v>
      </c>
      <c r="P47" s="203">
        <f>'2.MUT#1'!U16</f>
        <v>2.1450602139066136E-3</v>
      </c>
      <c r="Q47" s="203">
        <f>'2.MUT#1'!V16</f>
        <v>4.2855191444919425E-3</v>
      </c>
      <c r="R47" s="673"/>
      <c r="T47" s="705"/>
      <c r="U47" s="705"/>
      <c r="V47" s="78" t="s">
        <v>30</v>
      </c>
      <c r="W47" s="158" t="str">
        <f>'2.MUT#1'!Z16</f>
        <v>M</v>
      </c>
      <c r="X47" s="144" t="str">
        <f>'2.MUT#1'!AA16</f>
        <v>Protected</v>
      </c>
      <c r="Y47" s="144">
        <f>'2.MUT#1'!AB16</f>
        <v>0.01</v>
      </c>
      <c r="Z47" s="144">
        <f>'2.MUT#1'!AC16</f>
        <v>0.5</v>
      </c>
      <c r="AA47" s="144">
        <f>'2.MUT#1'!AD16</f>
        <v>0.505</v>
      </c>
      <c r="AB47" s="144">
        <f>'2.MUT#1'!AE16</f>
        <v>0</v>
      </c>
      <c r="AC47" s="144">
        <f>'2.MUT#1'!AF16</f>
        <v>0</v>
      </c>
      <c r="AD47" s="144">
        <f>'2.MUT#1'!AG16</f>
        <v>1</v>
      </c>
      <c r="AE47" s="144" t="str">
        <f>'2.MUT#1'!AH16</f>
        <v>WBT</v>
      </c>
      <c r="AF47" s="144">
        <f>'2.MUT#1'!AI16</f>
        <v>2</v>
      </c>
      <c r="AG47" s="144">
        <f>'2.MUT#1'!AJ16</f>
        <v>1.75</v>
      </c>
      <c r="AH47" s="144">
        <f>'2.MUT#1'!AK16</f>
        <v>1.75</v>
      </c>
      <c r="AI47" s="144">
        <f>'2.MUT#1'!AL16</f>
        <v>35</v>
      </c>
      <c r="AJ47" s="144">
        <f>'2.MUT#1'!AM16</f>
        <v>0.7222222222222221</v>
      </c>
      <c r="AK47" s="150">
        <f>'2.MUT#1'!AN16</f>
        <v>0.63826388888888885</v>
      </c>
      <c r="AL47" s="702"/>
      <c r="AN47" s="705"/>
      <c r="AO47" s="705"/>
      <c r="AP47" s="122" t="s">
        <v>30</v>
      </c>
      <c r="AQ47" s="172">
        <f>'2.MUT#1'!AR16</f>
        <v>37300128</v>
      </c>
      <c r="AR47" s="117">
        <f>'2.MUT#1'!AS16</f>
        <v>4.2855191444919425E-3</v>
      </c>
      <c r="AS47" s="117">
        <f>'2.MUT#1'!AT16</f>
        <v>0.63826388888888885</v>
      </c>
      <c r="AT47" s="117">
        <f>'2.MUT#1'!AU16</f>
        <v>1</v>
      </c>
      <c r="AU47" s="6">
        <f>'2.MUT#1'!AV16</f>
        <v>102026.74600954691</v>
      </c>
      <c r="AV47" s="712"/>
      <c r="AW47" s="712"/>
      <c r="AX47" s="715"/>
    </row>
    <row r="48" spans="1:50" ht="20.25" thickTop="1" thickBot="1" x14ac:dyDescent="0.35">
      <c r="A48" s="673"/>
      <c r="B48" s="673"/>
      <c r="C48" s="228" t="s">
        <v>28</v>
      </c>
      <c r="D48" s="203" t="str">
        <f>'2.MUT#1'!L17</f>
        <v>(WBR+EBL)*NBT</v>
      </c>
      <c r="E48" s="204">
        <f>'2.MUT#1'!M17</f>
        <v>14703980</v>
      </c>
      <c r="F48" s="676"/>
      <c r="G48" s="669"/>
      <c r="I48" s="673"/>
      <c r="J48" s="673"/>
      <c r="K48" s="214" t="s">
        <v>28</v>
      </c>
      <c r="L48" s="203">
        <f>'2.MUT#1'!Q17</f>
        <v>15</v>
      </c>
      <c r="M48" s="203">
        <f>'2.MUT#1'!R17</f>
        <v>25</v>
      </c>
      <c r="N48" s="203">
        <f>'2.MUT#1'!S17</f>
        <v>45</v>
      </c>
      <c r="O48" s="203">
        <f>'2.MUT#1'!T17</f>
        <v>8.9396576292116645</v>
      </c>
      <c r="P48" s="203">
        <f>'2.MUT#1'!U17</f>
        <v>4.7596350895839364E-4</v>
      </c>
      <c r="Q48" s="203">
        <f>'2.MUT#1'!V17</f>
        <v>9.5170047665492732E-4</v>
      </c>
      <c r="R48" s="673"/>
      <c r="T48" s="705"/>
      <c r="U48" s="705"/>
      <c r="V48" s="78" t="s">
        <v>28</v>
      </c>
      <c r="W48" s="158" t="str">
        <f>'2.MUT#1'!Z17</f>
        <v>M</v>
      </c>
      <c r="X48" s="144" t="str">
        <f>'2.MUT#1'!AA17</f>
        <v>Protected</v>
      </c>
      <c r="Y48" s="144">
        <f>'2.MUT#1'!AB17</f>
        <v>0.01</v>
      </c>
      <c r="Z48" s="144">
        <f>'2.MUT#1'!AC17</f>
        <v>0.5</v>
      </c>
      <c r="AA48" s="144">
        <f>'2.MUT#1'!AD17</f>
        <v>0.505</v>
      </c>
      <c r="AB48" s="144" t="str">
        <f>'2.MUT#1'!AE17</f>
        <v>EBT+WBT</v>
      </c>
      <c r="AC48" s="144">
        <f>'2.MUT#1'!AF17</f>
        <v>4</v>
      </c>
      <c r="AD48" s="144">
        <f>'2.MUT#1'!AG17</f>
        <v>0</v>
      </c>
      <c r="AE48" s="144" t="str">
        <f>'2.MUT#1'!AH17</f>
        <v>NBT</v>
      </c>
      <c r="AF48" s="144">
        <f>'2.MUT#1'!AI17</f>
        <v>1</v>
      </c>
      <c r="AG48" s="144">
        <f>'2.MUT#1'!AJ17</f>
        <v>0</v>
      </c>
      <c r="AH48" s="144">
        <f>'2.MUT#1'!AK17</f>
        <v>4</v>
      </c>
      <c r="AI48" s="144">
        <f>'2.MUT#1'!AL17</f>
        <v>35</v>
      </c>
      <c r="AJ48" s="144">
        <f>'2.MUT#1'!AM17</f>
        <v>0.7222222222222221</v>
      </c>
      <c r="AK48" s="150">
        <f>'2.MUT#1'!AN17</f>
        <v>1.4588888888888887</v>
      </c>
      <c r="AL48" s="702"/>
      <c r="AN48" s="705"/>
      <c r="AO48" s="705"/>
      <c r="AP48" s="122" t="s">
        <v>28</v>
      </c>
      <c r="AQ48" s="172">
        <f>'2.MUT#1'!AR17</f>
        <v>14703980</v>
      </c>
      <c r="AR48" s="117">
        <f>'2.MUT#1'!AS17</f>
        <v>9.5170047665492732E-4</v>
      </c>
      <c r="AS48" s="117">
        <f>'2.MUT#1'!AT17</f>
        <v>1.4588888888888887</v>
      </c>
      <c r="AT48" s="117">
        <f>'2.MUT#1'!AU17</f>
        <v>1</v>
      </c>
      <c r="AU48" s="6">
        <f>'2.MUT#1'!AV17</f>
        <v>20415.377121348098</v>
      </c>
      <c r="AV48" s="712"/>
      <c r="AW48" s="712"/>
      <c r="AX48" s="715"/>
    </row>
    <row r="49" spans="1:50" ht="20.25" thickTop="1" thickBot="1" x14ac:dyDescent="0.35">
      <c r="A49" s="673"/>
      <c r="B49" s="673"/>
      <c r="C49" s="228" t="s">
        <v>36</v>
      </c>
      <c r="D49" s="203" t="str">
        <f>'2.MUT#1'!L18</f>
        <v>NBL*(WBT+WBL)</v>
      </c>
      <c r="E49" s="204">
        <f>'2.MUT#1'!M18</f>
        <v>19736031</v>
      </c>
      <c r="F49" s="676"/>
      <c r="G49" s="669"/>
      <c r="I49" s="673"/>
      <c r="J49" s="673"/>
      <c r="K49" s="214" t="s">
        <v>36</v>
      </c>
      <c r="L49" s="203">
        <f>'2.MUT#1'!Q18</f>
        <v>35</v>
      </c>
      <c r="M49" s="203">
        <f>'2.MUT#1'!R18</f>
        <v>25</v>
      </c>
      <c r="N49" s="203">
        <f>'2.MUT#1'!S18</f>
        <v>45</v>
      </c>
      <c r="O49" s="203">
        <f>'2.MUT#1'!T18</f>
        <v>12.375006393165437</v>
      </c>
      <c r="P49" s="203">
        <f>'2.MUT#1'!U18</f>
        <v>1.6323552670977528E-3</v>
      </c>
      <c r="Q49" s="203">
        <f>'2.MUT#1'!V18</f>
        <v>3.2620459504774839E-3</v>
      </c>
      <c r="R49" s="673"/>
      <c r="T49" s="705"/>
      <c r="U49" s="705"/>
      <c r="V49" s="78" t="s">
        <v>36</v>
      </c>
      <c r="W49" s="158" t="str">
        <f>'2.MUT#1'!Z18</f>
        <v>M</v>
      </c>
      <c r="X49" s="144" t="str">
        <f>'2.MUT#1'!AA18</f>
        <v>Protected</v>
      </c>
      <c r="Y49" s="144">
        <f>'2.MUT#1'!AB18</f>
        <v>0.01</v>
      </c>
      <c r="Z49" s="144">
        <f>'2.MUT#1'!AC18</f>
        <v>0.5</v>
      </c>
      <c r="AA49" s="144">
        <f>'2.MUT#1'!AD18</f>
        <v>0.505</v>
      </c>
      <c r="AB49" s="144" t="str">
        <f>'2.MUT#1'!AE18</f>
        <v>EBT+SBT</v>
      </c>
      <c r="AC49" s="144">
        <f>'2.MUT#1'!AF18</f>
        <v>3</v>
      </c>
      <c r="AD49" s="144">
        <f>'2.MUT#1'!AG18</f>
        <v>1</v>
      </c>
      <c r="AE49" s="144" t="str">
        <f>'2.MUT#1'!AH18</f>
        <v>WBT</v>
      </c>
      <c r="AF49" s="144">
        <f>'2.MUT#1'!AI18</f>
        <v>2</v>
      </c>
      <c r="AG49" s="144">
        <f>'2.MUT#1'!AJ18</f>
        <v>1.75</v>
      </c>
      <c r="AH49" s="144">
        <f>'2.MUT#1'!AK18</f>
        <v>4.75</v>
      </c>
      <c r="AI49" s="144">
        <f>'2.MUT#1'!AL18</f>
        <v>35</v>
      </c>
      <c r="AJ49" s="144">
        <f>'2.MUT#1'!AM18</f>
        <v>0.7222222222222221</v>
      </c>
      <c r="AK49" s="150">
        <f>'2.MUT#1'!AN18</f>
        <v>1.7324305555555555</v>
      </c>
      <c r="AL49" s="702"/>
      <c r="AN49" s="705"/>
      <c r="AO49" s="705"/>
      <c r="AP49" s="122" t="s">
        <v>36</v>
      </c>
      <c r="AQ49" s="172">
        <f>'2.MUT#1'!AR18</f>
        <v>19736031</v>
      </c>
      <c r="AR49" s="117">
        <f>'2.MUT#1'!AS18</f>
        <v>3.2620459504774839E-3</v>
      </c>
      <c r="AS49" s="117">
        <f>'2.MUT#1'!AT18</f>
        <v>1.7324305555555555</v>
      </c>
      <c r="AT49" s="117">
        <f>'2.MUT#1'!AU18</f>
        <v>1</v>
      </c>
      <c r="AU49" s="6">
        <f>'2.MUT#1'!AV18</f>
        <v>111533.60198132593</v>
      </c>
      <c r="AV49" s="712"/>
      <c r="AW49" s="712"/>
      <c r="AX49" s="715"/>
    </row>
    <row r="50" spans="1:50" ht="20.25" thickTop="1" thickBot="1" x14ac:dyDescent="0.35">
      <c r="A50" s="673"/>
      <c r="B50" s="673"/>
      <c r="C50" s="228" t="s">
        <v>29</v>
      </c>
      <c r="D50" s="203" t="str">
        <f>'2.MUT#1'!L19</f>
        <v>(NBL+WBT+WBL)*SBR</v>
      </c>
      <c r="E50" s="204">
        <f>'2.MUT#1'!M19</f>
        <v>19459880</v>
      </c>
      <c r="F50" s="676"/>
      <c r="G50" s="669"/>
      <c r="I50" s="673"/>
      <c r="J50" s="673"/>
      <c r="K50" s="214" t="s">
        <v>29</v>
      </c>
      <c r="L50" s="203">
        <f>'2.MUT#1'!Q19</f>
        <v>35</v>
      </c>
      <c r="M50" s="203">
        <f>'2.MUT#1'!R19</f>
        <v>15</v>
      </c>
      <c r="N50" s="203">
        <f>'2.MUT#1'!S19</f>
        <v>45</v>
      </c>
      <c r="O50" s="203">
        <f>'2.MUT#1'!T19</f>
        <v>13.299792101327421</v>
      </c>
      <c r="P50" s="203">
        <f>'2.MUT#1'!U19</f>
        <v>2.1450602139066136E-3</v>
      </c>
      <c r="Q50" s="203">
        <f>'2.MUT#1'!V19</f>
        <v>4.2855191444919425E-3</v>
      </c>
      <c r="R50" s="673"/>
      <c r="T50" s="705"/>
      <c r="U50" s="705"/>
      <c r="V50" s="78" t="s">
        <v>29</v>
      </c>
      <c r="W50" s="158" t="str">
        <f>'2.MUT#1'!Z19</f>
        <v>M</v>
      </c>
      <c r="X50" s="144" t="str">
        <f>'2.MUT#1'!AA19</f>
        <v>Protected</v>
      </c>
      <c r="Y50" s="144">
        <f>'2.MUT#1'!AB19</f>
        <v>0.01</v>
      </c>
      <c r="Z50" s="144">
        <f>'2.MUT#1'!AC19</f>
        <v>0.5</v>
      </c>
      <c r="AA50" s="144">
        <f>'2.MUT#1'!AD19</f>
        <v>0.505</v>
      </c>
      <c r="AB50" s="144">
        <f>'2.MUT#1'!AE19</f>
        <v>0</v>
      </c>
      <c r="AC50" s="144">
        <f>'2.MUT#1'!AF19</f>
        <v>0</v>
      </c>
      <c r="AD50" s="144">
        <f>'2.MUT#1'!AG19</f>
        <v>1</v>
      </c>
      <c r="AE50" s="144" t="str">
        <f>'2.MUT#1'!AH19</f>
        <v>WBT</v>
      </c>
      <c r="AF50" s="144">
        <f>'2.MUT#1'!AI19</f>
        <v>2</v>
      </c>
      <c r="AG50" s="144">
        <f>'2.MUT#1'!AJ19</f>
        <v>1.75</v>
      </c>
      <c r="AH50" s="144">
        <f>'2.MUT#1'!AK19</f>
        <v>1.75</v>
      </c>
      <c r="AI50" s="144">
        <f>'2.MUT#1'!AL19</f>
        <v>35</v>
      </c>
      <c r="AJ50" s="144">
        <f>'2.MUT#1'!AM19</f>
        <v>0.7222222222222221</v>
      </c>
      <c r="AK50" s="150">
        <f>'2.MUT#1'!AN19</f>
        <v>0.63826388888888885</v>
      </c>
      <c r="AL50" s="702"/>
      <c r="AN50" s="705"/>
      <c r="AO50" s="705"/>
      <c r="AP50" s="122" t="s">
        <v>29</v>
      </c>
      <c r="AQ50" s="172">
        <f>'2.MUT#1'!AR19</f>
        <v>19459880</v>
      </c>
      <c r="AR50" s="117">
        <f>'2.MUT#1'!AS19</f>
        <v>4.2855191444919425E-3</v>
      </c>
      <c r="AS50" s="117">
        <f>'2.MUT#1'!AT19</f>
        <v>0.63826388888888885</v>
      </c>
      <c r="AT50" s="117">
        <f>'2.MUT#1'!AU19</f>
        <v>1</v>
      </c>
      <c r="AU50" s="6">
        <f>'2.MUT#1'!AV19</f>
        <v>53228.456324231964</v>
      </c>
      <c r="AV50" s="712"/>
      <c r="AW50" s="712"/>
      <c r="AX50" s="715"/>
    </row>
    <row r="51" spans="1:50" ht="20.25" thickTop="1" thickBot="1" x14ac:dyDescent="0.35">
      <c r="A51" s="673"/>
      <c r="B51" s="673"/>
      <c r="C51" s="228" t="s">
        <v>37</v>
      </c>
      <c r="D51" s="203" t="str">
        <f>'2.MUT#1'!L20</f>
        <v>WBL*(EBR+EBT+EBL)</v>
      </c>
      <c r="E51" s="204">
        <f>'2.MUT#1'!M20</f>
        <v>37366344</v>
      </c>
      <c r="F51" s="676"/>
      <c r="G51" s="669"/>
      <c r="I51" s="673"/>
      <c r="J51" s="673"/>
      <c r="K51" s="214" t="s">
        <v>37</v>
      </c>
      <c r="L51" s="203">
        <f>'2.MUT#1'!Q20</f>
        <v>35</v>
      </c>
      <c r="M51" s="203">
        <f>'2.MUT#1'!R20</f>
        <v>15</v>
      </c>
      <c r="N51" s="203">
        <f>'2.MUT#1'!S20</f>
        <v>45</v>
      </c>
      <c r="O51" s="203">
        <f>'2.MUT#1'!T20</f>
        <v>13.299792101327421</v>
      </c>
      <c r="P51" s="203">
        <f>'2.MUT#1'!U20</f>
        <v>2.1450602139066136E-3</v>
      </c>
      <c r="Q51" s="203">
        <f>'2.MUT#1'!V20</f>
        <v>4.2855191444919425E-3</v>
      </c>
      <c r="R51" s="673"/>
      <c r="T51" s="705"/>
      <c r="U51" s="705"/>
      <c r="V51" s="78" t="s">
        <v>37</v>
      </c>
      <c r="W51" s="158" t="str">
        <f>'2.MUT#1'!Z20</f>
        <v>M</v>
      </c>
      <c r="X51" s="144" t="str">
        <f>'2.MUT#1'!AA20</f>
        <v>Protected</v>
      </c>
      <c r="Y51" s="144">
        <f>'2.MUT#1'!AB20</f>
        <v>0.01</v>
      </c>
      <c r="Z51" s="144">
        <f>'2.MUT#1'!AC20</f>
        <v>0.5</v>
      </c>
      <c r="AA51" s="144">
        <f>'2.MUT#1'!AD20</f>
        <v>0.505</v>
      </c>
      <c r="AB51" s="144">
        <f>'2.MUT#1'!AE20</f>
        <v>0</v>
      </c>
      <c r="AC51" s="144">
        <f>'2.MUT#1'!AF20</f>
        <v>0</v>
      </c>
      <c r="AD51" s="144">
        <f>'2.MUT#1'!AG20</f>
        <v>1</v>
      </c>
      <c r="AE51" s="144" t="str">
        <f>'2.MUT#1'!AH20</f>
        <v>EBT</v>
      </c>
      <c r="AF51" s="144">
        <f>'2.MUT#1'!AI20</f>
        <v>2</v>
      </c>
      <c r="AG51" s="144">
        <f>'2.MUT#1'!AJ20</f>
        <v>1.75</v>
      </c>
      <c r="AH51" s="144">
        <f>'2.MUT#1'!AK20</f>
        <v>1.75</v>
      </c>
      <c r="AI51" s="144">
        <f>'2.MUT#1'!AL20</f>
        <v>35</v>
      </c>
      <c r="AJ51" s="144">
        <f>'2.MUT#1'!AM20</f>
        <v>0.7222222222222221</v>
      </c>
      <c r="AK51" s="150">
        <f>'2.MUT#1'!AN20</f>
        <v>0.63826388888888885</v>
      </c>
      <c r="AL51" s="702"/>
      <c r="AN51" s="705"/>
      <c r="AO51" s="705"/>
      <c r="AP51" s="122" t="s">
        <v>37</v>
      </c>
      <c r="AQ51" s="172">
        <f>'2.MUT#1'!AR20</f>
        <v>37366344</v>
      </c>
      <c r="AR51" s="117">
        <f>'2.MUT#1'!AS20</f>
        <v>4.2855191444919425E-3</v>
      </c>
      <c r="AS51" s="117">
        <f>'2.MUT#1'!AT20</f>
        <v>0.63826388888888885</v>
      </c>
      <c r="AT51" s="117">
        <f>'2.MUT#1'!AU20</f>
        <v>1</v>
      </c>
      <c r="AU51" s="6">
        <f>'2.MUT#1'!AV20</f>
        <v>102207.86611223847</v>
      </c>
      <c r="AV51" s="712"/>
      <c r="AW51" s="712"/>
      <c r="AX51" s="715"/>
    </row>
    <row r="52" spans="1:50" ht="20.25" thickTop="1" thickBot="1" x14ac:dyDescent="0.35">
      <c r="A52" s="673"/>
      <c r="B52" s="673"/>
      <c r="C52" s="229" t="s">
        <v>39</v>
      </c>
      <c r="D52" s="209" t="str">
        <f>'2.MUT#1'!L21</f>
        <v>(WBL+EBR)*SBT</v>
      </c>
      <c r="E52" s="210">
        <f>'2.MUT#1'!M21</f>
        <v>14703980</v>
      </c>
      <c r="F52" s="676"/>
      <c r="G52" s="669"/>
      <c r="I52" s="673"/>
      <c r="J52" s="673"/>
      <c r="K52" s="215" t="s">
        <v>39</v>
      </c>
      <c r="L52" s="209">
        <f>'2.MUT#1'!Q21</f>
        <v>15</v>
      </c>
      <c r="M52" s="209">
        <f>'2.MUT#1'!R21</f>
        <v>25</v>
      </c>
      <c r="N52" s="209">
        <f>'2.MUT#1'!S21</f>
        <v>45</v>
      </c>
      <c r="O52" s="209">
        <f>'2.MUT#1'!T21</f>
        <v>8.9396576292116645</v>
      </c>
      <c r="P52" s="209">
        <f>'2.MUT#1'!U21</f>
        <v>4.7596350895839364E-4</v>
      </c>
      <c r="Q52" s="209">
        <f>'2.MUT#1'!V21</f>
        <v>9.5170047665492732E-4</v>
      </c>
      <c r="R52" s="675"/>
      <c r="T52" s="705"/>
      <c r="U52" s="705"/>
      <c r="V52" s="79" t="s">
        <v>39</v>
      </c>
      <c r="W52" s="158" t="str">
        <f>'2.MUT#1'!Z21</f>
        <v>M</v>
      </c>
      <c r="X52" s="163" t="str">
        <f>'2.MUT#1'!AA21</f>
        <v>Protected</v>
      </c>
      <c r="Y52" s="163">
        <f>'2.MUT#1'!AB21</f>
        <v>0.01</v>
      </c>
      <c r="Z52" s="163">
        <f>'2.MUT#1'!AC21</f>
        <v>0.5</v>
      </c>
      <c r="AA52" s="163">
        <f>'2.MUT#1'!AD21</f>
        <v>0.505</v>
      </c>
      <c r="AB52" s="163" t="str">
        <f>'2.MUT#1'!AE21</f>
        <v>WBT+EBT</v>
      </c>
      <c r="AC52" s="163">
        <f>'2.MUT#1'!AF21</f>
        <v>4</v>
      </c>
      <c r="AD52" s="163">
        <f>'2.MUT#1'!AG21</f>
        <v>0</v>
      </c>
      <c r="AE52" s="163" t="str">
        <f>'2.MUT#1'!AH21</f>
        <v>SBT</v>
      </c>
      <c r="AF52" s="163">
        <f>'2.MUT#1'!AI21</f>
        <v>1</v>
      </c>
      <c r="AG52" s="163">
        <f>'2.MUT#1'!AJ21</f>
        <v>0</v>
      </c>
      <c r="AH52" s="163">
        <f>'2.MUT#1'!AK21</f>
        <v>4</v>
      </c>
      <c r="AI52" s="163">
        <f>'2.MUT#1'!AL21</f>
        <v>35</v>
      </c>
      <c r="AJ52" s="163">
        <f>'2.MUT#1'!AM21</f>
        <v>0.7222222222222221</v>
      </c>
      <c r="AK52" s="164">
        <f>'2.MUT#1'!AN21</f>
        <v>1.4588888888888887</v>
      </c>
      <c r="AL52" s="703"/>
      <c r="AN52" s="705"/>
      <c r="AO52" s="705"/>
      <c r="AP52" s="123" t="s">
        <v>39</v>
      </c>
      <c r="AQ52" s="174">
        <f>'2.MUT#1'!AR21</f>
        <v>14703980</v>
      </c>
      <c r="AR52" s="120">
        <f>'2.MUT#1'!AS21</f>
        <v>9.5170047665492732E-4</v>
      </c>
      <c r="AS52" s="120">
        <f>'2.MUT#1'!AT21</f>
        <v>1.4588888888888887</v>
      </c>
      <c r="AT52" s="120">
        <f>'2.MUT#1'!AU21</f>
        <v>1</v>
      </c>
      <c r="AU52" s="7">
        <f>'2.MUT#1'!AV21</f>
        <v>20415.377121348098</v>
      </c>
      <c r="AV52" s="713"/>
      <c r="AW52" s="713"/>
      <c r="AX52" s="715"/>
    </row>
    <row r="53" spans="1:50" ht="20.25" thickTop="1" thickBot="1" x14ac:dyDescent="0.35">
      <c r="A53" s="673"/>
      <c r="B53" s="673"/>
      <c r="C53" s="217" t="s">
        <v>34</v>
      </c>
      <c r="D53" s="199" t="str">
        <f>'2.MUT#1'!L22</f>
        <v>SBT*(EBT+EBL)</v>
      </c>
      <c r="E53" s="200">
        <f>'2.MUT#1'!M22</f>
        <v>52915270</v>
      </c>
      <c r="F53" s="676">
        <f>SUM(E53:E60)</f>
        <v>291632285</v>
      </c>
      <c r="G53" s="669">
        <f>F53/F21</f>
        <v>0.8172732765553079</v>
      </c>
      <c r="I53" s="673"/>
      <c r="J53" s="673"/>
      <c r="K53" s="216" t="s">
        <v>34</v>
      </c>
      <c r="L53" s="199">
        <f>'2.MUT#1'!Q22</f>
        <v>35</v>
      </c>
      <c r="M53" s="199">
        <f>'2.MUT#1'!R22</f>
        <v>25</v>
      </c>
      <c r="N53" s="199">
        <f>'2.MUT#1'!S22</f>
        <v>270</v>
      </c>
      <c r="O53" s="199">
        <f>'2.MUT#1'!T22</f>
        <v>21.505813167606568</v>
      </c>
      <c r="P53" s="199">
        <f>'2.MUT#1'!U22</f>
        <v>1.3257274218598319E-2</v>
      </c>
      <c r="Q53" s="199">
        <f>'2.MUT#1'!V22</f>
        <v>2.6338793117489528E-2</v>
      </c>
      <c r="R53" s="672">
        <f>'2.MUT#1'!W22</f>
        <v>2.1621839013014163E-2</v>
      </c>
      <c r="T53" s="705"/>
      <c r="U53" s="705"/>
      <c r="V53" s="80" t="s">
        <v>34</v>
      </c>
      <c r="W53" s="157" t="str">
        <f>'2.MUT#1'!Z22</f>
        <v>C</v>
      </c>
      <c r="X53" s="147" t="str">
        <f>'2.MUT#1'!AA22</f>
        <v xml:space="preserve">Protected </v>
      </c>
      <c r="Y53" s="147">
        <f>'2.MUT#1'!AB22</f>
        <v>0.01</v>
      </c>
      <c r="Z53" s="147">
        <f>'2.MUT#1'!AC22</f>
        <v>0.5</v>
      </c>
      <c r="AA53" s="147">
        <f>'2.MUT#1'!AD22</f>
        <v>0.505</v>
      </c>
      <c r="AB53" s="147" t="str">
        <f>'2.MUT#1'!AE22</f>
        <v>WBT+EBT</v>
      </c>
      <c r="AC53" s="147">
        <f>'2.MUT#1'!AF22</f>
        <v>4</v>
      </c>
      <c r="AD53" s="147">
        <f>'2.MUT#1'!AG22</f>
        <v>0</v>
      </c>
      <c r="AE53" s="147" t="str">
        <f>'2.MUT#1'!AH22</f>
        <v>SBT</v>
      </c>
      <c r="AF53" s="147">
        <f>'2.MUT#1'!AI22</f>
        <v>1</v>
      </c>
      <c r="AG53" s="147">
        <f>'2.MUT#1'!AJ22</f>
        <v>0</v>
      </c>
      <c r="AH53" s="147">
        <f>'2.MUT#1'!AK22</f>
        <v>4</v>
      </c>
      <c r="AI53" s="147">
        <f>'2.MUT#1'!AL22</f>
        <v>35</v>
      </c>
      <c r="AJ53" s="147">
        <f>'2.MUT#1'!AM22</f>
        <v>0.7222222222222221</v>
      </c>
      <c r="AK53" s="148">
        <f>'2.MUT#1'!AN22</f>
        <v>1.4588888888888887</v>
      </c>
      <c r="AL53" s="701">
        <f>'2.MUT#1'!AO22</f>
        <v>1.595659722222222</v>
      </c>
      <c r="AN53" s="705"/>
      <c r="AO53" s="705"/>
      <c r="AP53" s="124" t="s">
        <v>34</v>
      </c>
      <c r="AQ53" s="171">
        <f>'2.MUT#1'!AR22</f>
        <v>52915270</v>
      </c>
      <c r="AR53" s="115">
        <f>'2.MUT#1'!AS22</f>
        <v>2.6338793117489528E-2</v>
      </c>
      <c r="AS53" s="115">
        <f>'2.MUT#1'!AT22</f>
        <v>1.4588888888888887</v>
      </c>
      <c r="AT53" s="115">
        <f>'2.MUT#1'!AU22</f>
        <v>1</v>
      </c>
      <c r="AU53" s="5">
        <f>'2.MUT#1'!AV22</f>
        <v>2033288.9673473879</v>
      </c>
      <c r="AV53" s="711">
        <f>'2.MUT#1'!AW22</f>
        <v>9026048.5862741545</v>
      </c>
      <c r="AW53" s="711">
        <f>'2.MUT#1'!AX22</f>
        <v>51.745347398274674</v>
      </c>
      <c r="AX53" s="715"/>
    </row>
    <row r="54" spans="1:50" ht="20.25" thickTop="1" thickBot="1" x14ac:dyDescent="0.35">
      <c r="A54" s="673"/>
      <c r="B54" s="673"/>
      <c r="C54" s="220" t="s">
        <v>35</v>
      </c>
      <c r="D54" s="203" t="str">
        <f>'2.MUT#1'!L23</f>
        <v>NBL*(EBT+EBL)</v>
      </c>
      <c r="E54" s="204">
        <f>'2.MUT#1'!M23</f>
        <v>14481314</v>
      </c>
      <c r="F54" s="676"/>
      <c r="G54" s="669"/>
      <c r="I54" s="673"/>
      <c r="J54" s="673"/>
      <c r="K54" s="219" t="s">
        <v>35</v>
      </c>
      <c r="L54" s="203">
        <f>'2.MUT#1'!Q23</f>
        <v>35</v>
      </c>
      <c r="M54" s="203">
        <f>'2.MUT#1'!R23</f>
        <v>15</v>
      </c>
      <c r="N54" s="203">
        <f>'2.MUT#1'!S23</f>
        <v>230</v>
      </c>
      <c r="O54" s="203">
        <f>'2.MUT#1'!T23</f>
        <v>23.0484651884397</v>
      </c>
      <c r="P54" s="203">
        <f>'2.MUT#1'!U23</f>
        <v>1.7237755582630576E-2</v>
      </c>
      <c r="Q54" s="203">
        <f>'2.MUT#1'!V23</f>
        <v>3.417837094773464E-2</v>
      </c>
      <c r="R54" s="673"/>
      <c r="T54" s="705"/>
      <c r="U54" s="705"/>
      <c r="V54" s="81" t="s">
        <v>35</v>
      </c>
      <c r="W54" s="158" t="str">
        <f>'2.MUT#1'!Z23</f>
        <v>C</v>
      </c>
      <c r="X54" s="144" t="str">
        <f>'2.MUT#1'!AA23</f>
        <v xml:space="preserve">Protected </v>
      </c>
      <c r="Y54" s="144">
        <f>'2.MUT#1'!AB23</f>
        <v>0.01</v>
      </c>
      <c r="Z54" s="144">
        <f>'2.MUT#1'!AC23</f>
        <v>0.5</v>
      </c>
      <c r="AA54" s="144">
        <f>'2.MUT#1'!AD23</f>
        <v>0.505</v>
      </c>
      <c r="AB54" s="144" t="str">
        <f>'2.MUT#1'!AE23</f>
        <v>EBT+SBT</v>
      </c>
      <c r="AC54" s="144">
        <f>'2.MUT#1'!AF23</f>
        <v>3</v>
      </c>
      <c r="AD54" s="144">
        <f>'2.MUT#1'!AG23</f>
        <v>1</v>
      </c>
      <c r="AE54" s="144" t="str">
        <f>'2.MUT#1'!AH23</f>
        <v>WBT</v>
      </c>
      <c r="AF54" s="144">
        <f>'2.MUT#1'!AI23</f>
        <v>2</v>
      </c>
      <c r="AG54" s="144">
        <f>'2.MUT#1'!AJ23</f>
        <v>1.75</v>
      </c>
      <c r="AH54" s="144">
        <f>'2.MUT#1'!AK23</f>
        <v>4.75</v>
      </c>
      <c r="AI54" s="144">
        <f>'2.MUT#1'!AL23</f>
        <v>35</v>
      </c>
      <c r="AJ54" s="144">
        <f>'2.MUT#1'!AM23</f>
        <v>0.7222222222222221</v>
      </c>
      <c r="AK54" s="150">
        <f>'2.MUT#1'!AN23</f>
        <v>1.7324305555555555</v>
      </c>
      <c r="AL54" s="702"/>
      <c r="AN54" s="705"/>
      <c r="AO54" s="705"/>
      <c r="AP54" s="125" t="s">
        <v>35</v>
      </c>
      <c r="AQ54" s="172">
        <f>'2.MUT#1'!AR23</f>
        <v>14481314</v>
      </c>
      <c r="AR54" s="117">
        <f>'2.MUT#1'!AS23</f>
        <v>3.417837094773464E-2</v>
      </c>
      <c r="AS54" s="117">
        <f>'2.MUT#1'!AT23</f>
        <v>1.7324305555555555</v>
      </c>
      <c r="AT54" s="117">
        <f>'2.MUT#1'!AU23</f>
        <v>1</v>
      </c>
      <c r="AU54" s="6">
        <f>'2.MUT#1'!AV23</f>
        <v>857462.55648023146</v>
      </c>
      <c r="AV54" s="712"/>
      <c r="AW54" s="712"/>
      <c r="AX54" s="715"/>
    </row>
    <row r="55" spans="1:50" ht="20.25" thickTop="1" thickBot="1" x14ac:dyDescent="0.35">
      <c r="A55" s="673"/>
      <c r="B55" s="673"/>
      <c r="C55" s="220" t="s">
        <v>30</v>
      </c>
      <c r="D55" s="203" t="str">
        <f>'2.MUT#1'!L24</f>
        <v>(EBT+EBL)*NBT</v>
      </c>
      <c r="E55" s="204">
        <f>'2.MUT#1'!M24</f>
        <v>52915270</v>
      </c>
      <c r="F55" s="676"/>
      <c r="G55" s="669"/>
      <c r="I55" s="673"/>
      <c r="J55" s="673"/>
      <c r="K55" s="219" t="s">
        <v>30</v>
      </c>
      <c r="L55" s="203">
        <f>'2.MUT#1'!Q24</f>
        <v>35</v>
      </c>
      <c r="M55" s="203">
        <f>'2.MUT#1'!R24</f>
        <v>15</v>
      </c>
      <c r="N55" s="203">
        <f>'2.MUT#1'!S24</f>
        <v>270</v>
      </c>
      <c r="O55" s="203">
        <f>'2.MUT#1'!T24</f>
        <v>19.039432764659772</v>
      </c>
      <c r="P55" s="203">
        <f>'2.MUT#1'!U24</f>
        <v>8.3551870766805716E-3</v>
      </c>
      <c r="Q55" s="203">
        <f>'2.MUT#1'!V24</f>
        <v>1.6640565002274812E-2</v>
      </c>
      <c r="R55" s="673"/>
      <c r="T55" s="705"/>
      <c r="U55" s="705"/>
      <c r="V55" s="81" t="s">
        <v>30</v>
      </c>
      <c r="W55" s="158" t="str">
        <f>'2.MUT#1'!Z24</f>
        <v>C</v>
      </c>
      <c r="X55" s="144" t="str">
        <f>'2.MUT#1'!AA24</f>
        <v xml:space="preserve">Protected </v>
      </c>
      <c r="Y55" s="144">
        <f>'2.MUT#1'!AB24</f>
        <v>0.01</v>
      </c>
      <c r="Z55" s="144">
        <f>'2.MUT#1'!AC24</f>
        <v>0.5</v>
      </c>
      <c r="AA55" s="144">
        <f>'2.MUT#1'!AD24</f>
        <v>0.505</v>
      </c>
      <c r="AB55" s="144" t="str">
        <f>'2.MUT#1'!AE24</f>
        <v>EBT+WBT</v>
      </c>
      <c r="AC55" s="144">
        <f>'2.MUT#1'!AF24</f>
        <v>4</v>
      </c>
      <c r="AD55" s="144">
        <f>'2.MUT#1'!AG24</f>
        <v>0</v>
      </c>
      <c r="AE55" s="144" t="str">
        <f>'2.MUT#1'!AH24</f>
        <v>NBT</v>
      </c>
      <c r="AF55" s="144">
        <f>'2.MUT#1'!AI24</f>
        <v>1</v>
      </c>
      <c r="AG55" s="144">
        <f>'2.MUT#1'!AJ24</f>
        <v>0</v>
      </c>
      <c r="AH55" s="144">
        <f>'2.MUT#1'!AK24</f>
        <v>4</v>
      </c>
      <c r="AI55" s="144">
        <f>'2.MUT#1'!AL24</f>
        <v>35</v>
      </c>
      <c r="AJ55" s="144">
        <f>'2.MUT#1'!AM24</f>
        <v>0.7222222222222221</v>
      </c>
      <c r="AK55" s="150">
        <f>'2.MUT#1'!AN24</f>
        <v>1.4588888888888887</v>
      </c>
      <c r="AL55" s="702"/>
      <c r="AN55" s="705"/>
      <c r="AO55" s="705"/>
      <c r="AP55" s="125" t="s">
        <v>30</v>
      </c>
      <c r="AQ55" s="172">
        <f>'2.MUT#1'!AR24</f>
        <v>52915270</v>
      </c>
      <c r="AR55" s="117">
        <f>'2.MUT#1'!AS24</f>
        <v>1.6640565002274812E-2</v>
      </c>
      <c r="AS55" s="117">
        <f>'2.MUT#1'!AT24</f>
        <v>1.4588888888888887</v>
      </c>
      <c r="AT55" s="117">
        <f>'2.MUT#1'!AU24</f>
        <v>1</v>
      </c>
      <c r="AU55" s="6">
        <f>'2.MUT#1'!AV24</f>
        <v>1284610.0077032463</v>
      </c>
      <c r="AV55" s="712"/>
      <c r="AW55" s="712"/>
      <c r="AX55" s="715"/>
    </row>
    <row r="56" spans="1:50" ht="20.25" thickTop="1" thickBot="1" x14ac:dyDescent="0.35">
      <c r="A56" s="673"/>
      <c r="B56" s="673"/>
      <c r="C56" s="220" t="s">
        <v>28</v>
      </c>
      <c r="D56" s="203" t="str">
        <f>'2.MUT#1'!L25</f>
        <v>NBT*SBL</v>
      </c>
      <c r="E56" s="204">
        <f>'2.MUT#1'!M25</f>
        <v>3675995</v>
      </c>
      <c r="F56" s="676"/>
      <c r="G56" s="669"/>
      <c r="I56" s="673"/>
      <c r="J56" s="673"/>
      <c r="K56" s="219" t="s">
        <v>28</v>
      </c>
      <c r="L56" s="203">
        <f>'2.MUT#1'!Q25</f>
        <v>25</v>
      </c>
      <c r="M56" s="203">
        <f>'2.MUT#1'!R25</f>
        <v>15</v>
      </c>
      <c r="N56" s="203">
        <f>'2.MUT#1'!S25</f>
        <v>230</v>
      </c>
      <c r="O56" s="203">
        <f>'2.MUT#1'!T25</f>
        <v>18.248908921254063</v>
      </c>
      <c r="P56" s="203">
        <f>'2.MUT#1'!U25</f>
        <v>7.1146798558078322E-3</v>
      </c>
      <c r="Q56" s="203">
        <f>'2.MUT#1'!V25</f>
        <v>1.4178741042165027E-2</v>
      </c>
      <c r="R56" s="673"/>
      <c r="T56" s="705"/>
      <c r="U56" s="705"/>
      <c r="V56" s="81" t="s">
        <v>28</v>
      </c>
      <c r="W56" s="158" t="str">
        <f>'2.MUT#1'!Z25</f>
        <v>C</v>
      </c>
      <c r="X56" s="144" t="str">
        <f>'2.MUT#1'!AA25</f>
        <v xml:space="preserve">Protected </v>
      </c>
      <c r="Y56" s="144">
        <f>'2.MUT#1'!AB25</f>
        <v>0.01</v>
      </c>
      <c r="Z56" s="144">
        <f>'2.MUT#1'!AC25</f>
        <v>0.5</v>
      </c>
      <c r="AA56" s="144">
        <f>'2.MUT#1'!AD25</f>
        <v>0.505</v>
      </c>
      <c r="AB56" s="144" t="str">
        <f>'2.MUT#1'!AE25</f>
        <v>WBT+NBT</v>
      </c>
      <c r="AC56" s="144">
        <f>'2.MUT#1'!AF25</f>
        <v>3</v>
      </c>
      <c r="AD56" s="144">
        <f>'2.MUT#1'!AG25</f>
        <v>1</v>
      </c>
      <c r="AE56" s="144" t="str">
        <f>'2.MUT#1'!AH25</f>
        <v>EBT</v>
      </c>
      <c r="AF56" s="144">
        <f>'2.MUT#1'!AI25</f>
        <v>2</v>
      </c>
      <c r="AG56" s="144">
        <f>'2.MUT#1'!AJ25</f>
        <v>1.75</v>
      </c>
      <c r="AH56" s="144">
        <f>'2.MUT#1'!AK25</f>
        <v>4.75</v>
      </c>
      <c r="AI56" s="144">
        <f>'2.MUT#1'!AL25</f>
        <v>35</v>
      </c>
      <c r="AJ56" s="144">
        <f>'2.MUT#1'!AM25</f>
        <v>0.7222222222222221</v>
      </c>
      <c r="AK56" s="150">
        <f>'2.MUT#1'!AN25</f>
        <v>1.7324305555555555</v>
      </c>
      <c r="AL56" s="702"/>
      <c r="AN56" s="705"/>
      <c r="AO56" s="705"/>
      <c r="AP56" s="125" t="s">
        <v>28</v>
      </c>
      <c r="AQ56" s="172">
        <f>'2.MUT#1'!AR25</f>
        <v>3675995</v>
      </c>
      <c r="AR56" s="117">
        <f>'2.MUT#1'!AS25</f>
        <v>1.4178741042165027E-2</v>
      </c>
      <c r="AS56" s="117">
        <f>'2.MUT#1'!AT25</f>
        <v>1.7324305555555555</v>
      </c>
      <c r="AT56" s="117">
        <f>'2.MUT#1'!AU25</f>
        <v>1</v>
      </c>
      <c r="AU56" s="6">
        <f>'2.MUT#1'!AV25</f>
        <v>90295.980377079104</v>
      </c>
      <c r="AV56" s="712"/>
      <c r="AW56" s="712"/>
      <c r="AX56" s="715"/>
    </row>
    <row r="57" spans="1:50" ht="20.25" thickTop="1" thickBot="1" x14ac:dyDescent="0.35">
      <c r="A57" s="673"/>
      <c r="B57" s="673"/>
      <c r="C57" s="220" t="s">
        <v>36</v>
      </c>
      <c r="D57" s="203" t="str">
        <f>'2.MUT#1'!L26</f>
        <v>NBT*(WBT+WBL)</v>
      </c>
      <c r="E57" s="204">
        <f>'2.MUT#1'!M26</f>
        <v>72116205</v>
      </c>
      <c r="F57" s="676"/>
      <c r="G57" s="669"/>
      <c r="I57" s="673"/>
      <c r="J57" s="673"/>
      <c r="K57" s="219" t="s">
        <v>36</v>
      </c>
      <c r="L57" s="203">
        <f>'2.MUT#1'!Q26</f>
        <v>35</v>
      </c>
      <c r="M57" s="203">
        <f>'2.MUT#1'!R26</f>
        <v>15</v>
      </c>
      <c r="N57" s="203">
        <f>'2.MUT#1'!S26</f>
        <v>270</v>
      </c>
      <c r="O57" s="203">
        <f>'2.MUT#1'!T26</f>
        <v>19.039432764659772</v>
      </c>
      <c r="P57" s="203">
        <f>'2.MUT#1'!U26</f>
        <v>8.3551870766805716E-3</v>
      </c>
      <c r="Q57" s="203">
        <f>'2.MUT#1'!V26</f>
        <v>1.6640565002274812E-2</v>
      </c>
      <c r="R57" s="673"/>
      <c r="T57" s="705"/>
      <c r="U57" s="705"/>
      <c r="V57" s="81" t="s">
        <v>36</v>
      </c>
      <c r="W57" s="158" t="str">
        <f>'2.MUT#1'!Z26</f>
        <v>C</v>
      </c>
      <c r="X57" s="144" t="str">
        <f>'2.MUT#1'!AA26</f>
        <v xml:space="preserve">Protected </v>
      </c>
      <c r="Y57" s="144">
        <f>'2.MUT#1'!AB26</f>
        <v>0.01</v>
      </c>
      <c r="Z57" s="144">
        <f>'2.MUT#1'!AC26</f>
        <v>0.5</v>
      </c>
      <c r="AA57" s="144">
        <f>'2.MUT#1'!AD26</f>
        <v>0.505</v>
      </c>
      <c r="AB57" s="144" t="str">
        <f>'2.MUT#1'!AE26</f>
        <v>EBT+WBT</v>
      </c>
      <c r="AC57" s="144">
        <f>'2.MUT#1'!AF26</f>
        <v>4</v>
      </c>
      <c r="AD57" s="144">
        <f>'2.MUT#1'!AG26</f>
        <v>0</v>
      </c>
      <c r="AE57" s="144" t="str">
        <f>'2.MUT#1'!AH26</f>
        <v>NBT</v>
      </c>
      <c r="AF57" s="144">
        <f>'2.MUT#1'!AI26</f>
        <v>1</v>
      </c>
      <c r="AG57" s="144">
        <f>'2.MUT#1'!AJ26</f>
        <v>0</v>
      </c>
      <c r="AH57" s="144">
        <f>'2.MUT#1'!AK26</f>
        <v>4</v>
      </c>
      <c r="AI57" s="144">
        <f>'2.MUT#1'!AL26</f>
        <v>35</v>
      </c>
      <c r="AJ57" s="144">
        <f>'2.MUT#1'!AM26</f>
        <v>0.7222222222222221</v>
      </c>
      <c r="AK57" s="150">
        <f>'2.MUT#1'!AN26</f>
        <v>1.4588888888888887</v>
      </c>
      <c r="AL57" s="702"/>
      <c r="AN57" s="705"/>
      <c r="AO57" s="705"/>
      <c r="AP57" s="125" t="s">
        <v>36</v>
      </c>
      <c r="AQ57" s="172">
        <f>'2.MUT#1'!AR26</f>
        <v>72116205</v>
      </c>
      <c r="AR57" s="117">
        <f>'2.MUT#1'!AS26</f>
        <v>1.6640565002274812E-2</v>
      </c>
      <c r="AS57" s="117">
        <f>'2.MUT#1'!AT26</f>
        <v>1.4588888888888887</v>
      </c>
      <c r="AT57" s="117">
        <f>'2.MUT#1'!AU26</f>
        <v>1</v>
      </c>
      <c r="AU57" s="6">
        <f>'2.MUT#1'!AV26</f>
        <v>1750746.0258745519</v>
      </c>
      <c r="AV57" s="712"/>
      <c r="AW57" s="712"/>
      <c r="AX57" s="715"/>
    </row>
    <row r="58" spans="1:50" ht="20.25" thickTop="1" thickBot="1" x14ac:dyDescent="0.35">
      <c r="A58" s="673"/>
      <c r="B58" s="673"/>
      <c r="C58" s="220" t="s">
        <v>29</v>
      </c>
      <c r="D58" s="203" t="str">
        <f>'2.MUT#1'!L27</f>
        <v>(WBT+WBL)*SBL</v>
      </c>
      <c r="E58" s="204">
        <f>'2.MUT#1'!M27</f>
        <v>19736031</v>
      </c>
      <c r="F58" s="676"/>
      <c r="G58" s="669"/>
      <c r="I58" s="673"/>
      <c r="J58" s="673"/>
      <c r="K58" s="219" t="s">
        <v>29</v>
      </c>
      <c r="L58" s="203">
        <f>'2.MUT#1'!Q27</f>
        <v>35</v>
      </c>
      <c r="M58" s="203">
        <f>'2.MUT#1'!R27</f>
        <v>15</v>
      </c>
      <c r="N58" s="203">
        <f>'2.MUT#1'!S27</f>
        <v>230</v>
      </c>
      <c r="O58" s="203">
        <f>'2.MUT#1'!T27</f>
        <v>23.0484651884397</v>
      </c>
      <c r="P58" s="203">
        <f>'2.MUT#1'!U27</f>
        <v>1.7237755582630576E-2</v>
      </c>
      <c r="Q58" s="203">
        <f>'2.MUT#1'!V27</f>
        <v>3.417837094773464E-2</v>
      </c>
      <c r="R58" s="673"/>
      <c r="T58" s="705"/>
      <c r="U58" s="705"/>
      <c r="V58" s="81" t="s">
        <v>29</v>
      </c>
      <c r="W58" s="158" t="str">
        <f>'2.MUT#1'!Z27</f>
        <v>C</v>
      </c>
      <c r="X58" s="144" t="str">
        <f>'2.MUT#1'!AA27</f>
        <v xml:space="preserve">Protected </v>
      </c>
      <c r="Y58" s="144">
        <f>'2.MUT#1'!AB27</f>
        <v>0.01</v>
      </c>
      <c r="Z58" s="144">
        <f>'2.MUT#1'!AC27</f>
        <v>0.5</v>
      </c>
      <c r="AA58" s="144">
        <f>'2.MUT#1'!AD27</f>
        <v>0.505</v>
      </c>
      <c r="AB58" s="144" t="str">
        <f>'2.MUT#1'!AE27</f>
        <v>WBT+NBT</v>
      </c>
      <c r="AC58" s="144">
        <f>'2.MUT#1'!AF27</f>
        <v>3</v>
      </c>
      <c r="AD58" s="144">
        <f>'2.MUT#1'!AG27</f>
        <v>1</v>
      </c>
      <c r="AE58" s="144" t="str">
        <f>'2.MUT#1'!AH27</f>
        <v>EBT</v>
      </c>
      <c r="AF58" s="144">
        <f>'2.MUT#1'!AI27</f>
        <v>2</v>
      </c>
      <c r="AG58" s="144">
        <f>'2.MUT#1'!AJ27</f>
        <v>1.75</v>
      </c>
      <c r="AH58" s="144">
        <f>'2.MUT#1'!AK27</f>
        <v>4.75</v>
      </c>
      <c r="AI58" s="144">
        <f>'2.MUT#1'!AL27</f>
        <v>35</v>
      </c>
      <c r="AJ58" s="144">
        <f>'2.MUT#1'!AM27</f>
        <v>0.7222222222222221</v>
      </c>
      <c r="AK58" s="150">
        <f>'2.MUT#1'!AN27</f>
        <v>1.7324305555555555</v>
      </c>
      <c r="AL58" s="702"/>
      <c r="AN58" s="705"/>
      <c r="AO58" s="705"/>
      <c r="AP58" s="125" t="s">
        <v>29</v>
      </c>
      <c r="AQ58" s="172">
        <f>'2.MUT#1'!AR27</f>
        <v>19736031</v>
      </c>
      <c r="AR58" s="117">
        <f>'2.MUT#1'!AS27</f>
        <v>3.417837094773464E-2</v>
      </c>
      <c r="AS58" s="117">
        <f>'2.MUT#1'!AT27</f>
        <v>1.7324305555555555</v>
      </c>
      <c r="AT58" s="117">
        <f>'2.MUT#1'!AU27</f>
        <v>1</v>
      </c>
      <c r="AU58" s="6">
        <f>'2.MUT#1'!AV27</f>
        <v>1168603.0422400273</v>
      </c>
      <c r="AV58" s="712"/>
      <c r="AW58" s="712"/>
      <c r="AX58" s="715"/>
    </row>
    <row r="59" spans="1:50" ht="20.25" thickTop="1" thickBot="1" x14ac:dyDescent="0.35">
      <c r="A59" s="673"/>
      <c r="B59" s="673"/>
      <c r="C59" s="220" t="s">
        <v>37</v>
      </c>
      <c r="D59" s="203" t="str">
        <f>'2.MUT#1'!L28</f>
        <v>(WBT+WBL)*SBT</v>
      </c>
      <c r="E59" s="204">
        <f>'2.MUT#1'!M28</f>
        <v>72116205</v>
      </c>
      <c r="F59" s="676"/>
      <c r="G59" s="669"/>
      <c r="I59" s="673"/>
      <c r="J59" s="673"/>
      <c r="K59" s="219" t="s">
        <v>37</v>
      </c>
      <c r="L59" s="203">
        <f>'2.MUT#1'!Q28</f>
        <v>35</v>
      </c>
      <c r="M59" s="203">
        <f>'2.MUT#1'!R28</f>
        <v>15</v>
      </c>
      <c r="N59" s="203">
        <f>'2.MUT#1'!S28</f>
        <v>270</v>
      </c>
      <c r="O59" s="203">
        <f>'2.MUT#1'!T28</f>
        <v>19.039432764659772</v>
      </c>
      <c r="P59" s="203">
        <f>'2.MUT#1'!U28</f>
        <v>8.3551870766805716E-3</v>
      </c>
      <c r="Q59" s="203">
        <f>'2.MUT#1'!V28</f>
        <v>1.6640565002274812E-2</v>
      </c>
      <c r="R59" s="673"/>
      <c r="T59" s="705"/>
      <c r="U59" s="705"/>
      <c r="V59" s="81" t="s">
        <v>37</v>
      </c>
      <c r="W59" s="158" t="str">
        <f>'2.MUT#1'!Z28</f>
        <v>C</v>
      </c>
      <c r="X59" s="144" t="str">
        <f>'2.MUT#1'!AA28</f>
        <v xml:space="preserve">Protected </v>
      </c>
      <c r="Y59" s="144">
        <f>'2.MUT#1'!AB28</f>
        <v>0.01</v>
      </c>
      <c r="Z59" s="144">
        <f>'2.MUT#1'!AC28</f>
        <v>0.5</v>
      </c>
      <c r="AA59" s="144">
        <f>'2.MUT#1'!AD28</f>
        <v>0.505</v>
      </c>
      <c r="AB59" s="144" t="str">
        <f>'2.MUT#1'!AE28</f>
        <v>WBT+EBT</v>
      </c>
      <c r="AC59" s="144">
        <f>'2.MUT#1'!AF28</f>
        <v>4</v>
      </c>
      <c r="AD59" s="144">
        <f>'2.MUT#1'!AG28</f>
        <v>0</v>
      </c>
      <c r="AE59" s="144" t="str">
        <f>'2.MUT#1'!AH28</f>
        <v>SBT</v>
      </c>
      <c r="AF59" s="144">
        <f>'2.MUT#1'!AI28</f>
        <v>1</v>
      </c>
      <c r="AG59" s="144">
        <f>'2.MUT#1'!AJ28</f>
        <v>0</v>
      </c>
      <c r="AH59" s="144">
        <f>'2.MUT#1'!AK28</f>
        <v>4</v>
      </c>
      <c r="AI59" s="144">
        <f>'2.MUT#1'!AL28</f>
        <v>35</v>
      </c>
      <c r="AJ59" s="144">
        <f>'2.MUT#1'!AM28</f>
        <v>0.7222222222222221</v>
      </c>
      <c r="AK59" s="150">
        <f>'2.MUT#1'!AN28</f>
        <v>1.4588888888888887</v>
      </c>
      <c r="AL59" s="702"/>
      <c r="AN59" s="705"/>
      <c r="AO59" s="705"/>
      <c r="AP59" s="125" t="s">
        <v>37</v>
      </c>
      <c r="AQ59" s="172">
        <f>'2.MUT#1'!AR28</f>
        <v>72116205</v>
      </c>
      <c r="AR59" s="117">
        <f>'2.MUT#1'!AS28</f>
        <v>1.6640565002274812E-2</v>
      </c>
      <c r="AS59" s="117">
        <f>'2.MUT#1'!AT28</f>
        <v>1.4588888888888887</v>
      </c>
      <c r="AT59" s="117">
        <f>'2.MUT#1'!AU28</f>
        <v>1</v>
      </c>
      <c r="AU59" s="6">
        <f>'2.MUT#1'!AV28</f>
        <v>1750746.0258745519</v>
      </c>
      <c r="AV59" s="712"/>
      <c r="AW59" s="712"/>
      <c r="AX59" s="715"/>
    </row>
    <row r="60" spans="1:50" ht="20.25" thickTop="1" thickBot="1" x14ac:dyDescent="0.35">
      <c r="A60" s="675"/>
      <c r="B60" s="675"/>
      <c r="C60" s="222" t="s">
        <v>39</v>
      </c>
      <c r="D60" s="209" t="str">
        <f>'2.MUT#1'!L29</f>
        <v>NBL*SBT</v>
      </c>
      <c r="E60" s="210">
        <f>'2.MUT#1'!M29</f>
        <v>3675995</v>
      </c>
      <c r="F60" s="676"/>
      <c r="G60" s="669"/>
      <c r="I60" s="675"/>
      <c r="J60" s="675"/>
      <c r="K60" s="221" t="s">
        <v>39</v>
      </c>
      <c r="L60" s="209">
        <f>'2.MUT#1'!Q29</f>
        <v>25</v>
      </c>
      <c r="M60" s="209">
        <f>'2.MUT#1'!R29</f>
        <v>15</v>
      </c>
      <c r="N60" s="209">
        <f>'2.MUT#1'!S29</f>
        <v>230</v>
      </c>
      <c r="O60" s="209">
        <f>'2.MUT#1'!T29</f>
        <v>18.248908921254063</v>
      </c>
      <c r="P60" s="209">
        <f>'2.MUT#1'!U29</f>
        <v>7.1146798558078322E-3</v>
      </c>
      <c r="Q60" s="209">
        <f>'2.MUT#1'!V29</f>
        <v>1.4178741042165027E-2</v>
      </c>
      <c r="R60" s="675"/>
      <c r="T60" s="706"/>
      <c r="U60" s="706"/>
      <c r="V60" s="82" t="s">
        <v>39</v>
      </c>
      <c r="W60" s="158" t="str">
        <f>'2.MUT#1'!Z29</f>
        <v>C</v>
      </c>
      <c r="X60" s="152" t="str">
        <f>'2.MUT#1'!AA29</f>
        <v xml:space="preserve">Protected </v>
      </c>
      <c r="Y60" s="152">
        <f>'2.MUT#1'!AB29</f>
        <v>0.01</v>
      </c>
      <c r="Z60" s="152">
        <f>'2.MUT#1'!AC29</f>
        <v>0.5</v>
      </c>
      <c r="AA60" s="152">
        <f>'2.MUT#1'!AD29</f>
        <v>0.505</v>
      </c>
      <c r="AB60" s="152" t="str">
        <f>'2.MUT#1'!AE29</f>
        <v>EBT+SBT</v>
      </c>
      <c r="AC60" s="152">
        <f>'2.MUT#1'!AF29</f>
        <v>3</v>
      </c>
      <c r="AD60" s="152">
        <f>'2.MUT#1'!AG29</f>
        <v>1</v>
      </c>
      <c r="AE60" s="152" t="str">
        <f>'2.MUT#1'!AH29</f>
        <v>WBT</v>
      </c>
      <c r="AF60" s="152">
        <f>'2.MUT#1'!AI29</f>
        <v>2</v>
      </c>
      <c r="AG60" s="152">
        <f>'2.MUT#1'!AJ29</f>
        <v>1.75</v>
      </c>
      <c r="AH60" s="152">
        <f>'2.MUT#1'!AK29</f>
        <v>4.75</v>
      </c>
      <c r="AI60" s="152">
        <f>'2.MUT#1'!AL29</f>
        <v>35</v>
      </c>
      <c r="AJ60" s="152">
        <f>'2.MUT#1'!AM29</f>
        <v>0.7222222222222221</v>
      </c>
      <c r="AK60" s="153">
        <f>'2.MUT#1'!AN29</f>
        <v>1.7324305555555555</v>
      </c>
      <c r="AL60" s="703"/>
      <c r="AN60" s="706"/>
      <c r="AO60" s="706"/>
      <c r="AP60" s="126" t="s">
        <v>39</v>
      </c>
      <c r="AQ60" s="174">
        <f>'2.MUT#1'!AR29</f>
        <v>3675995</v>
      </c>
      <c r="AR60" s="120">
        <f>'2.MUT#1'!AS29</f>
        <v>1.4178741042165027E-2</v>
      </c>
      <c r="AS60" s="120">
        <f>'2.MUT#1'!AT29</f>
        <v>1.7324305555555555</v>
      </c>
      <c r="AT60" s="120">
        <f>'2.MUT#1'!AU29</f>
        <v>1</v>
      </c>
      <c r="AU60" s="7">
        <f>'2.MUT#1'!AV29</f>
        <v>90295.980377079104</v>
      </c>
      <c r="AV60" s="713"/>
      <c r="AW60" s="713"/>
      <c r="AX60" s="716"/>
    </row>
    <row r="61" spans="1:50" ht="19.5" thickTop="1" x14ac:dyDescent="0.3">
      <c r="A61" s="672">
        <v>3</v>
      </c>
      <c r="B61" s="672" t="s">
        <v>4</v>
      </c>
      <c r="C61" s="198" t="s">
        <v>34</v>
      </c>
      <c r="D61" s="199" t="str">
        <f>'3.Partial CFI'!L6</f>
        <v>NBR*(NBT+NBL)</v>
      </c>
      <c r="E61" s="212">
        <f>'3.Partial CFI'!M6</f>
        <v>4392588</v>
      </c>
      <c r="F61" s="670">
        <f>SUM(E61:E68)</f>
        <v>148241684</v>
      </c>
      <c r="G61" s="672">
        <f>F61/F5</f>
        <v>1.0015351879080674</v>
      </c>
      <c r="I61" s="672">
        <v>3</v>
      </c>
      <c r="J61" s="672" t="s">
        <v>4</v>
      </c>
      <c r="K61" s="198" t="s">
        <v>34</v>
      </c>
      <c r="L61" s="199">
        <f>'3.Partial CFI'!Q6</f>
        <v>25</v>
      </c>
      <c r="M61" s="199">
        <f>'3.Partial CFI'!R6</f>
        <v>25</v>
      </c>
      <c r="N61" s="199">
        <f>'3.Partial CFI'!S6</f>
        <v>10</v>
      </c>
      <c r="O61" s="199">
        <f>'3.Partial CFI'!T6</f>
        <v>2.1788935686914574</v>
      </c>
      <c r="P61" s="199">
        <f>'3.Partial CFI'!U6</f>
        <v>2.2593421376807375E-6</v>
      </c>
      <c r="Q61" s="199">
        <f>'3.Partial CFI'!V6</f>
        <v>4.5186791707345801E-6</v>
      </c>
      <c r="R61" s="672">
        <f>'3.Partial CFI'!W6</f>
        <v>5.3918836175529642E-4</v>
      </c>
      <c r="T61" s="704">
        <v>3</v>
      </c>
      <c r="U61" s="704" t="s">
        <v>4</v>
      </c>
      <c r="V61" s="73" t="s">
        <v>34</v>
      </c>
      <c r="W61" s="159" t="str">
        <f>'3.Partial CFI'!Z6</f>
        <v>D</v>
      </c>
      <c r="X61" s="147" t="str">
        <f>'3.Partial CFI'!AA6</f>
        <v>Permitted or yield control</v>
      </c>
      <c r="Y61" s="147">
        <f>'3.Partial CFI'!AB6</f>
        <v>1</v>
      </c>
      <c r="Z61" s="147">
        <f>'3.Partial CFI'!AC6</f>
        <v>0.5</v>
      </c>
      <c r="AA61" s="147">
        <f>'3.Partial CFI'!AD6</f>
        <v>1</v>
      </c>
      <c r="AB61" s="147" t="str">
        <f>'3.Partial CFI'!AE6</f>
        <v>NA</v>
      </c>
      <c r="AC61" s="147">
        <f>'3.Partial CFI'!AF6</f>
        <v>0</v>
      </c>
      <c r="AD61" s="147">
        <f>'3.Partial CFI'!AG6</f>
        <v>0</v>
      </c>
      <c r="AE61" s="147" t="str">
        <f>'3.Partial CFI'!AH6</f>
        <v>NA</v>
      </c>
      <c r="AF61" s="147">
        <f>'3.Partial CFI'!AI6</f>
        <v>0</v>
      </c>
      <c r="AG61" s="147">
        <f>'3.Partial CFI'!AJ6</f>
        <v>0</v>
      </c>
      <c r="AH61" s="147">
        <f>'3.Partial CFI'!AK6</f>
        <v>1</v>
      </c>
      <c r="AI61" s="147" t="str">
        <f>'3.Partial CFI'!AL6</f>
        <v>NA</v>
      </c>
      <c r="AJ61" s="147">
        <f>'3.Partial CFI'!AM6</f>
        <v>1</v>
      </c>
      <c r="AK61" s="148">
        <f>'3.Partial CFI'!AN6</f>
        <v>1</v>
      </c>
      <c r="AL61" s="701">
        <f>'3.Partial CFI'!AO6</f>
        <v>1</v>
      </c>
      <c r="AN61" s="704">
        <v>3</v>
      </c>
      <c r="AO61" s="704" t="s">
        <v>4</v>
      </c>
      <c r="AP61" s="114" t="s">
        <v>34</v>
      </c>
      <c r="AQ61" s="171">
        <f>'3.Partial CFI'!AR6</f>
        <v>4392588</v>
      </c>
      <c r="AR61" s="143">
        <f>'3.Partial CFI'!AS6</f>
        <v>4.5186791707345801E-6</v>
      </c>
      <c r="AS61" s="115">
        <f>'3.Partial CFI'!AT6</f>
        <v>1</v>
      </c>
      <c r="AT61" s="115">
        <f>'3.Partial CFI'!AU6</f>
        <v>1</v>
      </c>
      <c r="AU61" s="5">
        <f>'3.Partial CFI'!AV6</f>
        <v>19.848695901218669</v>
      </c>
      <c r="AV61" s="711">
        <f>'3.Partial CFI'!AW6</f>
        <v>137626.58376662913</v>
      </c>
      <c r="AW61" s="711">
        <f>'3.Partial CFI'!AX6</f>
        <v>99.00045538244936</v>
      </c>
      <c r="AX61" s="714">
        <f>'3.Partial CFI'!AY6</f>
        <v>69.818294516278272</v>
      </c>
    </row>
    <row r="62" spans="1:50" ht="18.75" x14ac:dyDescent="0.3">
      <c r="A62" s="673"/>
      <c r="B62" s="673"/>
      <c r="C62" s="202" t="s">
        <v>35</v>
      </c>
      <c r="D62" s="203" t="str">
        <f>'3.Partial CFI'!L7</f>
        <v>NBT*NBL</v>
      </c>
      <c r="E62" s="204">
        <f>'3.Partial CFI'!M7</f>
        <v>3675995</v>
      </c>
      <c r="F62" s="671"/>
      <c r="G62" s="673"/>
      <c r="I62" s="673"/>
      <c r="J62" s="673"/>
      <c r="K62" s="202" t="s">
        <v>35</v>
      </c>
      <c r="L62" s="203">
        <f>'3.Partial CFI'!Q7</f>
        <v>25</v>
      </c>
      <c r="M62" s="203">
        <f>'3.Partial CFI'!R7</f>
        <v>25</v>
      </c>
      <c r="N62" s="203">
        <f>'3.Partial CFI'!S7</f>
        <v>10</v>
      </c>
      <c r="O62" s="203">
        <f>'3.Partial CFI'!T7</f>
        <v>2.1788935686914574</v>
      </c>
      <c r="P62" s="203">
        <f>'3.Partial CFI'!U7</f>
        <v>2.2593421376807375E-6</v>
      </c>
      <c r="Q62" s="203">
        <f>'3.Partial CFI'!V7</f>
        <v>4.5186791707345801E-6</v>
      </c>
      <c r="R62" s="673"/>
      <c r="T62" s="705"/>
      <c r="U62" s="705"/>
      <c r="V62" s="74" t="s">
        <v>35</v>
      </c>
      <c r="W62" s="160" t="str">
        <f>'3.Partial CFI'!Z7</f>
        <v>D</v>
      </c>
      <c r="X62" s="144" t="str">
        <f>'3.Partial CFI'!AA7</f>
        <v>Permitted or yield control</v>
      </c>
      <c r="Y62" s="144">
        <f>'3.Partial CFI'!AB7</f>
        <v>1</v>
      </c>
      <c r="Z62" s="144">
        <f>'3.Partial CFI'!AC7</f>
        <v>0.5</v>
      </c>
      <c r="AA62" s="144">
        <f>'3.Partial CFI'!AD7</f>
        <v>1</v>
      </c>
      <c r="AB62" s="144" t="str">
        <f>'3.Partial CFI'!AE7</f>
        <v>NA</v>
      </c>
      <c r="AC62" s="144">
        <f>'3.Partial CFI'!AF7</f>
        <v>0</v>
      </c>
      <c r="AD62" s="144">
        <f>'3.Partial CFI'!AG7</f>
        <v>0</v>
      </c>
      <c r="AE62" s="144" t="str">
        <f>'3.Partial CFI'!AH7</f>
        <v>NA</v>
      </c>
      <c r="AF62" s="144">
        <f>'3.Partial CFI'!AI7</f>
        <v>0</v>
      </c>
      <c r="AG62" s="144">
        <f>'3.Partial CFI'!AJ7</f>
        <v>0</v>
      </c>
      <c r="AH62" s="144">
        <f>'3.Partial CFI'!AK7</f>
        <v>1</v>
      </c>
      <c r="AI62" s="144" t="str">
        <f>'3.Partial CFI'!AL7</f>
        <v>NA</v>
      </c>
      <c r="AJ62" s="144">
        <f>'3.Partial CFI'!AM7</f>
        <v>1</v>
      </c>
      <c r="AK62" s="150">
        <f>'3.Partial CFI'!AN7</f>
        <v>1</v>
      </c>
      <c r="AL62" s="702"/>
      <c r="AN62" s="705"/>
      <c r="AO62" s="705"/>
      <c r="AP62" s="116" t="s">
        <v>35</v>
      </c>
      <c r="AQ62" s="172">
        <f>'3.Partial CFI'!AR7</f>
        <v>3675995</v>
      </c>
      <c r="AR62" s="173">
        <f>'3.Partial CFI'!AS7</f>
        <v>4.5186791707345801E-6</v>
      </c>
      <c r="AS62" s="117">
        <f>'3.Partial CFI'!AT7</f>
        <v>1</v>
      </c>
      <c r="AT62" s="117">
        <f>'3.Partial CFI'!AU7</f>
        <v>1</v>
      </c>
      <c r="AU62" s="6">
        <f>'3.Partial CFI'!AV7</f>
        <v>16.610642038224462</v>
      </c>
      <c r="AV62" s="712"/>
      <c r="AW62" s="712"/>
      <c r="AX62" s="715"/>
    </row>
    <row r="63" spans="1:50" ht="18.75" x14ac:dyDescent="0.3">
      <c r="A63" s="673"/>
      <c r="B63" s="673"/>
      <c r="C63" s="207" t="s">
        <v>30</v>
      </c>
      <c r="D63" s="203" t="str">
        <f>'3.Partial CFI'!L8</f>
        <v>WBR*WBT</v>
      </c>
      <c r="E63" s="204">
        <f>'3.Partial CFI'!M8</f>
        <v>40208076</v>
      </c>
      <c r="F63" s="671"/>
      <c r="G63" s="673"/>
      <c r="I63" s="673"/>
      <c r="J63" s="673"/>
      <c r="K63" s="207" t="s">
        <v>30</v>
      </c>
      <c r="L63" s="203">
        <f>'3.Partial CFI'!Q8</f>
        <v>35</v>
      </c>
      <c r="M63" s="203">
        <f>'3.Partial CFI'!R8</f>
        <v>15</v>
      </c>
      <c r="N63" s="203">
        <f>'3.Partial CFI'!S8</f>
        <v>10</v>
      </c>
      <c r="O63" s="203">
        <f>'3.Partial CFI'!T8</f>
        <v>10.197448937567444</v>
      </c>
      <c r="P63" s="203">
        <f>'3.Partial CFI'!U8</f>
        <v>7.8388153024650875E-4</v>
      </c>
      <c r="Q63" s="203">
        <f>'3.Partial CFI'!V8</f>
        <v>1.567148590239556E-3</v>
      </c>
      <c r="R63" s="673"/>
      <c r="T63" s="705"/>
      <c r="U63" s="705"/>
      <c r="V63" s="75" t="s">
        <v>30</v>
      </c>
      <c r="W63" s="160" t="str">
        <f>'3.Partial CFI'!Z8</f>
        <v>D</v>
      </c>
      <c r="X63" s="144" t="str">
        <f>'3.Partial CFI'!AA8</f>
        <v>Permitted or yield control</v>
      </c>
      <c r="Y63" s="144">
        <f>'3.Partial CFI'!AB8</f>
        <v>1</v>
      </c>
      <c r="Z63" s="144">
        <f>'3.Partial CFI'!AC8</f>
        <v>0.5</v>
      </c>
      <c r="AA63" s="144">
        <f>'3.Partial CFI'!AD8</f>
        <v>1</v>
      </c>
      <c r="AB63" s="144" t="str">
        <f>'3.Partial CFI'!AE8</f>
        <v>NA</v>
      </c>
      <c r="AC63" s="144">
        <f>'3.Partial CFI'!AF8</f>
        <v>0</v>
      </c>
      <c r="AD63" s="144">
        <f>'3.Partial CFI'!AG8</f>
        <v>0</v>
      </c>
      <c r="AE63" s="144" t="str">
        <f>'3.Partial CFI'!AH8</f>
        <v>NA</v>
      </c>
      <c r="AF63" s="144">
        <f>'3.Partial CFI'!AI8</f>
        <v>0</v>
      </c>
      <c r="AG63" s="144">
        <f>'3.Partial CFI'!AJ8</f>
        <v>0</v>
      </c>
      <c r="AH63" s="144">
        <f>'3.Partial CFI'!AK8</f>
        <v>1</v>
      </c>
      <c r="AI63" s="144" t="str">
        <f>'3.Partial CFI'!AL8</f>
        <v>NA</v>
      </c>
      <c r="AJ63" s="144">
        <f>'3.Partial CFI'!AM8</f>
        <v>1</v>
      </c>
      <c r="AK63" s="150">
        <f>'3.Partial CFI'!AN8</f>
        <v>1</v>
      </c>
      <c r="AL63" s="702"/>
      <c r="AN63" s="705"/>
      <c r="AO63" s="705"/>
      <c r="AP63" s="118" t="s">
        <v>30</v>
      </c>
      <c r="AQ63" s="172">
        <f>'3.Partial CFI'!AR8</f>
        <v>40208076</v>
      </c>
      <c r="AR63" s="173">
        <f>'3.Partial CFI'!AS8</f>
        <v>1.567148590239556E-3</v>
      </c>
      <c r="AS63" s="117">
        <f>'3.Partial CFI'!AT8</f>
        <v>1</v>
      </c>
      <c r="AT63" s="117">
        <f>'3.Partial CFI'!AU8</f>
        <v>1</v>
      </c>
      <c r="AU63" s="6">
        <f>'3.Partial CFI'!AV8</f>
        <v>63012.029619644927</v>
      </c>
      <c r="AV63" s="712"/>
      <c r="AW63" s="712"/>
      <c r="AX63" s="715"/>
    </row>
    <row r="64" spans="1:50" ht="18.75" x14ac:dyDescent="0.3">
      <c r="A64" s="673"/>
      <c r="B64" s="673"/>
      <c r="C64" s="207" t="s">
        <v>28</v>
      </c>
      <c r="D64" s="203" t="str">
        <f>'3.Partial CFI'!L9</f>
        <v>(WBR+WBT)*WBL</v>
      </c>
      <c r="E64" s="204">
        <f>'3.Partial CFI'!M9</f>
        <v>45571932</v>
      </c>
      <c r="F64" s="671"/>
      <c r="G64" s="673"/>
      <c r="I64" s="673"/>
      <c r="J64" s="673"/>
      <c r="K64" s="207" t="s">
        <v>28</v>
      </c>
      <c r="L64" s="203">
        <f>'3.Partial CFI'!Q9</f>
        <v>35</v>
      </c>
      <c r="M64" s="203">
        <f>'3.Partial CFI'!R9</f>
        <v>20</v>
      </c>
      <c r="N64" s="203">
        <f>'3.Partial CFI'!S9</f>
        <v>10</v>
      </c>
      <c r="O64" s="203">
        <f>'3.Partial CFI'!T9</f>
        <v>7.8464824249932006</v>
      </c>
      <c r="P64" s="203">
        <f>'3.Partial CFI'!U9</f>
        <v>2.903258937823807E-4</v>
      </c>
      <c r="Q64" s="203">
        <f>'3.Partial CFI'!V9</f>
        <v>5.8056749844016082E-4</v>
      </c>
      <c r="R64" s="673"/>
      <c r="T64" s="705"/>
      <c r="U64" s="705"/>
      <c r="V64" s="75" t="s">
        <v>28</v>
      </c>
      <c r="W64" s="160" t="str">
        <f>'3.Partial CFI'!Z9</f>
        <v>D</v>
      </c>
      <c r="X64" s="144" t="str">
        <f>'3.Partial CFI'!AA9</f>
        <v>Permitted or yield control</v>
      </c>
      <c r="Y64" s="144">
        <f>'3.Partial CFI'!AB9</f>
        <v>1</v>
      </c>
      <c r="Z64" s="144">
        <f>'3.Partial CFI'!AC9</f>
        <v>0.5</v>
      </c>
      <c r="AA64" s="144">
        <f>'3.Partial CFI'!AD9</f>
        <v>1</v>
      </c>
      <c r="AB64" s="144" t="str">
        <f>'3.Partial CFI'!AE9</f>
        <v>NA</v>
      </c>
      <c r="AC64" s="144">
        <f>'3.Partial CFI'!AF9</f>
        <v>0</v>
      </c>
      <c r="AD64" s="144">
        <f>'3.Partial CFI'!AG9</f>
        <v>0</v>
      </c>
      <c r="AE64" s="144" t="str">
        <f>'3.Partial CFI'!AH9</f>
        <v>NA</v>
      </c>
      <c r="AF64" s="144">
        <f>'3.Partial CFI'!AI9</f>
        <v>0</v>
      </c>
      <c r="AG64" s="144">
        <f>'3.Partial CFI'!AJ9</f>
        <v>0</v>
      </c>
      <c r="AH64" s="144">
        <f>'3.Partial CFI'!AK9</f>
        <v>1</v>
      </c>
      <c r="AI64" s="144" t="str">
        <f>'3.Partial CFI'!AL9</f>
        <v>NA</v>
      </c>
      <c r="AJ64" s="144">
        <f>'3.Partial CFI'!AM9</f>
        <v>1</v>
      </c>
      <c r="AK64" s="150">
        <f>'3.Partial CFI'!AN9</f>
        <v>1</v>
      </c>
      <c r="AL64" s="702"/>
      <c r="AN64" s="705"/>
      <c r="AO64" s="705"/>
      <c r="AP64" s="118" t="s">
        <v>28</v>
      </c>
      <c r="AQ64" s="172">
        <f>'3.Partial CFI'!AR9</f>
        <v>45571932</v>
      </c>
      <c r="AR64" s="173">
        <f>'3.Partial CFI'!AS9</f>
        <v>5.8056749844016082E-4</v>
      </c>
      <c r="AS64" s="117">
        <f>'3.Partial CFI'!AT9</f>
        <v>1</v>
      </c>
      <c r="AT64" s="117">
        <f>'3.Partial CFI'!AU9</f>
        <v>1</v>
      </c>
      <c r="AU64" s="6">
        <f>'3.Partial CFI'!AV9</f>
        <v>26457.582560325114</v>
      </c>
      <c r="AV64" s="712"/>
      <c r="AW64" s="712"/>
      <c r="AX64" s="715"/>
    </row>
    <row r="65" spans="1:50" ht="18.75" x14ac:dyDescent="0.3">
      <c r="A65" s="673"/>
      <c r="B65" s="673"/>
      <c r="C65" s="207" t="s">
        <v>36</v>
      </c>
      <c r="D65" s="203" t="str">
        <f>'3.Partial CFI'!L10</f>
        <v>(SBR+SBT)*SBL</v>
      </c>
      <c r="E65" s="204">
        <f>'3.Partial CFI'!M10</f>
        <v>4619818</v>
      </c>
      <c r="F65" s="671"/>
      <c r="G65" s="673"/>
      <c r="I65" s="673"/>
      <c r="J65" s="673"/>
      <c r="K65" s="207" t="s">
        <v>36</v>
      </c>
      <c r="L65" s="203">
        <f>'3.Partial CFI'!Q10</f>
        <v>25</v>
      </c>
      <c r="M65" s="203">
        <f>'3.Partial CFI'!R10</f>
        <v>25</v>
      </c>
      <c r="N65" s="203">
        <f>'3.Partial CFI'!S10</f>
        <v>10</v>
      </c>
      <c r="O65" s="203">
        <f>'3.Partial CFI'!T10</f>
        <v>2.1788935686914574</v>
      </c>
      <c r="P65" s="203">
        <f>'3.Partial CFI'!U10</f>
        <v>2.2593421376807375E-6</v>
      </c>
      <c r="Q65" s="203">
        <f>'3.Partial CFI'!V10</f>
        <v>4.5186791707345801E-6</v>
      </c>
      <c r="R65" s="673"/>
      <c r="T65" s="705"/>
      <c r="U65" s="705"/>
      <c r="V65" s="75" t="s">
        <v>36</v>
      </c>
      <c r="W65" s="160" t="str">
        <f>'3.Partial CFI'!Z10</f>
        <v>D</v>
      </c>
      <c r="X65" s="144" t="str">
        <f>'3.Partial CFI'!AA10</f>
        <v>Permitted or yield control</v>
      </c>
      <c r="Y65" s="144">
        <f>'3.Partial CFI'!AB10</f>
        <v>1</v>
      </c>
      <c r="Z65" s="144">
        <f>'3.Partial CFI'!AC10</f>
        <v>0.5</v>
      </c>
      <c r="AA65" s="144">
        <f>'3.Partial CFI'!AD10</f>
        <v>1</v>
      </c>
      <c r="AB65" s="144" t="str">
        <f>'3.Partial CFI'!AE10</f>
        <v>NA</v>
      </c>
      <c r="AC65" s="144">
        <f>'3.Partial CFI'!AF10</f>
        <v>0</v>
      </c>
      <c r="AD65" s="144">
        <f>'3.Partial CFI'!AG10</f>
        <v>0</v>
      </c>
      <c r="AE65" s="144" t="str">
        <f>'3.Partial CFI'!AH10</f>
        <v>NA</v>
      </c>
      <c r="AF65" s="144">
        <f>'3.Partial CFI'!AI10</f>
        <v>0</v>
      </c>
      <c r="AG65" s="144">
        <f>'3.Partial CFI'!AJ10</f>
        <v>0</v>
      </c>
      <c r="AH65" s="144">
        <f>'3.Partial CFI'!AK10</f>
        <v>1</v>
      </c>
      <c r="AI65" s="144" t="str">
        <f>'3.Partial CFI'!AL10</f>
        <v>NA</v>
      </c>
      <c r="AJ65" s="144">
        <f>'3.Partial CFI'!AM10</f>
        <v>1</v>
      </c>
      <c r="AK65" s="150">
        <f>'3.Partial CFI'!AN10</f>
        <v>1</v>
      </c>
      <c r="AL65" s="702"/>
      <c r="AN65" s="705"/>
      <c r="AO65" s="705"/>
      <c r="AP65" s="118" t="s">
        <v>36</v>
      </c>
      <c r="AQ65" s="172">
        <f>'3.Partial CFI'!AR10</f>
        <v>4619818</v>
      </c>
      <c r="AR65" s="173">
        <f>'3.Partial CFI'!AS10</f>
        <v>4.5186791707345801E-6</v>
      </c>
      <c r="AS65" s="117">
        <f>'3.Partial CFI'!AT10</f>
        <v>1</v>
      </c>
      <c r="AT65" s="117">
        <f>'3.Partial CFI'!AU10</f>
        <v>1</v>
      </c>
      <c r="AU65" s="6">
        <f>'3.Partial CFI'!AV10</f>
        <v>20.875475369184688</v>
      </c>
      <c r="AV65" s="712"/>
      <c r="AW65" s="712"/>
      <c r="AX65" s="715"/>
    </row>
    <row r="66" spans="1:50" ht="18.75" x14ac:dyDescent="0.3">
      <c r="A66" s="673"/>
      <c r="B66" s="673"/>
      <c r="C66" s="207" t="s">
        <v>29</v>
      </c>
      <c r="D66" s="203" t="str">
        <f>'3.Partial CFI'!L11</f>
        <v>SBT*SBL</v>
      </c>
      <c r="E66" s="204">
        <f>'3.Partial CFI'!M11</f>
        <v>3675995</v>
      </c>
      <c r="F66" s="671"/>
      <c r="G66" s="673"/>
      <c r="I66" s="673"/>
      <c r="J66" s="673"/>
      <c r="K66" s="207" t="s">
        <v>29</v>
      </c>
      <c r="L66" s="203">
        <f>'3.Partial CFI'!Q11</f>
        <v>25</v>
      </c>
      <c r="M66" s="203">
        <f>'3.Partial CFI'!R11</f>
        <v>25</v>
      </c>
      <c r="N66" s="203">
        <f>'3.Partial CFI'!S11</f>
        <v>10</v>
      </c>
      <c r="O66" s="203">
        <f>'3.Partial CFI'!T11</f>
        <v>2.1788935686914574</v>
      </c>
      <c r="P66" s="203">
        <f>'3.Partial CFI'!U11</f>
        <v>2.2593421376807375E-6</v>
      </c>
      <c r="Q66" s="203">
        <f>'3.Partial CFI'!V11</f>
        <v>4.5186791707345801E-6</v>
      </c>
      <c r="R66" s="673"/>
      <c r="T66" s="705"/>
      <c r="U66" s="705"/>
      <c r="V66" s="75" t="s">
        <v>29</v>
      </c>
      <c r="W66" s="160" t="str">
        <f>'3.Partial CFI'!Z11</f>
        <v>D</v>
      </c>
      <c r="X66" s="144" t="str">
        <f>'3.Partial CFI'!AA11</f>
        <v>Permitted or yield control</v>
      </c>
      <c r="Y66" s="144">
        <f>'3.Partial CFI'!AB11</f>
        <v>1</v>
      </c>
      <c r="Z66" s="144">
        <f>'3.Partial CFI'!AC11</f>
        <v>0.5</v>
      </c>
      <c r="AA66" s="144">
        <f>'3.Partial CFI'!AD11</f>
        <v>1</v>
      </c>
      <c r="AB66" s="144" t="str">
        <f>'3.Partial CFI'!AE11</f>
        <v>NA</v>
      </c>
      <c r="AC66" s="144">
        <f>'3.Partial CFI'!AF11</f>
        <v>0</v>
      </c>
      <c r="AD66" s="144">
        <f>'3.Partial CFI'!AG11</f>
        <v>0</v>
      </c>
      <c r="AE66" s="144" t="str">
        <f>'3.Partial CFI'!AH11</f>
        <v>NA</v>
      </c>
      <c r="AF66" s="144">
        <f>'3.Partial CFI'!AI11</f>
        <v>0</v>
      </c>
      <c r="AG66" s="144">
        <f>'3.Partial CFI'!AJ11</f>
        <v>0</v>
      </c>
      <c r="AH66" s="144">
        <f>'3.Partial CFI'!AK11</f>
        <v>1</v>
      </c>
      <c r="AI66" s="144" t="str">
        <f>'3.Partial CFI'!AL11</f>
        <v>NA</v>
      </c>
      <c r="AJ66" s="144">
        <f>'3.Partial CFI'!AM11</f>
        <v>1</v>
      </c>
      <c r="AK66" s="150">
        <f>'3.Partial CFI'!AN11</f>
        <v>1</v>
      </c>
      <c r="AL66" s="702"/>
      <c r="AN66" s="705"/>
      <c r="AO66" s="705"/>
      <c r="AP66" s="118" t="s">
        <v>29</v>
      </c>
      <c r="AQ66" s="172">
        <f>'3.Partial CFI'!AR11</f>
        <v>3675995</v>
      </c>
      <c r="AR66" s="173">
        <f>'3.Partial CFI'!AS11</f>
        <v>4.5186791707345801E-6</v>
      </c>
      <c r="AS66" s="117">
        <f>'3.Partial CFI'!AT11</f>
        <v>1</v>
      </c>
      <c r="AT66" s="117">
        <f>'3.Partial CFI'!AU11</f>
        <v>1</v>
      </c>
      <c r="AU66" s="6">
        <f>'3.Partial CFI'!AV11</f>
        <v>16.610642038224462</v>
      </c>
      <c r="AV66" s="712"/>
      <c r="AW66" s="712"/>
      <c r="AX66" s="715"/>
    </row>
    <row r="67" spans="1:50" ht="18.75" x14ac:dyDescent="0.3">
      <c r="A67" s="673"/>
      <c r="B67" s="673"/>
      <c r="C67" s="207" t="s">
        <v>37</v>
      </c>
      <c r="D67" s="203" t="str">
        <f>'3.Partial CFI'!L12</f>
        <v>EBR*EBT</v>
      </c>
      <c r="E67" s="204">
        <f>'3.Partial CFI'!M12</f>
        <v>21610432</v>
      </c>
      <c r="F67" s="671"/>
      <c r="G67" s="673"/>
      <c r="I67" s="673"/>
      <c r="J67" s="673"/>
      <c r="K67" s="207" t="s">
        <v>37</v>
      </c>
      <c r="L67" s="203">
        <f>'3.Partial CFI'!Q12</f>
        <v>35</v>
      </c>
      <c r="M67" s="203">
        <f>'3.Partial CFI'!R12</f>
        <v>15</v>
      </c>
      <c r="N67" s="203">
        <f>'3.Partial CFI'!S12</f>
        <v>10</v>
      </c>
      <c r="O67" s="203">
        <f>'3.Partial CFI'!T12</f>
        <v>10.197448937567444</v>
      </c>
      <c r="P67" s="203">
        <f>'3.Partial CFI'!U12</f>
        <v>7.8388153024650875E-4</v>
      </c>
      <c r="Q67" s="203">
        <f>'3.Partial CFI'!V12</f>
        <v>1.567148590239556E-3</v>
      </c>
      <c r="R67" s="673"/>
      <c r="T67" s="705"/>
      <c r="U67" s="705"/>
      <c r="V67" s="75" t="s">
        <v>37</v>
      </c>
      <c r="W67" s="160" t="str">
        <f>'3.Partial CFI'!Z12</f>
        <v>D</v>
      </c>
      <c r="X67" s="144" t="str">
        <f>'3.Partial CFI'!AA12</f>
        <v>Permitted or yield control</v>
      </c>
      <c r="Y67" s="144">
        <f>'3.Partial CFI'!AB12</f>
        <v>1</v>
      </c>
      <c r="Z67" s="144">
        <f>'3.Partial CFI'!AC12</f>
        <v>0.5</v>
      </c>
      <c r="AA67" s="144">
        <f>'3.Partial CFI'!AD12</f>
        <v>1</v>
      </c>
      <c r="AB67" s="144" t="str">
        <f>'3.Partial CFI'!AE12</f>
        <v>NA</v>
      </c>
      <c r="AC67" s="144">
        <f>'3.Partial CFI'!AF12</f>
        <v>0</v>
      </c>
      <c r="AD67" s="144">
        <f>'3.Partial CFI'!AG12</f>
        <v>0</v>
      </c>
      <c r="AE67" s="144" t="str">
        <f>'3.Partial CFI'!AH12</f>
        <v>NA</v>
      </c>
      <c r="AF67" s="144">
        <f>'3.Partial CFI'!AI12</f>
        <v>0</v>
      </c>
      <c r="AG67" s="144">
        <f>'3.Partial CFI'!AJ12</f>
        <v>0</v>
      </c>
      <c r="AH67" s="144">
        <f>'3.Partial CFI'!AK12</f>
        <v>1</v>
      </c>
      <c r="AI67" s="144" t="str">
        <f>'3.Partial CFI'!AL12</f>
        <v>NA</v>
      </c>
      <c r="AJ67" s="144">
        <f>'3.Partial CFI'!AM12</f>
        <v>1</v>
      </c>
      <c r="AK67" s="150">
        <f>'3.Partial CFI'!AN12</f>
        <v>1</v>
      </c>
      <c r="AL67" s="702"/>
      <c r="AN67" s="705"/>
      <c r="AO67" s="705"/>
      <c r="AP67" s="118" t="s">
        <v>37</v>
      </c>
      <c r="AQ67" s="172">
        <f>'3.Partial CFI'!AR12</f>
        <v>21610432</v>
      </c>
      <c r="AR67" s="173">
        <f>'3.Partial CFI'!AS12</f>
        <v>1.567148590239556E-3</v>
      </c>
      <c r="AS67" s="117">
        <f>'3.Partial CFI'!AT12</f>
        <v>1</v>
      </c>
      <c r="AT67" s="117">
        <f>'3.Partial CFI'!AU12</f>
        <v>1</v>
      </c>
      <c r="AU67" s="6">
        <f>'3.Partial CFI'!AV12</f>
        <v>33866.758043267786</v>
      </c>
      <c r="AV67" s="712"/>
      <c r="AW67" s="712"/>
      <c r="AX67" s="715"/>
    </row>
    <row r="68" spans="1:50" ht="19.5" thickBot="1" x14ac:dyDescent="0.35">
      <c r="A68" s="673"/>
      <c r="B68" s="673"/>
      <c r="C68" s="208" t="s">
        <v>39</v>
      </c>
      <c r="D68" s="209" t="str">
        <f>'3.Partial CFI'!L13</f>
        <v>(EBR+EBT)*EBL</v>
      </c>
      <c r="E68" s="210">
        <f>'3.Partial CFI'!M13</f>
        <v>24486848</v>
      </c>
      <c r="F68" s="674"/>
      <c r="G68" s="675"/>
      <c r="I68" s="673"/>
      <c r="J68" s="673"/>
      <c r="K68" s="208" t="s">
        <v>39</v>
      </c>
      <c r="L68" s="209">
        <f>'3.Partial CFI'!Q13</f>
        <v>35</v>
      </c>
      <c r="M68" s="209">
        <f>'3.Partial CFI'!R13</f>
        <v>20</v>
      </c>
      <c r="N68" s="209">
        <f>'3.Partial CFI'!S13</f>
        <v>10</v>
      </c>
      <c r="O68" s="209">
        <f>'3.Partial CFI'!T13</f>
        <v>7.8464824249932006</v>
      </c>
      <c r="P68" s="209">
        <f>'3.Partial CFI'!U13</f>
        <v>2.903258937823807E-4</v>
      </c>
      <c r="Q68" s="209">
        <f>'3.Partial CFI'!V13</f>
        <v>5.8056749844016082E-4</v>
      </c>
      <c r="R68" s="675"/>
      <c r="T68" s="705"/>
      <c r="U68" s="705"/>
      <c r="V68" s="76" t="s">
        <v>39</v>
      </c>
      <c r="W68" s="160" t="str">
        <f>'3.Partial CFI'!Z13</f>
        <v>D</v>
      </c>
      <c r="X68" s="152" t="str">
        <f>'3.Partial CFI'!AA13</f>
        <v>Permitted or yield control</v>
      </c>
      <c r="Y68" s="152">
        <f>'3.Partial CFI'!AB13</f>
        <v>1</v>
      </c>
      <c r="Z68" s="152">
        <f>'3.Partial CFI'!AC13</f>
        <v>0.5</v>
      </c>
      <c r="AA68" s="152">
        <f>'3.Partial CFI'!AD13</f>
        <v>1</v>
      </c>
      <c r="AB68" s="152" t="str">
        <f>'3.Partial CFI'!AE13</f>
        <v>NA</v>
      </c>
      <c r="AC68" s="152">
        <f>'3.Partial CFI'!AF13</f>
        <v>0</v>
      </c>
      <c r="AD68" s="152">
        <f>'3.Partial CFI'!AG13</f>
        <v>0</v>
      </c>
      <c r="AE68" s="152" t="str">
        <f>'3.Partial CFI'!AH13</f>
        <v>NA</v>
      </c>
      <c r="AF68" s="152">
        <f>'3.Partial CFI'!AI13</f>
        <v>0</v>
      </c>
      <c r="AG68" s="152">
        <f>'3.Partial CFI'!AJ13</f>
        <v>0</v>
      </c>
      <c r="AH68" s="152">
        <f>'3.Partial CFI'!AK13</f>
        <v>1</v>
      </c>
      <c r="AI68" s="152" t="str">
        <f>'3.Partial CFI'!AL13</f>
        <v>NA</v>
      </c>
      <c r="AJ68" s="152">
        <f>'3.Partial CFI'!AM13</f>
        <v>1</v>
      </c>
      <c r="AK68" s="153">
        <f>'3.Partial CFI'!AN13</f>
        <v>1</v>
      </c>
      <c r="AL68" s="703"/>
      <c r="AN68" s="705"/>
      <c r="AO68" s="705"/>
      <c r="AP68" s="119" t="s">
        <v>39</v>
      </c>
      <c r="AQ68" s="174">
        <f>'3.Partial CFI'!AR13</f>
        <v>24486848</v>
      </c>
      <c r="AR68" s="175">
        <f>'3.Partial CFI'!AS13</f>
        <v>5.8056749844016082E-4</v>
      </c>
      <c r="AS68" s="120">
        <f>'3.Partial CFI'!AT13</f>
        <v>1</v>
      </c>
      <c r="AT68" s="120">
        <f>'3.Partial CFI'!AU13</f>
        <v>1</v>
      </c>
      <c r="AU68" s="7">
        <f>'3.Partial CFI'!AV13</f>
        <v>14216.268088044455</v>
      </c>
      <c r="AV68" s="713"/>
      <c r="AW68" s="713"/>
      <c r="AX68" s="715"/>
    </row>
    <row r="69" spans="1:50" ht="19.5" thickTop="1" x14ac:dyDescent="0.3">
      <c r="A69" s="673"/>
      <c r="B69" s="673"/>
      <c r="C69" s="213" t="s">
        <v>34</v>
      </c>
      <c r="D69" s="199" t="str">
        <f>'3.Partial CFI'!L14</f>
        <v>NBR*(EBT+SBL)</v>
      </c>
      <c r="E69" s="212">
        <f>'3.Partial CFI'!M14</f>
        <v>12934045</v>
      </c>
      <c r="F69" s="670">
        <f>SUM(E69:E76)</f>
        <v>97671710</v>
      </c>
      <c r="G69" s="672">
        <f>F69/F13</f>
        <v>1</v>
      </c>
      <c r="I69" s="673"/>
      <c r="J69" s="673"/>
      <c r="K69" s="213" t="s">
        <v>34</v>
      </c>
      <c r="L69" s="199">
        <f>'3.Partial CFI'!Q14</f>
        <v>35</v>
      </c>
      <c r="M69" s="199">
        <f>'3.Partial CFI'!R14</f>
        <v>25</v>
      </c>
      <c r="N69" s="199">
        <f>'3.Partial CFI'!S14</f>
        <v>45</v>
      </c>
      <c r="O69" s="199">
        <f>'3.Partial CFI'!T14</f>
        <v>12.375006393165437</v>
      </c>
      <c r="P69" s="199">
        <f>'3.Partial CFI'!U14</f>
        <v>1.6323552670977528E-3</v>
      </c>
      <c r="Q69" s="199">
        <f>'3.Partial CFI'!V14</f>
        <v>3.2620459504774839E-3</v>
      </c>
      <c r="R69" s="672">
        <f>'3.Partial CFI'!W14</f>
        <v>2.1043741536089849E-3</v>
      </c>
      <c r="T69" s="705"/>
      <c r="U69" s="705"/>
      <c r="V69" s="83" t="s">
        <v>34</v>
      </c>
      <c r="W69" s="157" t="str">
        <f>'3.Partial CFI'!Z14</f>
        <v>M</v>
      </c>
      <c r="X69" s="161" t="str">
        <f>'3.Partial CFI'!AA14</f>
        <v>Protected</v>
      </c>
      <c r="Y69" s="161">
        <f>'3.Partial CFI'!AB14</f>
        <v>0.01</v>
      </c>
      <c r="Z69" s="161">
        <f>'3.Partial CFI'!AC14</f>
        <v>0.5</v>
      </c>
      <c r="AA69" s="161">
        <f>'3.Partial CFI'!AD14</f>
        <v>0.505</v>
      </c>
      <c r="AB69" s="161">
        <f>'3.Partial CFI'!AE14</f>
        <v>0</v>
      </c>
      <c r="AC69" s="161">
        <f>'3.Partial CFI'!AF14</f>
        <v>0</v>
      </c>
      <c r="AD69" s="161">
        <f>'3.Partial CFI'!AG14</f>
        <v>1</v>
      </c>
      <c r="AE69" s="161" t="str">
        <f>'3.Partial CFI'!AH14</f>
        <v>EBT</v>
      </c>
      <c r="AF69" s="161">
        <f>'3.Partial CFI'!AI14</f>
        <v>2</v>
      </c>
      <c r="AG69" s="161">
        <f>'3.Partial CFI'!AJ14</f>
        <v>1.75</v>
      </c>
      <c r="AH69" s="161">
        <f>'3.Partial CFI'!AK14</f>
        <v>1.75</v>
      </c>
      <c r="AI69" s="161">
        <f>'3.Partial CFI'!AL14</f>
        <v>35</v>
      </c>
      <c r="AJ69" s="161">
        <f>'3.Partial CFI'!AM14</f>
        <v>0.7222222222222221</v>
      </c>
      <c r="AK69" s="162">
        <f>'3.Partial CFI'!AN14</f>
        <v>0.63826388888888885</v>
      </c>
      <c r="AL69" s="701">
        <f>'3.Partial CFI'!AO14</f>
        <v>1.3221180555555554</v>
      </c>
      <c r="AN69" s="705"/>
      <c r="AO69" s="705"/>
      <c r="AP69" s="127" t="s">
        <v>34</v>
      </c>
      <c r="AQ69" s="171">
        <f>'3.Partial CFI'!AR14</f>
        <v>12934045</v>
      </c>
      <c r="AR69" s="143">
        <f>'3.Partial CFI'!AS14</f>
        <v>3.2620459504774839E-3</v>
      </c>
      <c r="AS69" s="115">
        <f>'3.Partial CFI'!AT14</f>
        <v>0.63826388888888885</v>
      </c>
      <c r="AT69" s="115">
        <f>'3.Partial CFI'!AU14</f>
        <v>1</v>
      </c>
      <c r="AU69" s="5">
        <f>'3.Partial CFI'!AV14</f>
        <v>26929.278390344494</v>
      </c>
      <c r="AV69" s="711">
        <f>'3.Partial CFI'!AW14</f>
        <v>285062.2211338944</v>
      </c>
      <c r="AW69" s="711">
        <f>'3.Partial CFI'!AX14</f>
        <v>97.940752017282037</v>
      </c>
      <c r="AX69" s="715"/>
    </row>
    <row r="70" spans="1:50" ht="18.75" x14ac:dyDescent="0.3">
      <c r="A70" s="673"/>
      <c r="B70" s="673"/>
      <c r="C70" s="214" t="s">
        <v>35</v>
      </c>
      <c r="D70" s="203" t="str">
        <f>'3.Partial CFI'!L15</f>
        <v>EBT*SBL</v>
      </c>
      <c r="E70" s="204">
        <f>'3.Partial CFI'!M15</f>
        <v>12780226</v>
      </c>
      <c r="F70" s="671"/>
      <c r="G70" s="673"/>
      <c r="I70" s="673"/>
      <c r="J70" s="673"/>
      <c r="K70" s="214" t="s">
        <v>35</v>
      </c>
      <c r="L70" s="203">
        <f>'3.Partial CFI'!Q15</f>
        <v>35</v>
      </c>
      <c r="M70" s="203">
        <f>'3.Partial CFI'!R15</f>
        <v>25</v>
      </c>
      <c r="N70" s="203">
        <f>'3.Partial CFI'!S15</f>
        <v>45</v>
      </c>
      <c r="O70" s="203">
        <f>'3.Partial CFI'!T15</f>
        <v>12.375006393165437</v>
      </c>
      <c r="P70" s="203">
        <f>'3.Partial CFI'!U15</f>
        <v>1.6323552670977528E-3</v>
      </c>
      <c r="Q70" s="203">
        <f>'3.Partial CFI'!V15</f>
        <v>3.2620459504774839E-3</v>
      </c>
      <c r="R70" s="673"/>
      <c r="T70" s="705"/>
      <c r="U70" s="705"/>
      <c r="V70" s="78" t="s">
        <v>35</v>
      </c>
      <c r="W70" s="158" t="str">
        <f>'3.Partial CFI'!Z15</f>
        <v>M</v>
      </c>
      <c r="X70" s="144" t="str">
        <f>'3.Partial CFI'!AA15</f>
        <v>Protected</v>
      </c>
      <c r="Y70" s="144">
        <f>'3.Partial CFI'!AB15</f>
        <v>0.01</v>
      </c>
      <c r="Z70" s="144">
        <f>'3.Partial CFI'!AC15</f>
        <v>0.5</v>
      </c>
      <c r="AA70" s="144">
        <f>'3.Partial CFI'!AD15</f>
        <v>0.505</v>
      </c>
      <c r="AB70" s="144" t="str">
        <f>'3.Partial CFI'!AE15</f>
        <v>NBT+WBT</v>
      </c>
      <c r="AC70" s="144">
        <f>'3.Partial CFI'!AF15</f>
        <v>3</v>
      </c>
      <c r="AD70" s="144">
        <f>'3.Partial CFI'!AG15</f>
        <v>1</v>
      </c>
      <c r="AE70" s="144" t="str">
        <f>'3.Partial CFI'!AH15</f>
        <v>EBT</v>
      </c>
      <c r="AF70" s="144">
        <f>'3.Partial CFI'!AI15</f>
        <v>2</v>
      </c>
      <c r="AG70" s="144">
        <f>'3.Partial CFI'!AJ15</f>
        <v>1.75</v>
      </c>
      <c r="AH70" s="144">
        <f>'3.Partial CFI'!AK15</f>
        <v>4.75</v>
      </c>
      <c r="AI70" s="144">
        <f>'3.Partial CFI'!AL15</f>
        <v>35</v>
      </c>
      <c r="AJ70" s="144">
        <f>'3.Partial CFI'!AM15</f>
        <v>0.7222222222222221</v>
      </c>
      <c r="AK70" s="150">
        <f>'3.Partial CFI'!AN15</f>
        <v>1.7324305555555555</v>
      </c>
      <c r="AL70" s="702"/>
      <c r="AN70" s="705"/>
      <c r="AO70" s="705"/>
      <c r="AP70" s="122" t="s">
        <v>35</v>
      </c>
      <c r="AQ70" s="172">
        <f>'3.Partial CFI'!AR15</f>
        <v>12780226</v>
      </c>
      <c r="AR70" s="173">
        <f>'3.Partial CFI'!AS15</f>
        <v>3.2620459504774839E-3</v>
      </c>
      <c r="AS70" s="117">
        <f>'3.Partial CFI'!AT15</f>
        <v>1.7324305555555555</v>
      </c>
      <c r="AT70" s="117">
        <f>'3.Partial CFI'!AU15</f>
        <v>1</v>
      </c>
      <c r="AU70" s="6">
        <f>'3.Partial CFI'!AV15</f>
        <v>72224.483226409269</v>
      </c>
      <c r="AV70" s="712"/>
      <c r="AW70" s="712"/>
      <c r="AX70" s="715"/>
    </row>
    <row r="71" spans="1:50" ht="18.75" x14ac:dyDescent="0.3">
      <c r="A71" s="673"/>
      <c r="B71" s="673"/>
      <c r="C71" s="214" t="s">
        <v>30</v>
      </c>
      <c r="D71" s="203" t="str">
        <f>'3.Partial CFI'!L16</f>
        <v>EBL*NBT</v>
      </c>
      <c r="E71" s="204">
        <f>'3.Partial CFI'!M16</f>
        <v>6215840</v>
      </c>
      <c r="F71" s="671"/>
      <c r="G71" s="673"/>
      <c r="I71" s="673"/>
      <c r="J71" s="673"/>
      <c r="K71" s="214" t="s">
        <v>30</v>
      </c>
      <c r="L71" s="203">
        <f>'3.Partial CFI'!Q16</f>
        <v>20</v>
      </c>
      <c r="M71" s="203">
        <f>'3.Partial CFI'!R16</f>
        <v>25</v>
      </c>
      <c r="N71" s="203">
        <f>'3.Partial CFI'!S16</f>
        <v>45</v>
      </c>
      <c r="O71" s="203">
        <f>'3.Partial CFI'!T16</f>
        <v>8.9147801264732891</v>
      </c>
      <c r="P71" s="203">
        <f>'3.Partial CFI'!U16</f>
        <v>4.7096302149683109E-4</v>
      </c>
      <c r="Q71" s="203">
        <f>'3.Partial CFI'!V16</f>
        <v>9.417042368260448E-4</v>
      </c>
      <c r="R71" s="673"/>
      <c r="T71" s="705"/>
      <c r="U71" s="705"/>
      <c r="V71" s="78" t="s">
        <v>30</v>
      </c>
      <c r="W71" s="158" t="str">
        <f>'3.Partial CFI'!Z16</f>
        <v>M</v>
      </c>
      <c r="X71" s="144" t="str">
        <f>'3.Partial CFI'!AA16</f>
        <v>Protected</v>
      </c>
      <c r="Y71" s="144">
        <f>'3.Partial CFI'!AB16</f>
        <v>0.01</v>
      </c>
      <c r="Z71" s="144">
        <f>'3.Partial CFI'!AC16</f>
        <v>0.5</v>
      </c>
      <c r="AA71" s="144">
        <f>'3.Partial CFI'!AD16</f>
        <v>0.505</v>
      </c>
      <c r="AB71" s="144" t="str">
        <f>'3.Partial CFI'!AE16</f>
        <v>EBT+WBT</v>
      </c>
      <c r="AC71" s="144">
        <f>'3.Partial CFI'!AF16</f>
        <v>4</v>
      </c>
      <c r="AD71" s="144">
        <f>'3.Partial CFI'!AG16</f>
        <v>0</v>
      </c>
      <c r="AE71" s="144" t="str">
        <f>'3.Partial CFI'!AH16</f>
        <v>NBT</v>
      </c>
      <c r="AF71" s="144">
        <f>'3.Partial CFI'!AI16</f>
        <v>1</v>
      </c>
      <c r="AG71" s="144">
        <f>'3.Partial CFI'!AJ16</f>
        <v>0</v>
      </c>
      <c r="AH71" s="144">
        <f>'3.Partial CFI'!AK16</f>
        <v>4</v>
      </c>
      <c r="AI71" s="144">
        <f>'3.Partial CFI'!AL16</f>
        <v>35</v>
      </c>
      <c r="AJ71" s="144">
        <f>'3.Partial CFI'!AM16</f>
        <v>0.7222222222222221</v>
      </c>
      <c r="AK71" s="150">
        <f>'3.Partial CFI'!AN16</f>
        <v>1.4588888888888887</v>
      </c>
      <c r="AL71" s="702"/>
      <c r="AN71" s="705"/>
      <c r="AO71" s="705"/>
      <c r="AP71" s="122" t="s">
        <v>30</v>
      </c>
      <c r="AQ71" s="172">
        <f>'3.Partial CFI'!AR16</f>
        <v>6215840</v>
      </c>
      <c r="AR71" s="173">
        <f>'3.Partial CFI'!AS16</f>
        <v>9.417042368260448E-4</v>
      </c>
      <c r="AS71" s="117">
        <f>'3.Partial CFI'!AT16</f>
        <v>1.4588888888888887</v>
      </c>
      <c r="AT71" s="117">
        <f>'3.Partial CFI'!AU16</f>
        <v>1</v>
      </c>
      <c r="AU71" s="6">
        <f>'3.Partial CFI'!AV16</f>
        <v>8539.5811107636309</v>
      </c>
      <c r="AV71" s="712"/>
      <c r="AW71" s="712"/>
      <c r="AX71" s="715"/>
    </row>
    <row r="72" spans="1:50" ht="18.75" x14ac:dyDescent="0.3">
      <c r="A72" s="673"/>
      <c r="B72" s="673"/>
      <c r="C72" s="214" t="s">
        <v>28</v>
      </c>
      <c r="D72" s="203" t="str">
        <f>'3.Partial CFI'!L17</f>
        <v>(EBL+NBT)*WBR</v>
      </c>
      <c r="E72" s="204">
        <f>'3.Partial CFI'!M17</f>
        <v>12416076</v>
      </c>
      <c r="F72" s="671"/>
      <c r="G72" s="673"/>
      <c r="I72" s="673"/>
      <c r="J72" s="673"/>
      <c r="K72" s="214" t="s">
        <v>28</v>
      </c>
      <c r="L72" s="203">
        <f>'3.Partial CFI'!Q17</f>
        <v>15</v>
      </c>
      <c r="M72" s="203">
        <f>'3.Partial CFI'!R17</f>
        <v>25</v>
      </c>
      <c r="N72" s="203">
        <f>'3.Partial CFI'!S17</f>
        <v>45</v>
      </c>
      <c r="O72" s="203">
        <f>'3.Partial CFI'!T17</f>
        <v>8.9396576292116645</v>
      </c>
      <c r="P72" s="203">
        <f>'3.Partial CFI'!U17</f>
        <v>4.7596350895839364E-4</v>
      </c>
      <c r="Q72" s="203">
        <f>'3.Partial CFI'!V17</f>
        <v>9.5170047665492732E-4</v>
      </c>
      <c r="R72" s="673"/>
      <c r="T72" s="705"/>
      <c r="U72" s="705"/>
      <c r="V72" s="78" t="s">
        <v>28</v>
      </c>
      <c r="W72" s="158" t="str">
        <f>'3.Partial CFI'!Z17</f>
        <v>M</v>
      </c>
      <c r="X72" s="144" t="str">
        <f>'3.Partial CFI'!AA17</f>
        <v>Protected</v>
      </c>
      <c r="Y72" s="144">
        <f>'3.Partial CFI'!AB17</f>
        <v>0.01</v>
      </c>
      <c r="Z72" s="144">
        <f>'3.Partial CFI'!AC17</f>
        <v>0.5</v>
      </c>
      <c r="AA72" s="144">
        <f>'3.Partial CFI'!AD17</f>
        <v>0.505</v>
      </c>
      <c r="AB72" s="144" t="str">
        <f>'3.Partial CFI'!AE17</f>
        <v>EBT+WBT</v>
      </c>
      <c r="AC72" s="144">
        <f>'3.Partial CFI'!AF17</f>
        <v>4</v>
      </c>
      <c r="AD72" s="144">
        <f>'3.Partial CFI'!AG17</f>
        <v>0</v>
      </c>
      <c r="AE72" s="144" t="str">
        <f>'3.Partial CFI'!AH17</f>
        <v>NBT</v>
      </c>
      <c r="AF72" s="144">
        <f>'3.Partial CFI'!AI17</f>
        <v>1</v>
      </c>
      <c r="AG72" s="144">
        <f>'3.Partial CFI'!AJ17</f>
        <v>0</v>
      </c>
      <c r="AH72" s="144">
        <f>'3.Partial CFI'!AK17</f>
        <v>4</v>
      </c>
      <c r="AI72" s="144">
        <f>'3.Partial CFI'!AL17</f>
        <v>35</v>
      </c>
      <c r="AJ72" s="144">
        <f>'3.Partial CFI'!AM17</f>
        <v>0.7222222222222221</v>
      </c>
      <c r="AK72" s="150">
        <f>'3.Partial CFI'!AN17</f>
        <v>1.4588888888888887</v>
      </c>
      <c r="AL72" s="702"/>
      <c r="AN72" s="705"/>
      <c r="AO72" s="705"/>
      <c r="AP72" s="122" t="s">
        <v>28</v>
      </c>
      <c r="AQ72" s="172">
        <f>'3.Partial CFI'!AR17</f>
        <v>12416076</v>
      </c>
      <c r="AR72" s="173">
        <f>'3.Partial CFI'!AS17</f>
        <v>9.5170047665492732E-4</v>
      </c>
      <c r="AS72" s="117">
        <f>'3.Partial CFI'!AT17</f>
        <v>1.4588888888888887</v>
      </c>
      <c r="AT72" s="117">
        <f>'3.Partial CFI'!AU17</f>
        <v>1</v>
      </c>
      <c r="AU72" s="6">
        <f>'3.Partial CFI'!AV17</f>
        <v>17238.793436016593</v>
      </c>
      <c r="AV72" s="712"/>
      <c r="AW72" s="712"/>
      <c r="AX72" s="715"/>
    </row>
    <row r="73" spans="1:50" ht="18.75" x14ac:dyDescent="0.3">
      <c r="A73" s="673"/>
      <c r="B73" s="673"/>
      <c r="C73" s="214" t="s">
        <v>36</v>
      </c>
      <c r="D73" s="203" t="str">
        <f>'3.Partial CFI'!L18</f>
        <v>SBR*(WBT+NBL)</v>
      </c>
      <c r="E73" s="204">
        <f>'3.Partial CFI'!M18</f>
        <v>17280524</v>
      </c>
      <c r="F73" s="671"/>
      <c r="G73" s="673"/>
      <c r="I73" s="673"/>
      <c r="J73" s="673"/>
      <c r="K73" s="214" t="s">
        <v>36</v>
      </c>
      <c r="L73" s="203">
        <f>'3.Partial CFI'!Q18</f>
        <v>35</v>
      </c>
      <c r="M73" s="203">
        <f>'3.Partial CFI'!R18</f>
        <v>25</v>
      </c>
      <c r="N73" s="203">
        <f>'3.Partial CFI'!S18</f>
        <v>45</v>
      </c>
      <c r="O73" s="203">
        <f>'3.Partial CFI'!T18</f>
        <v>12.375006393165437</v>
      </c>
      <c r="P73" s="203">
        <f>'3.Partial CFI'!U18</f>
        <v>1.6323552670977528E-3</v>
      </c>
      <c r="Q73" s="203">
        <f>'3.Partial CFI'!V18</f>
        <v>3.2620459504774839E-3</v>
      </c>
      <c r="R73" s="673"/>
      <c r="T73" s="705"/>
      <c r="U73" s="705"/>
      <c r="V73" s="78" t="s">
        <v>36</v>
      </c>
      <c r="W73" s="158" t="str">
        <f>'3.Partial CFI'!Z18</f>
        <v>M</v>
      </c>
      <c r="X73" s="144" t="str">
        <f>'3.Partial CFI'!AA18</f>
        <v>Protected</v>
      </c>
      <c r="Y73" s="144">
        <f>'3.Partial CFI'!AB18</f>
        <v>0.01</v>
      </c>
      <c r="Z73" s="144">
        <f>'3.Partial CFI'!AC18</f>
        <v>0.5</v>
      </c>
      <c r="AA73" s="144">
        <f>'3.Partial CFI'!AD18</f>
        <v>0.505</v>
      </c>
      <c r="AB73" s="144">
        <f>'3.Partial CFI'!AE18</f>
        <v>0</v>
      </c>
      <c r="AC73" s="144">
        <f>'3.Partial CFI'!AF18</f>
        <v>0</v>
      </c>
      <c r="AD73" s="144">
        <f>'3.Partial CFI'!AG18</f>
        <v>1</v>
      </c>
      <c r="AE73" s="144" t="str">
        <f>'3.Partial CFI'!AH18</f>
        <v>WBT</v>
      </c>
      <c r="AF73" s="144">
        <f>'3.Partial CFI'!AI18</f>
        <v>2</v>
      </c>
      <c r="AG73" s="144">
        <f>'3.Partial CFI'!AJ18</f>
        <v>1.75</v>
      </c>
      <c r="AH73" s="144">
        <f>'3.Partial CFI'!AK18</f>
        <v>1.75</v>
      </c>
      <c r="AI73" s="144">
        <f>'3.Partial CFI'!AL18</f>
        <v>35</v>
      </c>
      <c r="AJ73" s="144">
        <f>'3.Partial CFI'!AM18</f>
        <v>0.7222222222222221</v>
      </c>
      <c r="AK73" s="150">
        <f>'3.Partial CFI'!AN18</f>
        <v>0.63826388888888885</v>
      </c>
      <c r="AL73" s="702"/>
      <c r="AN73" s="705"/>
      <c r="AO73" s="705"/>
      <c r="AP73" s="122" t="s">
        <v>36</v>
      </c>
      <c r="AQ73" s="172">
        <f>'3.Partial CFI'!AR18</f>
        <v>17280524</v>
      </c>
      <c r="AR73" s="173">
        <f>'3.Partial CFI'!AS18</f>
        <v>3.2620459504774839E-3</v>
      </c>
      <c r="AS73" s="117">
        <f>'3.Partial CFI'!AT18</f>
        <v>0.63826388888888885</v>
      </c>
      <c r="AT73" s="117">
        <f>'3.Partial CFI'!AU18</f>
        <v>1</v>
      </c>
      <c r="AU73" s="6">
        <f>'3.Partial CFI'!AV18</f>
        <v>35978.84818918052</v>
      </c>
      <c r="AV73" s="712"/>
      <c r="AW73" s="712"/>
      <c r="AX73" s="715"/>
    </row>
    <row r="74" spans="1:50" ht="18.75" x14ac:dyDescent="0.3">
      <c r="A74" s="673"/>
      <c r="B74" s="673"/>
      <c r="C74" s="214" t="s">
        <v>29</v>
      </c>
      <c r="D74" s="203" t="str">
        <f>'3.Partial CFI'!L19</f>
        <v>WBT*NBL</v>
      </c>
      <c r="E74" s="204">
        <f>'3.Partial CFI'!M19</f>
        <v>17413083</v>
      </c>
      <c r="F74" s="671"/>
      <c r="G74" s="673"/>
      <c r="I74" s="673"/>
      <c r="J74" s="673"/>
      <c r="K74" s="214" t="s">
        <v>29</v>
      </c>
      <c r="L74" s="203">
        <f>'3.Partial CFI'!Q19</f>
        <v>35</v>
      </c>
      <c r="M74" s="203">
        <f>'3.Partial CFI'!R19</f>
        <v>25</v>
      </c>
      <c r="N74" s="203">
        <f>'3.Partial CFI'!S19</f>
        <v>45</v>
      </c>
      <c r="O74" s="203">
        <f>'3.Partial CFI'!T19</f>
        <v>12.375006393165437</v>
      </c>
      <c r="P74" s="203">
        <f>'3.Partial CFI'!U19</f>
        <v>1.6323552670977528E-3</v>
      </c>
      <c r="Q74" s="203">
        <f>'3.Partial CFI'!V19</f>
        <v>3.2620459504774839E-3</v>
      </c>
      <c r="R74" s="673"/>
      <c r="T74" s="705"/>
      <c r="U74" s="705"/>
      <c r="V74" s="78" t="s">
        <v>29</v>
      </c>
      <c r="W74" s="158" t="str">
        <f>'3.Partial CFI'!Z19</f>
        <v>M</v>
      </c>
      <c r="X74" s="144" t="str">
        <f>'3.Partial CFI'!AA19</f>
        <v>Protected</v>
      </c>
      <c r="Y74" s="144">
        <f>'3.Partial CFI'!AB19</f>
        <v>0.01</v>
      </c>
      <c r="Z74" s="144">
        <f>'3.Partial CFI'!AC19</f>
        <v>0.5</v>
      </c>
      <c r="AA74" s="144">
        <f>'3.Partial CFI'!AD19</f>
        <v>0.505</v>
      </c>
      <c r="AB74" s="144" t="str">
        <f>'3.Partial CFI'!AE19</f>
        <v>SBT+EBT</v>
      </c>
      <c r="AC74" s="144">
        <f>'3.Partial CFI'!AF19</f>
        <v>3</v>
      </c>
      <c r="AD74" s="144">
        <f>'3.Partial CFI'!AG19</f>
        <v>1</v>
      </c>
      <c r="AE74" s="144" t="str">
        <f>'3.Partial CFI'!AH19</f>
        <v>WBT</v>
      </c>
      <c r="AF74" s="144">
        <f>'3.Partial CFI'!AI19</f>
        <v>2</v>
      </c>
      <c r="AG74" s="144">
        <f>'3.Partial CFI'!AJ19</f>
        <v>1.75</v>
      </c>
      <c r="AH74" s="144">
        <f>'3.Partial CFI'!AK19</f>
        <v>4.75</v>
      </c>
      <c r="AI74" s="144">
        <f>'3.Partial CFI'!AL19</f>
        <v>35</v>
      </c>
      <c r="AJ74" s="144">
        <f>'3.Partial CFI'!AM19</f>
        <v>0.7222222222222221</v>
      </c>
      <c r="AK74" s="150">
        <f>'3.Partial CFI'!AN19</f>
        <v>1.7324305555555555</v>
      </c>
      <c r="AL74" s="702"/>
      <c r="AN74" s="705"/>
      <c r="AO74" s="705"/>
      <c r="AP74" s="122" t="s">
        <v>29</v>
      </c>
      <c r="AQ74" s="172">
        <f>'3.Partial CFI'!AR19</f>
        <v>17413083</v>
      </c>
      <c r="AR74" s="173">
        <f>'3.Partial CFI'!AS19</f>
        <v>3.2620459504774839E-3</v>
      </c>
      <c r="AS74" s="117">
        <f>'3.Partial CFI'!AT19</f>
        <v>1.7324305555555555</v>
      </c>
      <c r="AT74" s="117">
        <f>'3.Partial CFI'!AU19</f>
        <v>1</v>
      </c>
      <c r="AU74" s="6">
        <f>'3.Partial CFI'!AV19</f>
        <v>98406.000101529688</v>
      </c>
      <c r="AV74" s="712"/>
      <c r="AW74" s="712"/>
      <c r="AX74" s="715"/>
    </row>
    <row r="75" spans="1:50" ht="18.75" x14ac:dyDescent="0.3">
      <c r="A75" s="673"/>
      <c r="B75" s="673"/>
      <c r="C75" s="214" t="s">
        <v>37</v>
      </c>
      <c r="D75" s="203" t="str">
        <f>'3.Partial CFI'!L20</f>
        <v>WBL*SBT</v>
      </c>
      <c r="E75" s="204">
        <f>'3.Partial CFI'!M20</f>
        <v>8488140</v>
      </c>
      <c r="F75" s="671"/>
      <c r="G75" s="673"/>
      <c r="I75" s="673"/>
      <c r="J75" s="673"/>
      <c r="K75" s="214" t="s">
        <v>37</v>
      </c>
      <c r="L75" s="203">
        <f>'3.Partial CFI'!Q20</f>
        <v>20</v>
      </c>
      <c r="M75" s="203">
        <f>'3.Partial CFI'!R20</f>
        <v>25</v>
      </c>
      <c r="N75" s="203">
        <f>'3.Partial CFI'!S20</f>
        <v>45</v>
      </c>
      <c r="O75" s="203">
        <f>'3.Partial CFI'!T20</f>
        <v>8.9147801264732891</v>
      </c>
      <c r="P75" s="203">
        <f>'3.Partial CFI'!U20</f>
        <v>4.7096302149683109E-4</v>
      </c>
      <c r="Q75" s="203">
        <f>'3.Partial CFI'!V20</f>
        <v>9.417042368260448E-4</v>
      </c>
      <c r="R75" s="673"/>
      <c r="T75" s="705"/>
      <c r="U75" s="705"/>
      <c r="V75" s="78" t="s">
        <v>37</v>
      </c>
      <c r="W75" s="158" t="str">
        <f>'3.Partial CFI'!Z20</f>
        <v>M</v>
      </c>
      <c r="X75" s="144" t="str">
        <f>'3.Partial CFI'!AA20</f>
        <v>Protected</v>
      </c>
      <c r="Y75" s="144">
        <f>'3.Partial CFI'!AB20</f>
        <v>0.01</v>
      </c>
      <c r="Z75" s="144">
        <f>'3.Partial CFI'!AC20</f>
        <v>0.5</v>
      </c>
      <c r="AA75" s="144">
        <f>'3.Partial CFI'!AD20</f>
        <v>0.505</v>
      </c>
      <c r="AB75" s="144" t="str">
        <f>'3.Partial CFI'!AE20</f>
        <v>WBT+EBT</v>
      </c>
      <c r="AC75" s="144">
        <f>'3.Partial CFI'!AF20</f>
        <v>4</v>
      </c>
      <c r="AD75" s="144">
        <f>'3.Partial CFI'!AG20</f>
        <v>0</v>
      </c>
      <c r="AE75" s="144" t="str">
        <f>'3.Partial CFI'!AH20</f>
        <v>SBT</v>
      </c>
      <c r="AF75" s="144">
        <f>'3.Partial CFI'!AI20</f>
        <v>1</v>
      </c>
      <c r="AG75" s="144">
        <f>'3.Partial CFI'!AJ20</f>
        <v>0</v>
      </c>
      <c r="AH75" s="144">
        <f>'3.Partial CFI'!AK20</f>
        <v>4</v>
      </c>
      <c r="AI75" s="144">
        <f>'3.Partial CFI'!AL20</f>
        <v>35</v>
      </c>
      <c r="AJ75" s="144">
        <f>'3.Partial CFI'!AM20</f>
        <v>0.7222222222222221</v>
      </c>
      <c r="AK75" s="150">
        <f>'3.Partial CFI'!AN20</f>
        <v>1.4588888888888887</v>
      </c>
      <c r="AL75" s="702"/>
      <c r="AN75" s="705"/>
      <c r="AO75" s="705"/>
      <c r="AP75" s="122" t="s">
        <v>37</v>
      </c>
      <c r="AQ75" s="172">
        <f>'3.Partial CFI'!AR20</f>
        <v>8488140</v>
      </c>
      <c r="AR75" s="173">
        <f>'3.Partial CFI'!AS20</f>
        <v>9.417042368260448E-4</v>
      </c>
      <c r="AS75" s="117">
        <f>'3.Partial CFI'!AT20</f>
        <v>1.4588888888888887</v>
      </c>
      <c r="AT75" s="117">
        <f>'3.Partial CFI'!AU20</f>
        <v>1</v>
      </c>
      <c r="AU75" s="6">
        <f>'3.Partial CFI'!AV20</f>
        <v>11661.361941349393</v>
      </c>
      <c r="AV75" s="712"/>
      <c r="AW75" s="712"/>
      <c r="AX75" s="715"/>
    </row>
    <row r="76" spans="1:50" ht="19.5" thickBot="1" x14ac:dyDescent="0.35">
      <c r="A76" s="673"/>
      <c r="B76" s="673"/>
      <c r="C76" s="215" t="s">
        <v>39</v>
      </c>
      <c r="D76" s="209" t="str">
        <f>'3.Partial CFI'!L21</f>
        <v>(WBL+SBT)*EBR</v>
      </c>
      <c r="E76" s="210">
        <f>'3.Partial CFI'!M21</f>
        <v>10143776</v>
      </c>
      <c r="F76" s="674"/>
      <c r="G76" s="675"/>
      <c r="I76" s="673"/>
      <c r="J76" s="673"/>
      <c r="K76" s="215" t="s">
        <v>39</v>
      </c>
      <c r="L76" s="209">
        <f>'3.Partial CFI'!Q21</f>
        <v>15</v>
      </c>
      <c r="M76" s="209">
        <f>'3.Partial CFI'!R21</f>
        <v>25</v>
      </c>
      <c r="N76" s="209">
        <f>'3.Partial CFI'!S21</f>
        <v>45</v>
      </c>
      <c r="O76" s="209">
        <f>'3.Partial CFI'!T21</f>
        <v>8.9396576292116645</v>
      </c>
      <c r="P76" s="209">
        <f>'3.Partial CFI'!U21</f>
        <v>4.7596350895839364E-4</v>
      </c>
      <c r="Q76" s="209">
        <f>'3.Partial CFI'!V21</f>
        <v>9.5170047665492732E-4</v>
      </c>
      <c r="R76" s="675"/>
      <c r="T76" s="705"/>
      <c r="U76" s="705"/>
      <c r="V76" s="79" t="s">
        <v>39</v>
      </c>
      <c r="W76" s="158" t="str">
        <f>'3.Partial CFI'!Z21</f>
        <v>M</v>
      </c>
      <c r="X76" s="163" t="str">
        <f>'3.Partial CFI'!AA21</f>
        <v>Protected</v>
      </c>
      <c r="Y76" s="163">
        <f>'3.Partial CFI'!AB21</f>
        <v>0.01</v>
      </c>
      <c r="Z76" s="163">
        <f>'3.Partial CFI'!AC21</f>
        <v>0.5</v>
      </c>
      <c r="AA76" s="163">
        <f>'3.Partial CFI'!AD21</f>
        <v>0.505</v>
      </c>
      <c r="AB76" s="163" t="str">
        <f>'3.Partial CFI'!AE21</f>
        <v>WBT+EBT</v>
      </c>
      <c r="AC76" s="163">
        <f>'3.Partial CFI'!AF21</f>
        <v>4</v>
      </c>
      <c r="AD76" s="163">
        <f>'3.Partial CFI'!AG21</f>
        <v>0</v>
      </c>
      <c r="AE76" s="163" t="str">
        <f>'3.Partial CFI'!AH21</f>
        <v>SBT</v>
      </c>
      <c r="AF76" s="163">
        <f>'3.Partial CFI'!AI21</f>
        <v>1</v>
      </c>
      <c r="AG76" s="163">
        <f>'3.Partial CFI'!AJ21</f>
        <v>0</v>
      </c>
      <c r="AH76" s="163">
        <f>'3.Partial CFI'!AK21</f>
        <v>4</v>
      </c>
      <c r="AI76" s="163">
        <f>'3.Partial CFI'!AL21</f>
        <v>35</v>
      </c>
      <c r="AJ76" s="163">
        <f>'3.Partial CFI'!AM21</f>
        <v>0.7222222222222221</v>
      </c>
      <c r="AK76" s="164">
        <f>'3.Partial CFI'!AN21</f>
        <v>1.4588888888888887</v>
      </c>
      <c r="AL76" s="703"/>
      <c r="AN76" s="705"/>
      <c r="AO76" s="705"/>
      <c r="AP76" s="123" t="s">
        <v>39</v>
      </c>
      <c r="AQ76" s="174">
        <f>'3.Partial CFI'!AR21</f>
        <v>10143776</v>
      </c>
      <c r="AR76" s="175">
        <f>'3.Partial CFI'!AS21</f>
        <v>9.5170047665492732E-4</v>
      </c>
      <c r="AS76" s="120">
        <f>'3.Partial CFI'!AT21</f>
        <v>1.4588888888888887</v>
      </c>
      <c r="AT76" s="120">
        <f>'3.Partial CFI'!AU21</f>
        <v>1</v>
      </c>
      <c r="AU76" s="7">
        <f>'3.Partial CFI'!AV21</f>
        <v>14083.874738300783</v>
      </c>
      <c r="AV76" s="713"/>
      <c r="AW76" s="713"/>
      <c r="AX76" s="715"/>
    </row>
    <row r="77" spans="1:50" ht="19.5" thickTop="1" x14ac:dyDescent="0.3">
      <c r="A77" s="673"/>
      <c r="B77" s="673"/>
      <c r="C77" s="216" t="s">
        <v>34</v>
      </c>
      <c r="D77" s="199" t="str">
        <f>'3.Partial CFI'!L22</f>
        <v>NBT*EBT</v>
      </c>
      <c r="E77" s="212">
        <f>'3.Partial CFI'!M22</f>
        <v>46699430</v>
      </c>
      <c r="F77" s="670">
        <f>SUM(E77:E90)</f>
        <v>339907069</v>
      </c>
      <c r="G77" s="672">
        <f>F77/F21</f>
        <v>0.95255902139209703</v>
      </c>
      <c r="I77" s="673"/>
      <c r="J77" s="673"/>
      <c r="K77" s="216" t="s">
        <v>34</v>
      </c>
      <c r="L77" s="218">
        <f>'3.Partial CFI'!Q22</f>
        <v>35</v>
      </c>
      <c r="M77" s="218">
        <f>'3.Partial CFI'!R22</f>
        <v>15</v>
      </c>
      <c r="N77" s="218">
        <f>'3.Partial CFI'!S22</f>
        <v>270</v>
      </c>
      <c r="O77" s="218">
        <f>'3.Partial CFI'!T22</f>
        <v>19.039432764659772</v>
      </c>
      <c r="P77" s="218">
        <f>'3.Partial CFI'!U22</f>
        <v>8.3551870766805716E-3</v>
      </c>
      <c r="Q77" s="218">
        <f>'3.Partial CFI'!V22</f>
        <v>1.6640565002274812E-2</v>
      </c>
      <c r="R77" s="672">
        <f>'3.Partial CFI'!W22</f>
        <v>2.2892131828308404E-2</v>
      </c>
      <c r="T77" s="705"/>
      <c r="U77" s="705"/>
      <c r="V77" s="80" t="s">
        <v>34</v>
      </c>
      <c r="W77" s="157" t="str">
        <f>'3.Partial CFI'!Z22</f>
        <v>C</v>
      </c>
      <c r="X77" s="147" t="str">
        <f>'3.Partial CFI'!AA22</f>
        <v xml:space="preserve">Protected </v>
      </c>
      <c r="Y77" s="147">
        <f>'3.Partial CFI'!AB22</f>
        <v>0.01</v>
      </c>
      <c r="Z77" s="147">
        <f>'3.Partial CFI'!AC22</f>
        <v>0.5</v>
      </c>
      <c r="AA77" s="147">
        <f>'3.Partial CFI'!AD22</f>
        <v>0.505</v>
      </c>
      <c r="AB77" s="147" t="str">
        <f>'3.Partial CFI'!AE22</f>
        <v>EBT+WBT</v>
      </c>
      <c r="AC77" s="147">
        <f>'3.Partial CFI'!AF22</f>
        <v>4</v>
      </c>
      <c r="AD77" s="147">
        <f>'3.Partial CFI'!AG22</f>
        <v>0</v>
      </c>
      <c r="AE77" s="147" t="str">
        <f>'3.Partial CFI'!AH22</f>
        <v>NBT</v>
      </c>
      <c r="AF77" s="147">
        <f>'3.Partial CFI'!AI22</f>
        <v>1</v>
      </c>
      <c r="AG77" s="147">
        <f>'3.Partial CFI'!AJ22</f>
        <v>0</v>
      </c>
      <c r="AH77" s="147">
        <f>'3.Partial CFI'!AK22</f>
        <v>4</v>
      </c>
      <c r="AI77" s="147">
        <f>'3.Partial CFI'!AL22</f>
        <v>35</v>
      </c>
      <c r="AJ77" s="147">
        <f>'3.Partial CFI'!AM22</f>
        <v>0.7222222222222221</v>
      </c>
      <c r="AK77" s="148">
        <f>'3.Partial CFI'!AN22</f>
        <v>1.4588888888888887</v>
      </c>
      <c r="AL77" s="701">
        <f>'3.Partial CFI'!AO22</f>
        <v>1.4849404761904761</v>
      </c>
      <c r="AN77" s="705"/>
      <c r="AO77" s="705"/>
      <c r="AP77" s="124" t="s">
        <v>34</v>
      </c>
      <c r="AQ77" s="171">
        <f>'3.Partial CFI'!AR22</f>
        <v>46699430</v>
      </c>
      <c r="AR77" s="143">
        <f>'3.Partial CFI'!AS22</f>
        <v>1.6640565002274812E-2</v>
      </c>
      <c r="AS77" s="115">
        <f>'3.Partial CFI'!AT22</f>
        <v>1.4588888888888887</v>
      </c>
      <c r="AT77" s="115">
        <f>'3.Partial CFI'!AU22</f>
        <v>1</v>
      </c>
      <c r="AU77" s="5">
        <f>'3.Partial CFI'!AV22</f>
        <v>1133709.7048174792</v>
      </c>
      <c r="AV77" s="711">
        <f>'3.Partial CFI'!AW22</f>
        <v>14343477.17670753</v>
      </c>
      <c r="AW77" s="711">
        <f>'3.Partial CFI'!AX22</f>
        <v>35.099997140414359</v>
      </c>
      <c r="AX77" s="715"/>
    </row>
    <row r="78" spans="1:50" ht="18.75" x14ac:dyDescent="0.3">
      <c r="A78" s="673"/>
      <c r="B78" s="673"/>
      <c r="C78" s="219" t="s">
        <v>35</v>
      </c>
      <c r="D78" s="203" t="str">
        <f>'3.Partial CFI'!L23</f>
        <v>NBT*WBT</v>
      </c>
      <c r="E78" s="204">
        <f>'3.Partial CFI'!M23</f>
        <v>63628065</v>
      </c>
      <c r="F78" s="671"/>
      <c r="G78" s="673"/>
      <c r="I78" s="673"/>
      <c r="J78" s="673"/>
      <c r="K78" s="219" t="s">
        <v>35</v>
      </c>
      <c r="L78" s="203">
        <f>'3.Partial CFI'!Q23</f>
        <v>35</v>
      </c>
      <c r="M78" s="203">
        <f>'3.Partial CFI'!R23</f>
        <v>25</v>
      </c>
      <c r="N78" s="203">
        <f>'3.Partial CFI'!S23</f>
        <v>270</v>
      </c>
      <c r="O78" s="203">
        <f>'3.Partial CFI'!T23</f>
        <v>21.505813167606568</v>
      </c>
      <c r="P78" s="203">
        <f>'3.Partial CFI'!U23</f>
        <v>1.3257274218598319E-2</v>
      </c>
      <c r="Q78" s="203">
        <f>'3.Partial CFI'!V23</f>
        <v>2.6338793117489528E-2</v>
      </c>
      <c r="R78" s="673"/>
      <c r="T78" s="705"/>
      <c r="U78" s="705"/>
      <c r="V78" s="81" t="s">
        <v>35</v>
      </c>
      <c r="W78" s="158" t="str">
        <f>'3.Partial CFI'!Z23</f>
        <v>C</v>
      </c>
      <c r="X78" s="144" t="str">
        <f>'3.Partial CFI'!AA23</f>
        <v xml:space="preserve">Protected </v>
      </c>
      <c r="Y78" s="144">
        <f>'3.Partial CFI'!AB23</f>
        <v>0.01</v>
      </c>
      <c r="Z78" s="144">
        <f>'3.Partial CFI'!AC23</f>
        <v>0.5</v>
      </c>
      <c r="AA78" s="144">
        <f>'3.Partial CFI'!AD23</f>
        <v>0.505</v>
      </c>
      <c r="AB78" s="144" t="str">
        <f>'3.Partial CFI'!AE23</f>
        <v>EBT+WBT</v>
      </c>
      <c r="AC78" s="144">
        <f>'3.Partial CFI'!AF23</f>
        <v>4</v>
      </c>
      <c r="AD78" s="144">
        <f>'3.Partial CFI'!AG23</f>
        <v>0</v>
      </c>
      <c r="AE78" s="144" t="str">
        <f>'3.Partial CFI'!AH23</f>
        <v>NBT</v>
      </c>
      <c r="AF78" s="144">
        <f>'3.Partial CFI'!AI23</f>
        <v>1</v>
      </c>
      <c r="AG78" s="144">
        <f>'3.Partial CFI'!AJ23</f>
        <v>0</v>
      </c>
      <c r="AH78" s="144">
        <f>'3.Partial CFI'!AK23</f>
        <v>4</v>
      </c>
      <c r="AI78" s="144">
        <f>'3.Partial CFI'!AL23</f>
        <v>35</v>
      </c>
      <c r="AJ78" s="144">
        <f>'3.Partial CFI'!AM23</f>
        <v>0.7222222222222221</v>
      </c>
      <c r="AK78" s="150">
        <f>'3.Partial CFI'!AN23</f>
        <v>1.4588888888888887</v>
      </c>
      <c r="AL78" s="702"/>
      <c r="AN78" s="705"/>
      <c r="AO78" s="705"/>
      <c r="AP78" s="125" t="s">
        <v>35</v>
      </c>
      <c r="AQ78" s="172">
        <f>'3.Partial CFI'!AR23</f>
        <v>63628065</v>
      </c>
      <c r="AR78" s="173">
        <f>'3.Partial CFI'!AS23</f>
        <v>2.6338793117489528E-2</v>
      </c>
      <c r="AS78" s="117">
        <f>'3.Partial CFI'!AT23</f>
        <v>1.4588888888888887</v>
      </c>
      <c r="AT78" s="117">
        <f>'3.Partial CFI'!AU23</f>
        <v>1</v>
      </c>
      <c r="AU78" s="6">
        <f>'3.Partial CFI'!AV23</f>
        <v>2444932.1070867158</v>
      </c>
      <c r="AV78" s="712"/>
      <c r="AW78" s="712"/>
      <c r="AX78" s="715"/>
    </row>
    <row r="79" spans="1:50" ht="18.75" x14ac:dyDescent="0.3">
      <c r="A79" s="673"/>
      <c r="B79" s="673"/>
      <c r="C79" s="219" t="s">
        <v>30</v>
      </c>
      <c r="D79" s="203" t="str">
        <f>'3.Partial CFI'!L24</f>
        <v>SBT*WBT</v>
      </c>
      <c r="E79" s="204">
        <f>'3.Partial CFI'!M24</f>
        <v>63628065</v>
      </c>
      <c r="F79" s="671"/>
      <c r="G79" s="673"/>
      <c r="I79" s="673"/>
      <c r="J79" s="673"/>
      <c r="K79" s="219" t="s">
        <v>30</v>
      </c>
      <c r="L79" s="203">
        <f>'3.Partial CFI'!Q24</f>
        <v>35</v>
      </c>
      <c r="M79" s="203">
        <f>'3.Partial CFI'!R24</f>
        <v>25</v>
      </c>
      <c r="N79" s="203">
        <f>'3.Partial CFI'!S24</f>
        <v>270</v>
      </c>
      <c r="O79" s="203">
        <f>'3.Partial CFI'!T24</f>
        <v>21.505813167606568</v>
      </c>
      <c r="P79" s="203">
        <f>'3.Partial CFI'!U24</f>
        <v>1.3257274218598319E-2</v>
      </c>
      <c r="Q79" s="203">
        <f>'3.Partial CFI'!V24</f>
        <v>2.6338793117489528E-2</v>
      </c>
      <c r="R79" s="673"/>
      <c r="T79" s="705"/>
      <c r="U79" s="705"/>
      <c r="V79" s="81" t="s">
        <v>30</v>
      </c>
      <c r="W79" s="158" t="str">
        <f>'3.Partial CFI'!Z24</f>
        <v>C</v>
      </c>
      <c r="X79" s="144" t="str">
        <f>'3.Partial CFI'!AA24</f>
        <v xml:space="preserve">Protected </v>
      </c>
      <c r="Y79" s="144">
        <f>'3.Partial CFI'!AB24</f>
        <v>0.01</v>
      </c>
      <c r="Z79" s="144">
        <f>'3.Partial CFI'!AC24</f>
        <v>0.5</v>
      </c>
      <c r="AA79" s="144">
        <f>'3.Partial CFI'!AD24</f>
        <v>0.505</v>
      </c>
      <c r="AB79" s="144" t="str">
        <f>'3.Partial CFI'!AE24</f>
        <v>WBT+EBT</v>
      </c>
      <c r="AC79" s="144">
        <f>'3.Partial CFI'!AF24</f>
        <v>4</v>
      </c>
      <c r="AD79" s="144">
        <f>'3.Partial CFI'!AG24</f>
        <v>0</v>
      </c>
      <c r="AE79" s="144" t="str">
        <f>'3.Partial CFI'!AH24</f>
        <v>SBT</v>
      </c>
      <c r="AF79" s="144">
        <f>'3.Partial CFI'!AI24</f>
        <v>1</v>
      </c>
      <c r="AG79" s="144">
        <f>'3.Partial CFI'!AJ24</f>
        <v>0</v>
      </c>
      <c r="AH79" s="144">
        <f>'3.Partial CFI'!AK24</f>
        <v>4</v>
      </c>
      <c r="AI79" s="144">
        <f>'3.Partial CFI'!AL24</f>
        <v>35</v>
      </c>
      <c r="AJ79" s="144">
        <f>'3.Partial CFI'!AM24</f>
        <v>0.7222222222222221</v>
      </c>
      <c r="AK79" s="150">
        <f>'3.Partial CFI'!AN24</f>
        <v>1.4588888888888887</v>
      </c>
      <c r="AL79" s="702"/>
      <c r="AN79" s="705"/>
      <c r="AO79" s="705"/>
      <c r="AP79" s="125" t="s">
        <v>30</v>
      </c>
      <c r="AQ79" s="172">
        <f>'3.Partial CFI'!AR24</f>
        <v>63628065</v>
      </c>
      <c r="AR79" s="173">
        <f>'3.Partial CFI'!AS24</f>
        <v>2.6338793117489528E-2</v>
      </c>
      <c r="AS79" s="117">
        <f>'3.Partial CFI'!AT24</f>
        <v>1.4588888888888887</v>
      </c>
      <c r="AT79" s="117">
        <f>'3.Partial CFI'!AU24</f>
        <v>1</v>
      </c>
      <c r="AU79" s="6">
        <f>'3.Partial CFI'!AV24</f>
        <v>2444932.1070867158</v>
      </c>
      <c r="AV79" s="712"/>
      <c r="AW79" s="712"/>
      <c r="AX79" s="715"/>
    </row>
    <row r="80" spans="1:50" ht="18.75" x14ac:dyDescent="0.3">
      <c r="A80" s="673"/>
      <c r="B80" s="673"/>
      <c r="C80" s="219" t="s">
        <v>28</v>
      </c>
      <c r="D80" s="203" t="str">
        <f>'3.Partial CFI'!L25</f>
        <v>EBT*SBT</v>
      </c>
      <c r="E80" s="204">
        <f>'3.Partial CFI'!M25</f>
        <v>46699430</v>
      </c>
      <c r="F80" s="671"/>
      <c r="G80" s="673"/>
      <c r="I80" s="673"/>
      <c r="J80" s="673"/>
      <c r="K80" s="219" t="s">
        <v>28</v>
      </c>
      <c r="L80" s="203">
        <f>'3.Partial CFI'!Q25</f>
        <v>35</v>
      </c>
      <c r="M80" s="203">
        <f>'3.Partial CFI'!R25</f>
        <v>25</v>
      </c>
      <c r="N80" s="203">
        <f>'3.Partial CFI'!S25</f>
        <v>270</v>
      </c>
      <c r="O80" s="203">
        <f>'3.Partial CFI'!T25</f>
        <v>21.505813167606568</v>
      </c>
      <c r="P80" s="203">
        <f>'3.Partial CFI'!U25</f>
        <v>1.3257274218598319E-2</v>
      </c>
      <c r="Q80" s="203">
        <f>'3.Partial CFI'!V25</f>
        <v>2.6338793117489528E-2</v>
      </c>
      <c r="R80" s="673"/>
      <c r="T80" s="705"/>
      <c r="U80" s="705"/>
      <c r="V80" s="81" t="s">
        <v>28</v>
      </c>
      <c r="W80" s="158" t="str">
        <f>'3.Partial CFI'!Z25</f>
        <v>C</v>
      </c>
      <c r="X80" s="144" t="str">
        <f>'3.Partial CFI'!AA25</f>
        <v xml:space="preserve">Protected </v>
      </c>
      <c r="Y80" s="144">
        <f>'3.Partial CFI'!AB25</f>
        <v>0.01</v>
      </c>
      <c r="Z80" s="144">
        <f>'3.Partial CFI'!AC25</f>
        <v>0.5</v>
      </c>
      <c r="AA80" s="144">
        <f>'3.Partial CFI'!AD25</f>
        <v>0.505</v>
      </c>
      <c r="AB80" s="144" t="str">
        <f>'3.Partial CFI'!AE25</f>
        <v>WBT+EBT</v>
      </c>
      <c r="AC80" s="144">
        <f>'3.Partial CFI'!AF25</f>
        <v>4</v>
      </c>
      <c r="AD80" s="144">
        <f>'3.Partial CFI'!AG25</f>
        <v>0</v>
      </c>
      <c r="AE80" s="144" t="str">
        <f>'3.Partial CFI'!AH25</f>
        <v>SBT</v>
      </c>
      <c r="AF80" s="144">
        <f>'3.Partial CFI'!AI25</f>
        <v>1</v>
      </c>
      <c r="AG80" s="144">
        <f>'3.Partial CFI'!AJ25</f>
        <v>0</v>
      </c>
      <c r="AH80" s="144">
        <f>'3.Partial CFI'!AK25</f>
        <v>4</v>
      </c>
      <c r="AI80" s="144">
        <f>'3.Partial CFI'!AL25</f>
        <v>35</v>
      </c>
      <c r="AJ80" s="144">
        <f>'3.Partial CFI'!AM25</f>
        <v>0.7222222222222221</v>
      </c>
      <c r="AK80" s="150">
        <f>'3.Partial CFI'!AN25</f>
        <v>1.4588888888888887</v>
      </c>
      <c r="AL80" s="702"/>
      <c r="AN80" s="705"/>
      <c r="AO80" s="705"/>
      <c r="AP80" s="125" t="s">
        <v>28</v>
      </c>
      <c r="AQ80" s="172">
        <f>'3.Partial CFI'!AR25</f>
        <v>46699430</v>
      </c>
      <c r="AR80" s="173">
        <f>'3.Partial CFI'!AS25</f>
        <v>2.6338793117489528E-2</v>
      </c>
      <c r="AS80" s="117">
        <f>'3.Partial CFI'!AT25</f>
        <v>1.4588888888888887</v>
      </c>
      <c r="AT80" s="117">
        <f>'3.Partial CFI'!AU25</f>
        <v>1</v>
      </c>
      <c r="AU80" s="6">
        <f>'3.Partial CFI'!AV25</f>
        <v>1794442.9991647331</v>
      </c>
      <c r="AV80" s="712"/>
      <c r="AW80" s="712"/>
      <c r="AX80" s="715"/>
    </row>
    <row r="81" spans="1:50" ht="18.75" x14ac:dyDescent="0.3">
      <c r="A81" s="673"/>
      <c r="B81" s="673"/>
      <c r="C81" s="219" t="s">
        <v>36</v>
      </c>
      <c r="D81" s="203" t="str">
        <f>'3.Partial CFI'!L26</f>
        <v>NBL*SBT</v>
      </c>
      <c r="E81" s="204">
        <f>'3.Partial CFI'!M26</f>
        <v>3675995</v>
      </c>
      <c r="F81" s="671"/>
      <c r="G81" s="673"/>
      <c r="I81" s="673"/>
      <c r="J81" s="673"/>
      <c r="K81" s="219" t="s">
        <v>36</v>
      </c>
      <c r="L81" s="203">
        <f>'3.Partial CFI'!Q26</f>
        <v>15</v>
      </c>
      <c r="M81" s="203">
        <f>'3.Partial CFI'!R26</f>
        <v>25</v>
      </c>
      <c r="N81" s="203">
        <f>'3.Partial CFI'!S26</f>
        <v>230</v>
      </c>
      <c r="O81" s="203">
        <f>'3.Partial CFI'!T26</f>
        <v>18.248908921254063</v>
      </c>
      <c r="P81" s="203">
        <f>'3.Partial CFI'!U26</f>
        <v>7.1146798558078322E-3</v>
      </c>
      <c r="Q81" s="203">
        <f>'3.Partial CFI'!V26</f>
        <v>1.4178741042165027E-2</v>
      </c>
      <c r="R81" s="673"/>
      <c r="T81" s="705"/>
      <c r="U81" s="705"/>
      <c r="V81" s="81" t="s">
        <v>36</v>
      </c>
      <c r="W81" s="158" t="str">
        <f>'3.Partial CFI'!Z26</f>
        <v>C</v>
      </c>
      <c r="X81" s="144" t="str">
        <f>'3.Partial CFI'!AA26</f>
        <v xml:space="preserve">Protected </v>
      </c>
      <c r="Y81" s="144">
        <f>'3.Partial CFI'!AB26</f>
        <v>0.01</v>
      </c>
      <c r="Z81" s="144">
        <f>'3.Partial CFI'!AC26</f>
        <v>0.5</v>
      </c>
      <c r="AA81" s="144">
        <f>'3.Partial CFI'!AD26</f>
        <v>0.505</v>
      </c>
      <c r="AB81" s="144" t="str">
        <f>'3.Partial CFI'!AE26</f>
        <v>SBT+EBT</v>
      </c>
      <c r="AC81" s="144">
        <f>'3.Partial CFI'!AF26</f>
        <v>3</v>
      </c>
      <c r="AD81" s="144">
        <f>'3.Partial CFI'!AG26</f>
        <v>1</v>
      </c>
      <c r="AE81" s="144" t="str">
        <f>'3.Partial CFI'!AH26</f>
        <v>WBT</v>
      </c>
      <c r="AF81" s="144">
        <f>'3.Partial CFI'!AI26</f>
        <v>2</v>
      </c>
      <c r="AG81" s="144">
        <f>'3.Partial CFI'!AJ26</f>
        <v>1.75</v>
      </c>
      <c r="AH81" s="144">
        <f>'3.Partial CFI'!AK26</f>
        <v>4.75</v>
      </c>
      <c r="AI81" s="144">
        <f>'3.Partial CFI'!AL26</f>
        <v>35</v>
      </c>
      <c r="AJ81" s="144">
        <f>'3.Partial CFI'!AM26</f>
        <v>0.7222222222222221</v>
      </c>
      <c r="AK81" s="150">
        <f>'3.Partial CFI'!AN26</f>
        <v>1.7324305555555555</v>
      </c>
      <c r="AL81" s="702"/>
      <c r="AN81" s="705"/>
      <c r="AO81" s="705"/>
      <c r="AP81" s="125" t="s">
        <v>36</v>
      </c>
      <c r="AQ81" s="172">
        <f>'3.Partial CFI'!AR26</f>
        <v>3675995</v>
      </c>
      <c r="AR81" s="173">
        <f>'3.Partial CFI'!AS26</f>
        <v>1.4178741042165027E-2</v>
      </c>
      <c r="AS81" s="117">
        <f>'3.Partial CFI'!AT26</f>
        <v>1.7324305555555555</v>
      </c>
      <c r="AT81" s="117">
        <f>'3.Partial CFI'!AU26</f>
        <v>1</v>
      </c>
      <c r="AU81" s="6">
        <f>'3.Partial CFI'!AV26</f>
        <v>90295.980377079104</v>
      </c>
      <c r="AV81" s="712"/>
      <c r="AW81" s="712"/>
      <c r="AX81" s="715"/>
    </row>
    <row r="82" spans="1:50" ht="18.75" x14ac:dyDescent="0.3">
      <c r="A82" s="673"/>
      <c r="B82" s="673"/>
      <c r="C82" s="219" t="s">
        <v>29</v>
      </c>
      <c r="D82" s="203" t="str">
        <f>'3.Partial CFI'!L27</f>
        <v>NBL*EBT</v>
      </c>
      <c r="E82" s="204">
        <f>'3.Partial CFI'!M27</f>
        <v>12780226</v>
      </c>
      <c r="F82" s="671"/>
      <c r="G82" s="673"/>
      <c r="I82" s="673"/>
      <c r="J82" s="673"/>
      <c r="K82" s="219" t="s">
        <v>29</v>
      </c>
      <c r="L82" s="203">
        <f>'3.Partial CFI'!Q27</f>
        <v>35</v>
      </c>
      <c r="M82" s="203">
        <f>'3.Partial CFI'!R27</f>
        <v>15</v>
      </c>
      <c r="N82" s="203">
        <f>'3.Partial CFI'!S27</f>
        <v>230</v>
      </c>
      <c r="O82" s="203">
        <f>'3.Partial CFI'!T27</f>
        <v>23.0484651884397</v>
      </c>
      <c r="P82" s="203">
        <f>'3.Partial CFI'!U27</f>
        <v>1.7237755582630576E-2</v>
      </c>
      <c r="Q82" s="203">
        <f>'3.Partial CFI'!V27</f>
        <v>3.417837094773464E-2</v>
      </c>
      <c r="R82" s="673"/>
      <c r="T82" s="705"/>
      <c r="U82" s="705"/>
      <c r="V82" s="81" t="s">
        <v>29</v>
      </c>
      <c r="W82" s="158" t="str">
        <f>'3.Partial CFI'!Z27</f>
        <v>C</v>
      </c>
      <c r="X82" s="144" t="str">
        <f>'3.Partial CFI'!AA27</f>
        <v xml:space="preserve">Protected </v>
      </c>
      <c r="Y82" s="144">
        <f>'3.Partial CFI'!AB27</f>
        <v>0.01</v>
      </c>
      <c r="Z82" s="144">
        <f>'3.Partial CFI'!AC27</f>
        <v>0.5</v>
      </c>
      <c r="AA82" s="144">
        <f>'3.Partial CFI'!AD27</f>
        <v>0.505</v>
      </c>
      <c r="AB82" s="144" t="str">
        <f>'3.Partial CFI'!AE27</f>
        <v>SBT+EBT</v>
      </c>
      <c r="AC82" s="144">
        <f>'3.Partial CFI'!AF27</f>
        <v>3</v>
      </c>
      <c r="AD82" s="144">
        <f>'3.Partial CFI'!AG27</f>
        <v>1</v>
      </c>
      <c r="AE82" s="144" t="str">
        <f>'3.Partial CFI'!AH27</f>
        <v>WBT</v>
      </c>
      <c r="AF82" s="144">
        <f>'3.Partial CFI'!AI27</f>
        <v>2</v>
      </c>
      <c r="AG82" s="144">
        <f>'3.Partial CFI'!AJ27</f>
        <v>1.75</v>
      </c>
      <c r="AH82" s="144">
        <f>'3.Partial CFI'!AK27</f>
        <v>4.75</v>
      </c>
      <c r="AI82" s="144">
        <f>'3.Partial CFI'!AL27</f>
        <v>35</v>
      </c>
      <c r="AJ82" s="144">
        <f>'3.Partial CFI'!AM27</f>
        <v>0.7222222222222221</v>
      </c>
      <c r="AK82" s="150">
        <f>'3.Partial CFI'!AN27</f>
        <v>1.7324305555555555</v>
      </c>
      <c r="AL82" s="702"/>
      <c r="AN82" s="705"/>
      <c r="AO82" s="705"/>
      <c r="AP82" s="125" t="s">
        <v>29</v>
      </c>
      <c r="AQ82" s="172">
        <f>'3.Partial CFI'!AR27</f>
        <v>12780226</v>
      </c>
      <c r="AR82" s="173">
        <f>'3.Partial CFI'!AS27</f>
        <v>3.417837094773464E-2</v>
      </c>
      <c r="AS82" s="117">
        <f>'3.Partial CFI'!AT27</f>
        <v>1.7324305555555555</v>
      </c>
      <c r="AT82" s="117">
        <f>'3.Partial CFI'!AU27</f>
        <v>1</v>
      </c>
      <c r="AU82" s="6">
        <f>'3.Partial CFI'!AV27</f>
        <v>756738.32211325038</v>
      </c>
      <c r="AV82" s="712"/>
      <c r="AW82" s="712"/>
      <c r="AX82" s="715"/>
    </row>
    <row r="83" spans="1:50" ht="18.75" x14ac:dyDescent="0.3">
      <c r="A83" s="673"/>
      <c r="B83" s="673"/>
      <c r="C83" s="219" t="s">
        <v>37</v>
      </c>
      <c r="D83" s="203" t="str">
        <f>'3.Partial CFI'!L28</f>
        <v>SBL*NBT</v>
      </c>
      <c r="E83" s="204">
        <f>'3.Partial CFI'!M28</f>
        <v>3675995</v>
      </c>
      <c r="F83" s="671"/>
      <c r="G83" s="673"/>
      <c r="I83" s="673"/>
      <c r="J83" s="673"/>
      <c r="K83" s="219" t="s">
        <v>37</v>
      </c>
      <c r="L83" s="203">
        <f>'3.Partial CFI'!Q28</f>
        <v>15</v>
      </c>
      <c r="M83" s="203">
        <f>'3.Partial CFI'!R28</f>
        <v>25</v>
      </c>
      <c r="N83" s="203">
        <f>'3.Partial CFI'!S28</f>
        <v>230</v>
      </c>
      <c r="O83" s="203">
        <f>'3.Partial CFI'!T28</f>
        <v>18.248908921254063</v>
      </c>
      <c r="P83" s="203">
        <f>'3.Partial CFI'!U28</f>
        <v>7.1146798558078322E-3</v>
      </c>
      <c r="Q83" s="203">
        <f>'3.Partial CFI'!V28</f>
        <v>1.4178741042165027E-2</v>
      </c>
      <c r="R83" s="673"/>
      <c r="T83" s="705"/>
      <c r="U83" s="705"/>
      <c r="V83" s="81" t="s">
        <v>37</v>
      </c>
      <c r="W83" s="158" t="str">
        <f>'3.Partial CFI'!Z28</f>
        <v>C</v>
      </c>
      <c r="X83" s="144" t="str">
        <f>'3.Partial CFI'!AA28</f>
        <v xml:space="preserve">Protected </v>
      </c>
      <c r="Y83" s="144">
        <f>'3.Partial CFI'!AB28</f>
        <v>0.01</v>
      </c>
      <c r="Z83" s="144">
        <f>'3.Partial CFI'!AC28</f>
        <v>0.5</v>
      </c>
      <c r="AA83" s="144">
        <f>'3.Partial CFI'!AD28</f>
        <v>0.505</v>
      </c>
      <c r="AB83" s="144" t="str">
        <f>'3.Partial CFI'!AE28</f>
        <v>NBT+WBT</v>
      </c>
      <c r="AC83" s="144">
        <f>'3.Partial CFI'!AF28</f>
        <v>3</v>
      </c>
      <c r="AD83" s="144">
        <f>'3.Partial CFI'!AG28</f>
        <v>1</v>
      </c>
      <c r="AE83" s="144" t="str">
        <f>'3.Partial CFI'!AH28</f>
        <v>EBT</v>
      </c>
      <c r="AF83" s="144">
        <f>'3.Partial CFI'!AI28</f>
        <v>2</v>
      </c>
      <c r="AG83" s="144">
        <f>'3.Partial CFI'!AJ28</f>
        <v>1.75</v>
      </c>
      <c r="AH83" s="144">
        <f>'3.Partial CFI'!AK28</f>
        <v>4.75</v>
      </c>
      <c r="AI83" s="144">
        <f>'3.Partial CFI'!AL28</f>
        <v>35</v>
      </c>
      <c r="AJ83" s="144">
        <f>'3.Partial CFI'!AM28</f>
        <v>0.7222222222222221</v>
      </c>
      <c r="AK83" s="150">
        <f>'3.Partial CFI'!AN28</f>
        <v>1.7324305555555555</v>
      </c>
      <c r="AL83" s="702"/>
      <c r="AN83" s="705"/>
      <c r="AO83" s="705"/>
      <c r="AP83" s="125" t="s">
        <v>37</v>
      </c>
      <c r="AQ83" s="172">
        <f>'3.Partial CFI'!AR28</f>
        <v>3675995</v>
      </c>
      <c r="AR83" s="173">
        <f>'3.Partial CFI'!AS28</f>
        <v>1.4178741042165027E-2</v>
      </c>
      <c r="AS83" s="117">
        <f>'3.Partial CFI'!AT28</f>
        <v>1.7324305555555555</v>
      </c>
      <c r="AT83" s="117">
        <f>'3.Partial CFI'!AU28</f>
        <v>1</v>
      </c>
      <c r="AU83" s="6">
        <f>'3.Partial CFI'!AV28</f>
        <v>90295.980377079104</v>
      </c>
      <c r="AV83" s="712"/>
      <c r="AW83" s="712"/>
      <c r="AX83" s="715"/>
    </row>
    <row r="84" spans="1:50" ht="18.75" x14ac:dyDescent="0.3">
      <c r="A84" s="673"/>
      <c r="B84" s="673"/>
      <c r="C84" s="230" t="s">
        <v>39</v>
      </c>
      <c r="D84" s="203" t="str">
        <f>'3.Partial CFI'!L29</f>
        <v>SBL*WBT</v>
      </c>
      <c r="E84" s="204">
        <f>'3.Partial CFI'!M29</f>
        <v>17413083</v>
      </c>
      <c r="F84" s="671"/>
      <c r="G84" s="673"/>
      <c r="I84" s="673"/>
      <c r="J84" s="673"/>
      <c r="K84" s="230" t="s">
        <v>39</v>
      </c>
      <c r="L84" s="203">
        <f>'3.Partial CFI'!Q29</f>
        <v>35</v>
      </c>
      <c r="M84" s="203">
        <f>'3.Partial CFI'!R29</f>
        <v>15</v>
      </c>
      <c r="N84" s="203">
        <f>'3.Partial CFI'!S29</f>
        <v>230</v>
      </c>
      <c r="O84" s="203">
        <f>'3.Partial CFI'!T29</f>
        <v>23.0484651884397</v>
      </c>
      <c r="P84" s="203">
        <f>'3.Partial CFI'!U29</f>
        <v>1.7237755582630576E-2</v>
      </c>
      <c r="Q84" s="203">
        <f>'3.Partial CFI'!V29</f>
        <v>3.417837094773464E-2</v>
      </c>
      <c r="R84" s="673"/>
      <c r="T84" s="705"/>
      <c r="U84" s="705"/>
      <c r="V84" s="84" t="s">
        <v>39</v>
      </c>
      <c r="W84" s="158" t="str">
        <f>'3.Partial CFI'!Z29</f>
        <v>C</v>
      </c>
      <c r="X84" s="144" t="str">
        <f>'3.Partial CFI'!AA29</f>
        <v xml:space="preserve">Protected </v>
      </c>
      <c r="Y84" s="144">
        <f>'3.Partial CFI'!AB29</f>
        <v>0.01</v>
      </c>
      <c r="Z84" s="144">
        <f>'3.Partial CFI'!AC29</f>
        <v>0.5</v>
      </c>
      <c r="AA84" s="144">
        <f>'3.Partial CFI'!AD29</f>
        <v>0.505</v>
      </c>
      <c r="AB84" s="144" t="str">
        <f>'3.Partial CFI'!AE29</f>
        <v>SBT+WBT</v>
      </c>
      <c r="AC84" s="144">
        <f>'3.Partial CFI'!AF29</f>
        <v>3</v>
      </c>
      <c r="AD84" s="144">
        <f>'3.Partial CFI'!AG29</f>
        <v>1</v>
      </c>
      <c r="AE84" s="144" t="str">
        <f>'3.Partial CFI'!AH29</f>
        <v>EBT</v>
      </c>
      <c r="AF84" s="144">
        <f>'3.Partial CFI'!AI29</f>
        <v>2</v>
      </c>
      <c r="AG84" s="144">
        <f>'3.Partial CFI'!AJ29</f>
        <v>1.75</v>
      </c>
      <c r="AH84" s="144">
        <f>'3.Partial CFI'!AK29</f>
        <v>4.75</v>
      </c>
      <c r="AI84" s="144">
        <f>'3.Partial CFI'!AL29</f>
        <v>35</v>
      </c>
      <c r="AJ84" s="144">
        <f>'3.Partial CFI'!AM29</f>
        <v>0.7222222222222221</v>
      </c>
      <c r="AK84" s="150">
        <f>'3.Partial CFI'!AN29</f>
        <v>1.7324305555555555</v>
      </c>
      <c r="AL84" s="702"/>
      <c r="AN84" s="705"/>
      <c r="AO84" s="705"/>
      <c r="AP84" s="128" t="s">
        <v>39</v>
      </c>
      <c r="AQ84" s="172">
        <f>'3.Partial CFI'!AR29</f>
        <v>17413083</v>
      </c>
      <c r="AR84" s="173">
        <f>'3.Partial CFI'!AS29</f>
        <v>3.417837094773464E-2</v>
      </c>
      <c r="AS84" s="117">
        <f>'3.Partial CFI'!AT29</f>
        <v>1.7324305555555555</v>
      </c>
      <c r="AT84" s="117">
        <f>'3.Partial CFI'!AU29</f>
        <v>1</v>
      </c>
      <c r="AU84" s="6">
        <f>'3.Partial CFI'!AV29</f>
        <v>1031057.448611532</v>
      </c>
      <c r="AV84" s="712"/>
      <c r="AW84" s="712"/>
      <c r="AX84" s="715"/>
    </row>
    <row r="85" spans="1:50" ht="18.75" x14ac:dyDescent="0.3">
      <c r="A85" s="673"/>
      <c r="B85" s="673"/>
      <c r="C85" s="219" t="s">
        <v>40</v>
      </c>
      <c r="D85" s="203" t="str">
        <f>'3.Partial CFI'!L30</f>
        <v>SBT*EBL</v>
      </c>
      <c r="E85" s="204">
        <f>'3.Partial CFI'!M30</f>
        <v>6215840</v>
      </c>
      <c r="F85" s="671"/>
      <c r="G85" s="673"/>
      <c r="I85" s="673"/>
      <c r="J85" s="673"/>
      <c r="K85" s="219" t="s">
        <v>40</v>
      </c>
      <c r="L85" s="203">
        <f>'3.Partial CFI'!Q30</f>
        <v>20</v>
      </c>
      <c r="M85" s="203">
        <f>'3.Partial CFI'!R30</f>
        <v>15</v>
      </c>
      <c r="N85" s="203">
        <f>'3.Partial CFI'!S30</f>
        <v>230</v>
      </c>
      <c r="O85" s="203">
        <f>'3.Partial CFI'!T30</f>
        <v>15.895538413434787</v>
      </c>
      <c r="P85" s="203">
        <f>'3.Partial CFI'!U30</f>
        <v>4.2160006424573982E-3</v>
      </c>
      <c r="Q85" s="203">
        <f>'3.Partial CFI'!V30</f>
        <v>8.4142266234975959E-3</v>
      </c>
      <c r="R85" s="673"/>
      <c r="T85" s="705"/>
      <c r="U85" s="705"/>
      <c r="V85" s="81" t="s">
        <v>40</v>
      </c>
      <c r="W85" s="158" t="str">
        <f>'3.Partial CFI'!Z30</f>
        <v>C</v>
      </c>
      <c r="X85" s="144" t="str">
        <f>'3.Partial CFI'!AA30</f>
        <v xml:space="preserve">Protected </v>
      </c>
      <c r="Y85" s="144">
        <f>'3.Partial CFI'!AB30</f>
        <v>0.01</v>
      </c>
      <c r="Z85" s="144">
        <f>'3.Partial CFI'!AC30</f>
        <v>0.5</v>
      </c>
      <c r="AA85" s="144">
        <f>'3.Partial CFI'!AD30</f>
        <v>0.505</v>
      </c>
      <c r="AB85" s="144" t="str">
        <f>'3.Partial CFI'!AE30</f>
        <v>WBT+EBT</v>
      </c>
      <c r="AC85" s="144">
        <f>'3.Partial CFI'!AF30</f>
        <v>4</v>
      </c>
      <c r="AD85" s="144">
        <f>'3.Partial CFI'!AG30</f>
        <v>0</v>
      </c>
      <c r="AE85" s="144" t="str">
        <f>'3.Partial CFI'!AH30</f>
        <v>SBT</v>
      </c>
      <c r="AF85" s="144">
        <f>'3.Partial CFI'!AI30</f>
        <v>1</v>
      </c>
      <c r="AG85" s="144">
        <f>'3.Partial CFI'!AJ30</f>
        <v>0</v>
      </c>
      <c r="AH85" s="144">
        <f>'3.Partial CFI'!AK30</f>
        <v>4</v>
      </c>
      <c r="AI85" s="144">
        <f>'3.Partial CFI'!AL30</f>
        <v>35</v>
      </c>
      <c r="AJ85" s="144">
        <f>'3.Partial CFI'!AM30</f>
        <v>0.7222222222222221</v>
      </c>
      <c r="AK85" s="150">
        <f>'3.Partial CFI'!AN30</f>
        <v>1.4588888888888887</v>
      </c>
      <c r="AL85" s="702"/>
      <c r="AN85" s="705"/>
      <c r="AO85" s="705"/>
      <c r="AP85" s="125" t="s">
        <v>40</v>
      </c>
      <c r="AQ85" s="172">
        <f>'3.Partial CFI'!AR30</f>
        <v>6215840</v>
      </c>
      <c r="AR85" s="173">
        <f>'3.Partial CFI'!AS30</f>
        <v>8.4142266234975959E-3</v>
      </c>
      <c r="AS85" s="117">
        <f>'3.Partial CFI'!AT30</f>
        <v>1.4588888888888887</v>
      </c>
      <c r="AT85" s="117">
        <f>'3.Partial CFI'!AU30</f>
        <v>1</v>
      </c>
      <c r="AU85" s="6">
        <f>'3.Partial CFI'!AV30</f>
        <v>76302.0574038021</v>
      </c>
      <c r="AV85" s="712"/>
      <c r="AW85" s="712"/>
      <c r="AX85" s="715"/>
    </row>
    <row r="86" spans="1:50" ht="18.75" x14ac:dyDescent="0.3">
      <c r="A86" s="673"/>
      <c r="B86" s="673"/>
      <c r="C86" s="219" t="s">
        <v>41</v>
      </c>
      <c r="D86" s="203" t="str">
        <f>'3.Partial CFI'!L31</f>
        <v>SBL*EBL</v>
      </c>
      <c r="E86" s="204">
        <f>'3.Partial CFI'!M31</f>
        <v>1701088</v>
      </c>
      <c r="F86" s="671"/>
      <c r="G86" s="673"/>
      <c r="I86" s="673"/>
      <c r="J86" s="673"/>
      <c r="K86" s="219" t="s">
        <v>41</v>
      </c>
      <c r="L86" s="203">
        <f>'3.Partial CFI'!Q31</f>
        <v>20</v>
      </c>
      <c r="M86" s="203">
        <f>'3.Partial CFI'!R31</f>
        <v>15</v>
      </c>
      <c r="N86" s="203">
        <f>'3.Partial CFI'!S31</f>
        <v>230</v>
      </c>
      <c r="O86" s="203">
        <f>'3.Partial CFI'!T31</f>
        <v>15.895538413434787</v>
      </c>
      <c r="P86" s="203">
        <f>'3.Partial CFI'!U31</f>
        <v>4.2160006424573982E-3</v>
      </c>
      <c r="Q86" s="203">
        <f>'3.Partial CFI'!V31</f>
        <v>8.4142266234975959E-3</v>
      </c>
      <c r="R86" s="673"/>
      <c r="T86" s="705"/>
      <c r="U86" s="705"/>
      <c r="V86" s="81" t="s">
        <v>41</v>
      </c>
      <c r="W86" s="158" t="str">
        <f>'3.Partial CFI'!Z31</f>
        <v>C</v>
      </c>
      <c r="X86" s="144" t="str">
        <f>'3.Partial CFI'!AA31</f>
        <v xml:space="preserve">Protected </v>
      </c>
      <c r="Y86" s="144">
        <f>'3.Partial CFI'!AB31</f>
        <v>0.01</v>
      </c>
      <c r="Z86" s="144">
        <f>'3.Partial CFI'!AC31</f>
        <v>0.5</v>
      </c>
      <c r="AA86" s="144">
        <f>'3.Partial CFI'!AD31</f>
        <v>0.505</v>
      </c>
      <c r="AB86" s="144" t="str">
        <f>'3.Partial CFI'!AE31</f>
        <v>NBT+WBT</v>
      </c>
      <c r="AC86" s="144">
        <f>'3.Partial CFI'!AF31</f>
        <v>3</v>
      </c>
      <c r="AD86" s="144">
        <f>'3.Partial CFI'!AG31</f>
        <v>0</v>
      </c>
      <c r="AE86" s="144" t="str">
        <f>'3.Partial CFI'!AH31</f>
        <v>EBT</v>
      </c>
      <c r="AF86" s="144">
        <f>'3.Partial CFI'!AI31</f>
        <v>2</v>
      </c>
      <c r="AG86" s="144">
        <f>'3.Partial CFI'!AJ31</f>
        <v>0</v>
      </c>
      <c r="AH86" s="144">
        <f>'3.Partial CFI'!AK31</f>
        <v>3</v>
      </c>
      <c r="AI86" s="144">
        <f>'3.Partial CFI'!AL31</f>
        <v>35</v>
      </c>
      <c r="AJ86" s="144">
        <f>'3.Partial CFI'!AM31</f>
        <v>0.7222222222222221</v>
      </c>
      <c r="AK86" s="150">
        <f>'3.Partial CFI'!AN31</f>
        <v>1.0941666666666665</v>
      </c>
      <c r="AL86" s="702"/>
      <c r="AN86" s="705"/>
      <c r="AO86" s="705"/>
      <c r="AP86" s="125" t="s">
        <v>41</v>
      </c>
      <c r="AQ86" s="172">
        <f>'3.Partial CFI'!AR31</f>
        <v>1701088</v>
      </c>
      <c r="AR86" s="173">
        <f>'3.Partial CFI'!AS31</f>
        <v>8.4142266234975959E-3</v>
      </c>
      <c r="AS86" s="117">
        <f>'3.Partial CFI'!AT31</f>
        <v>1.0941666666666665</v>
      </c>
      <c r="AT86" s="117">
        <f>'3.Partial CFI'!AU31</f>
        <v>1</v>
      </c>
      <c r="AU86" s="6">
        <f>'3.Partial CFI'!AV31</f>
        <v>15661.17944938885</v>
      </c>
      <c r="AV86" s="712"/>
      <c r="AW86" s="712"/>
      <c r="AX86" s="715"/>
    </row>
    <row r="87" spans="1:50" ht="18.75" x14ac:dyDescent="0.3">
      <c r="A87" s="673"/>
      <c r="B87" s="673"/>
      <c r="C87" s="219" t="s">
        <v>42</v>
      </c>
      <c r="D87" s="203" t="str">
        <f>'3.Partial CFI'!L32</f>
        <v>NBT*WBL</v>
      </c>
      <c r="E87" s="204">
        <f>'3.Partial CFI'!M32</f>
        <v>8488140</v>
      </c>
      <c r="F87" s="671"/>
      <c r="G87" s="673"/>
      <c r="I87" s="673"/>
      <c r="J87" s="673"/>
      <c r="K87" s="219" t="s">
        <v>42</v>
      </c>
      <c r="L87" s="203">
        <f>'3.Partial CFI'!Q32</f>
        <v>20</v>
      </c>
      <c r="M87" s="203">
        <f>'3.Partial CFI'!R32</f>
        <v>15</v>
      </c>
      <c r="N87" s="203">
        <f>'3.Partial CFI'!S32</f>
        <v>230</v>
      </c>
      <c r="O87" s="203">
        <f>'3.Partial CFI'!T32</f>
        <v>15.895538413434787</v>
      </c>
      <c r="P87" s="203">
        <f>'3.Partial CFI'!U32</f>
        <v>4.2160006424573982E-3</v>
      </c>
      <c r="Q87" s="203">
        <f>'3.Partial CFI'!V32</f>
        <v>8.4142266234975959E-3</v>
      </c>
      <c r="R87" s="673"/>
      <c r="T87" s="705"/>
      <c r="U87" s="705"/>
      <c r="V87" s="81" t="s">
        <v>42</v>
      </c>
      <c r="W87" s="158" t="str">
        <f>'3.Partial CFI'!Z32</f>
        <v>C</v>
      </c>
      <c r="X87" s="144" t="str">
        <f>'3.Partial CFI'!AA32</f>
        <v xml:space="preserve">Protected </v>
      </c>
      <c r="Y87" s="144">
        <f>'3.Partial CFI'!AB32</f>
        <v>0.01</v>
      </c>
      <c r="Z87" s="144">
        <f>'3.Partial CFI'!AC32</f>
        <v>0.5</v>
      </c>
      <c r="AA87" s="144">
        <f>'3.Partial CFI'!AD32</f>
        <v>0.505</v>
      </c>
      <c r="AB87" s="144" t="str">
        <f>'3.Partial CFI'!AE32</f>
        <v>EBT+WBT</v>
      </c>
      <c r="AC87" s="144">
        <f>'3.Partial CFI'!AF32</f>
        <v>4</v>
      </c>
      <c r="AD87" s="144">
        <f>'3.Partial CFI'!AG32</f>
        <v>0</v>
      </c>
      <c r="AE87" s="144" t="str">
        <f>'3.Partial CFI'!AH32</f>
        <v>NBT</v>
      </c>
      <c r="AF87" s="144">
        <f>'3.Partial CFI'!AI32</f>
        <v>1</v>
      </c>
      <c r="AG87" s="144">
        <f>'3.Partial CFI'!AJ32</f>
        <v>0</v>
      </c>
      <c r="AH87" s="144">
        <f>'3.Partial CFI'!AK32</f>
        <v>4</v>
      </c>
      <c r="AI87" s="144">
        <f>'3.Partial CFI'!AL32</f>
        <v>35</v>
      </c>
      <c r="AJ87" s="144">
        <f>'3.Partial CFI'!AM32</f>
        <v>0.7222222222222221</v>
      </c>
      <c r="AK87" s="150">
        <f>'3.Partial CFI'!AN32</f>
        <v>1.4588888888888887</v>
      </c>
      <c r="AL87" s="702"/>
      <c r="AN87" s="705"/>
      <c r="AO87" s="705"/>
      <c r="AP87" s="125" t="s">
        <v>42</v>
      </c>
      <c r="AQ87" s="172">
        <f>'3.Partial CFI'!AR32</f>
        <v>8488140</v>
      </c>
      <c r="AR87" s="173">
        <f>'3.Partial CFI'!AS32</f>
        <v>8.4142266234975959E-3</v>
      </c>
      <c r="AS87" s="117">
        <f>'3.Partial CFI'!AT32</f>
        <v>1.4588888888888887</v>
      </c>
      <c r="AT87" s="117">
        <f>'3.Partial CFI'!AU32</f>
        <v>1</v>
      </c>
      <c r="AU87" s="6">
        <f>'3.Partial CFI'!AV32</f>
        <v>104195.49820000335</v>
      </c>
      <c r="AV87" s="712"/>
      <c r="AW87" s="712"/>
      <c r="AX87" s="715"/>
    </row>
    <row r="88" spans="1:50" ht="18.75" x14ac:dyDescent="0.3">
      <c r="A88" s="673"/>
      <c r="B88" s="673"/>
      <c r="C88" s="219" t="s">
        <v>43</v>
      </c>
      <c r="D88" s="203" t="str">
        <f>'3.Partial CFI'!L33</f>
        <v>NBL*WBL</v>
      </c>
      <c r="E88" s="204">
        <f>'3.Partial CFI'!M33</f>
        <v>2322948</v>
      </c>
      <c r="F88" s="671"/>
      <c r="G88" s="673"/>
      <c r="I88" s="673"/>
      <c r="J88" s="673"/>
      <c r="K88" s="219" t="s">
        <v>43</v>
      </c>
      <c r="L88" s="203">
        <f>'3.Partial CFI'!Q33</f>
        <v>20</v>
      </c>
      <c r="M88" s="203">
        <f>'3.Partial CFI'!R33</f>
        <v>15</v>
      </c>
      <c r="N88" s="203">
        <f>'3.Partial CFI'!S33</f>
        <v>230</v>
      </c>
      <c r="O88" s="203">
        <f>'3.Partial CFI'!T33</f>
        <v>15.895538413434787</v>
      </c>
      <c r="P88" s="203">
        <f>'3.Partial CFI'!U33</f>
        <v>4.2160006424573982E-3</v>
      </c>
      <c r="Q88" s="203">
        <f>'3.Partial CFI'!V33</f>
        <v>8.4142266234975959E-3</v>
      </c>
      <c r="R88" s="673"/>
      <c r="T88" s="705"/>
      <c r="U88" s="705"/>
      <c r="V88" s="81" t="s">
        <v>43</v>
      </c>
      <c r="W88" s="158" t="str">
        <f>'3.Partial CFI'!Z33</f>
        <v>C</v>
      </c>
      <c r="X88" s="144" t="str">
        <f>'3.Partial CFI'!AA33</f>
        <v xml:space="preserve">Protected </v>
      </c>
      <c r="Y88" s="144">
        <f>'3.Partial CFI'!AB33</f>
        <v>0.01</v>
      </c>
      <c r="Z88" s="144">
        <f>'3.Partial CFI'!AC33</f>
        <v>0.5</v>
      </c>
      <c r="AA88" s="144">
        <f>'3.Partial CFI'!AD33</f>
        <v>0.505</v>
      </c>
      <c r="AB88" s="144" t="str">
        <f>'3.Partial CFI'!AE33</f>
        <v>SBT+EBT</v>
      </c>
      <c r="AC88" s="144">
        <f>'3.Partial CFI'!AF33</f>
        <v>3</v>
      </c>
      <c r="AD88" s="144">
        <f>'3.Partial CFI'!AG33</f>
        <v>0</v>
      </c>
      <c r="AE88" s="144" t="str">
        <f>'3.Partial CFI'!AH33</f>
        <v>WBT</v>
      </c>
      <c r="AF88" s="144">
        <f>'3.Partial CFI'!AI33</f>
        <v>2</v>
      </c>
      <c r="AG88" s="144">
        <f>'3.Partial CFI'!AJ33</f>
        <v>0</v>
      </c>
      <c r="AH88" s="144">
        <f>'3.Partial CFI'!AK33</f>
        <v>3</v>
      </c>
      <c r="AI88" s="144">
        <f>'3.Partial CFI'!AL33</f>
        <v>35</v>
      </c>
      <c r="AJ88" s="144">
        <f>'3.Partial CFI'!AM33</f>
        <v>0.7222222222222221</v>
      </c>
      <c r="AK88" s="150">
        <f>'3.Partial CFI'!AN33</f>
        <v>1.0941666666666665</v>
      </c>
      <c r="AL88" s="702"/>
      <c r="AN88" s="705"/>
      <c r="AO88" s="705"/>
      <c r="AP88" s="125" t="s">
        <v>43</v>
      </c>
      <c r="AQ88" s="172">
        <f>'3.Partial CFI'!AR33</f>
        <v>2322948</v>
      </c>
      <c r="AR88" s="173">
        <f>'3.Partial CFI'!AS33</f>
        <v>8.4142266234975959E-3</v>
      </c>
      <c r="AS88" s="117">
        <f>'3.Partial CFI'!AT33</f>
        <v>1.0941666666666665</v>
      </c>
      <c r="AT88" s="117">
        <f>'3.Partial CFI'!AU33</f>
        <v>1</v>
      </c>
      <c r="AU88" s="6">
        <f>'3.Partial CFI'!AV33</f>
        <v>21386.37476697204</v>
      </c>
      <c r="AV88" s="712"/>
      <c r="AW88" s="712"/>
      <c r="AX88" s="715"/>
    </row>
    <row r="89" spans="1:50" ht="18.75" x14ac:dyDescent="0.3">
      <c r="A89" s="673"/>
      <c r="B89" s="673"/>
      <c r="C89" s="219" t="s">
        <v>44</v>
      </c>
      <c r="D89" s="203" t="str">
        <f>'3.Partial CFI'!L34</f>
        <v>EBL*(WBT+NBL)</v>
      </c>
      <c r="E89" s="204">
        <f>'3.Partial CFI'!M34</f>
        <v>31145344</v>
      </c>
      <c r="F89" s="671"/>
      <c r="G89" s="673"/>
      <c r="I89" s="673"/>
      <c r="J89" s="673"/>
      <c r="K89" s="219" t="s">
        <v>44</v>
      </c>
      <c r="L89" s="203">
        <f>'3.Partial CFI'!Q34</f>
        <v>35</v>
      </c>
      <c r="M89" s="203">
        <f>'3.Partial CFI'!R34</f>
        <v>20</v>
      </c>
      <c r="N89" s="203">
        <f>'3.Partial CFI'!S34</f>
        <v>230</v>
      </c>
      <c r="O89" s="203">
        <f>'3.Partial CFI'!T34</f>
        <v>25.12420473149924</v>
      </c>
      <c r="P89" s="203">
        <f>'3.Partial CFI'!U34</f>
        <v>2.3901073345479126E-2</v>
      </c>
      <c r="Q89" s="203">
        <f>'3.Partial CFI'!V34</f>
        <v>4.7230885383892279E-2</v>
      </c>
      <c r="R89" s="673"/>
      <c r="T89" s="705"/>
      <c r="U89" s="705"/>
      <c r="V89" s="81" t="s">
        <v>44</v>
      </c>
      <c r="W89" s="158" t="str">
        <f>'3.Partial CFI'!Z34</f>
        <v>C</v>
      </c>
      <c r="X89" s="144" t="str">
        <f>'3.Partial CFI'!AA34</f>
        <v xml:space="preserve">Protected </v>
      </c>
      <c r="Y89" s="144">
        <f>'3.Partial CFI'!AB34</f>
        <v>0.01</v>
      </c>
      <c r="Z89" s="144">
        <f>'3.Partial CFI'!AC34</f>
        <v>0.5</v>
      </c>
      <c r="AA89" s="144">
        <f>'3.Partial CFI'!AD34</f>
        <v>0.505</v>
      </c>
      <c r="AB89" s="144" t="str">
        <f>'3.Partial CFI'!AE34</f>
        <v>WBT+SBT</v>
      </c>
      <c r="AC89" s="144">
        <f>'3.Partial CFI'!AF34</f>
        <v>3</v>
      </c>
      <c r="AD89" s="144">
        <f>'3.Partial CFI'!AG34</f>
        <v>1</v>
      </c>
      <c r="AE89" s="144" t="str">
        <f>'3.Partial CFI'!AH34</f>
        <v>NBT</v>
      </c>
      <c r="AF89" s="144">
        <f>'3.Partial CFI'!AI34</f>
        <v>1</v>
      </c>
      <c r="AG89" s="144">
        <f>'3.Partial CFI'!AJ34</f>
        <v>1</v>
      </c>
      <c r="AH89" s="144">
        <f>'3.Partial CFI'!AK34</f>
        <v>4</v>
      </c>
      <c r="AI89" s="144">
        <f>'3.Partial CFI'!AL34</f>
        <v>35</v>
      </c>
      <c r="AJ89" s="144">
        <f>'3.Partial CFI'!AM34</f>
        <v>0.7222222222222221</v>
      </c>
      <c r="AK89" s="150">
        <f>'3.Partial CFI'!AN34</f>
        <v>1.4588888888888887</v>
      </c>
      <c r="AL89" s="702"/>
      <c r="AN89" s="705"/>
      <c r="AO89" s="705"/>
      <c r="AP89" s="125" t="s">
        <v>44</v>
      </c>
      <c r="AQ89" s="172">
        <f>'3.Partial CFI'!AR34</f>
        <v>31145344</v>
      </c>
      <c r="AR89" s="173">
        <f>'3.Partial CFI'!AS34</f>
        <v>4.7230885383892279E-2</v>
      </c>
      <c r="AS89" s="117">
        <f>'3.Partial CFI'!AT34</f>
        <v>1.4588888888888887</v>
      </c>
      <c r="AT89" s="117">
        <f>'3.Partial CFI'!AU34</f>
        <v>1</v>
      </c>
      <c r="AU89" s="6">
        <f>'3.Partial CFI'!AV34</f>
        <v>2146057.9030698254</v>
      </c>
      <c r="AV89" s="712"/>
      <c r="AW89" s="712"/>
      <c r="AX89" s="715"/>
    </row>
    <row r="90" spans="1:50" ht="19.5" thickBot="1" x14ac:dyDescent="0.35">
      <c r="A90" s="675"/>
      <c r="B90" s="675"/>
      <c r="C90" s="221" t="s">
        <v>45</v>
      </c>
      <c r="D90" s="209" t="str">
        <f>'3.Partial CFI'!L35</f>
        <v>WBL*(EBT+SBL)</v>
      </c>
      <c r="E90" s="210">
        <f>'3.Partial CFI'!M35</f>
        <v>31833420</v>
      </c>
      <c r="F90" s="674"/>
      <c r="G90" s="675"/>
      <c r="I90" s="675"/>
      <c r="J90" s="675"/>
      <c r="K90" s="221" t="s">
        <v>45</v>
      </c>
      <c r="L90" s="209">
        <f>'3.Partial CFI'!Q35</f>
        <v>35</v>
      </c>
      <c r="M90" s="209">
        <f>'3.Partial CFI'!R35</f>
        <v>20</v>
      </c>
      <c r="N90" s="209">
        <f>'3.Partial CFI'!S35</f>
        <v>230</v>
      </c>
      <c r="O90" s="209">
        <f>'3.Partial CFI'!T35</f>
        <v>25.12420473149924</v>
      </c>
      <c r="P90" s="209">
        <f>'3.Partial CFI'!U35</f>
        <v>2.3901073345479126E-2</v>
      </c>
      <c r="Q90" s="209">
        <f>'3.Partial CFI'!V35</f>
        <v>4.7230885383892279E-2</v>
      </c>
      <c r="R90" s="675"/>
      <c r="T90" s="706"/>
      <c r="U90" s="706"/>
      <c r="V90" s="82" t="s">
        <v>45</v>
      </c>
      <c r="W90" s="158" t="str">
        <f>'3.Partial CFI'!Z35</f>
        <v>C</v>
      </c>
      <c r="X90" s="152" t="str">
        <f>'3.Partial CFI'!AA35</f>
        <v xml:space="preserve">Protected </v>
      </c>
      <c r="Y90" s="152">
        <f>'3.Partial CFI'!AB35</f>
        <v>0.01</v>
      </c>
      <c r="Z90" s="152">
        <f>'3.Partial CFI'!AC35</f>
        <v>0.5</v>
      </c>
      <c r="AA90" s="152">
        <f>'3.Partial CFI'!AD35</f>
        <v>0.505</v>
      </c>
      <c r="AB90" s="152" t="str">
        <f>'3.Partial CFI'!AE35</f>
        <v>EBT+NBT</v>
      </c>
      <c r="AC90" s="152">
        <f>'3.Partial CFI'!AF35</f>
        <v>3</v>
      </c>
      <c r="AD90" s="152">
        <f>'3.Partial CFI'!AG35</f>
        <v>1</v>
      </c>
      <c r="AE90" s="152" t="str">
        <f>'3.Partial CFI'!AH35</f>
        <v>SBT</v>
      </c>
      <c r="AF90" s="152">
        <f>'3.Partial CFI'!AI35</f>
        <v>1</v>
      </c>
      <c r="AG90" s="152">
        <f>'3.Partial CFI'!AJ35</f>
        <v>1</v>
      </c>
      <c r="AH90" s="152">
        <f>'3.Partial CFI'!AK35</f>
        <v>4</v>
      </c>
      <c r="AI90" s="152">
        <f>'3.Partial CFI'!AL35</f>
        <v>35</v>
      </c>
      <c r="AJ90" s="152">
        <f>'3.Partial CFI'!AM35</f>
        <v>0.7222222222222221</v>
      </c>
      <c r="AK90" s="153">
        <f>'3.Partial CFI'!AN35</f>
        <v>1.4588888888888887</v>
      </c>
      <c r="AL90" s="703"/>
      <c r="AN90" s="706"/>
      <c r="AO90" s="706"/>
      <c r="AP90" s="126" t="s">
        <v>45</v>
      </c>
      <c r="AQ90" s="174">
        <f>'3.Partial CFI'!AR35</f>
        <v>31833420</v>
      </c>
      <c r="AR90" s="175">
        <f>'3.Partial CFI'!AS35</f>
        <v>4.7230885383892279E-2</v>
      </c>
      <c r="AS90" s="120">
        <f>'3.Partial CFI'!AT35</f>
        <v>1.4588888888888887</v>
      </c>
      <c r="AT90" s="120">
        <f>'3.Partial CFI'!AU35</f>
        <v>1</v>
      </c>
      <c r="AU90" s="7">
        <f>'3.Partial CFI'!AV35</f>
        <v>2193469.5141829555</v>
      </c>
      <c r="AV90" s="713"/>
      <c r="AW90" s="713"/>
      <c r="AX90" s="716"/>
    </row>
    <row r="91" spans="1:50" ht="20.25" thickTop="1" thickBot="1" x14ac:dyDescent="0.35">
      <c r="A91" s="672">
        <v>4</v>
      </c>
      <c r="B91" s="672" t="s">
        <v>5</v>
      </c>
      <c r="C91" s="223" t="s">
        <v>34</v>
      </c>
      <c r="D91" s="231" t="str">
        <f>'4.CFIMUTCOMBO'!L6</f>
        <v>NBR*(NBT+NBL)</v>
      </c>
      <c r="E91" s="212">
        <f>'4.CFIMUTCOMBO'!M6</f>
        <v>4392588</v>
      </c>
      <c r="F91" s="676">
        <f>SUM(E91:E98)</f>
        <v>131470345</v>
      </c>
      <c r="G91" s="669">
        <f>F91/F5</f>
        <v>0.88822639578159035</v>
      </c>
      <c r="I91" s="672">
        <v>4</v>
      </c>
      <c r="J91" s="672" t="s">
        <v>5</v>
      </c>
      <c r="K91" s="198" t="s">
        <v>34</v>
      </c>
      <c r="L91" s="199">
        <f>'4.CFIMUTCOMBO'!Q6</f>
        <v>15</v>
      </c>
      <c r="M91" s="199">
        <f>'4.CFIMUTCOMBO'!R6</f>
        <v>15</v>
      </c>
      <c r="N91" s="199">
        <f>'4.CFIMUTCOMBO'!S6</f>
        <v>10</v>
      </c>
      <c r="O91" s="199">
        <f>'4.CFIMUTCOMBO'!T6</f>
        <v>1.3073361412148754</v>
      </c>
      <c r="P91" s="199">
        <f>'4.CFIMUTCOMBO'!U6</f>
        <v>3.259682051177461E-7</v>
      </c>
      <c r="Q91" s="199">
        <f>'4.CFIMUTCOMBO'!V6</f>
        <v>6.519363039802215E-7</v>
      </c>
      <c r="R91" s="672">
        <f>'4.CFIMUTCOMBO'!W6</f>
        <v>5.3725499032191933E-4</v>
      </c>
      <c r="T91" s="704">
        <v>4</v>
      </c>
      <c r="U91" s="704" t="s">
        <v>5</v>
      </c>
      <c r="V91" s="73" t="s">
        <v>34</v>
      </c>
      <c r="W91" s="159" t="str">
        <f>'4.CFIMUTCOMBO'!Z6</f>
        <v>D</v>
      </c>
      <c r="X91" s="147" t="str">
        <f>'4.CFIMUTCOMBO'!AA6</f>
        <v>Permitted or yield control</v>
      </c>
      <c r="Y91" s="147">
        <f>'4.CFIMUTCOMBO'!AB6</f>
        <v>1</v>
      </c>
      <c r="Z91" s="147">
        <f>'4.CFIMUTCOMBO'!AC6</f>
        <v>0.5</v>
      </c>
      <c r="AA91" s="147">
        <f>'4.CFIMUTCOMBO'!AD6</f>
        <v>1</v>
      </c>
      <c r="AB91" s="147" t="str">
        <f>'4.CFIMUTCOMBO'!AE6</f>
        <v>NA</v>
      </c>
      <c r="AC91" s="147">
        <f>'4.CFIMUTCOMBO'!AF6</f>
        <v>0</v>
      </c>
      <c r="AD91" s="147">
        <f>'4.CFIMUTCOMBO'!AG6</f>
        <v>0</v>
      </c>
      <c r="AE91" s="147" t="str">
        <f>'4.CFIMUTCOMBO'!AH6</f>
        <v>NA</v>
      </c>
      <c r="AF91" s="147">
        <f>'4.CFIMUTCOMBO'!AI6</f>
        <v>0</v>
      </c>
      <c r="AG91" s="147">
        <f>'4.CFIMUTCOMBO'!AJ6</f>
        <v>0</v>
      </c>
      <c r="AH91" s="147">
        <f>'4.CFIMUTCOMBO'!AK6</f>
        <v>1</v>
      </c>
      <c r="AI91" s="147" t="str">
        <f>'4.CFIMUTCOMBO'!AL6</f>
        <v>NA</v>
      </c>
      <c r="AJ91" s="147">
        <f>'4.CFIMUTCOMBO'!AM6</f>
        <v>1</v>
      </c>
      <c r="AK91" s="148">
        <f>'4.CFIMUTCOMBO'!AN6</f>
        <v>1</v>
      </c>
      <c r="AL91" s="701">
        <f>'4.CFIMUTCOMBO'!AO6</f>
        <v>1</v>
      </c>
      <c r="AN91" s="704">
        <v>4</v>
      </c>
      <c r="AO91" s="704" t="s">
        <v>5</v>
      </c>
      <c r="AP91" s="131" t="s">
        <v>34</v>
      </c>
      <c r="AQ91" s="171">
        <f>'4.CFIMUTCOMBO'!AR6</f>
        <v>4392588</v>
      </c>
      <c r="AR91" s="115">
        <f>'4.CFIMUTCOMBO'!AS6</f>
        <v>6.519363039802215E-7</v>
      </c>
      <c r="AS91" s="115">
        <f>'4.CFIMUTCOMBO'!AT6</f>
        <v>1</v>
      </c>
      <c r="AT91" s="115">
        <f>'4.CFIMUTCOMBO'!AU6</f>
        <v>1</v>
      </c>
      <c r="AU91" s="5">
        <f>'4.CFIMUTCOMBO'!AV6</f>
        <v>2.8636875856278734</v>
      </c>
      <c r="AV91" s="711">
        <f>'4.CFIMUTCOMBO'!AW6</f>
        <v>137125.29303572257</v>
      </c>
      <c r="AW91" s="711">
        <f>'4.CFIMUTCOMBO'!AX6</f>
        <v>99.004077931252894</v>
      </c>
      <c r="AX91" s="714">
        <f>'4.CFIMUTCOMBO'!AY6</f>
        <v>74.017179710036146</v>
      </c>
    </row>
    <row r="92" spans="1:50" ht="20.25" thickTop="1" thickBot="1" x14ac:dyDescent="0.35">
      <c r="A92" s="673"/>
      <c r="B92" s="673"/>
      <c r="C92" s="224" t="s">
        <v>35</v>
      </c>
      <c r="D92" s="232" t="str">
        <f>'4.CFIMUTCOMBO'!L7</f>
        <v>NBT*NBL</v>
      </c>
      <c r="E92" s="204">
        <f>'4.CFIMUTCOMBO'!M7</f>
        <v>3675995</v>
      </c>
      <c r="F92" s="676"/>
      <c r="G92" s="669"/>
      <c r="I92" s="673"/>
      <c r="J92" s="673"/>
      <c r="K92" s="202" t="s">
        <v>35</v>
      </c>
      <c r="L92" s="203">
        <f>'4.CFIMUTCOMBO'!Q7</f>
        <v>15</v>
      </c>
      <c r="M92" s="203">
        <f>'4.CFIMUTCOMBO'!R7</f>
        <v>15</v>
      </c>
      <c r="N92" s="203">
        <f>'4.CFIMUTCOMBO'!S7</f>
        <v>10</v>
      </c>
      <c r="O92" s="203">
        <f>'4.CFIMUTCOMBO'!T7</f>
        <v>1.3073361412148754</v>
      </c>
      <c r="P92" s="203">
        <f>'4.CFIMUTCOMBO'!U7</f>
        <v>3.259682051177461E-7</v>
      </c>
      <c r="Q92" s="203">
        <f>'4.CFIMUTCOMBO'!V7</f>
        <v>6.519363039802215E-7</v>
      </c>
      <c r="R92" s="673"/>
      <c r="T92" s="705"/>
      <c r="U92" s="705"/>
      <c r="V92" s="74" t="s">
        <v>35</v>
      </c>
      <c r="W92" s="160" t="str">
        <f>'4.CFIMUTCOMBO'!Z7</f>
        <v>D</v>
      </c>
      <c r="X92" s="144" t="str">
        <f>'4.CFIMUTCOMBO'!AA7</f>
        <v>Permitted or yield control</v>
      </c>
      <c r="Y92" s="144">
        <f>'4.CFIMUTCOMBO'!AB7</f>
        <v>1</v>
      </c>
      <c r="Z92" s="144">
        <f>'4.CFIMUTCOMBO'!AC7</f>
        <v>0.5</v>
      </c>
      <c r="AA92" s="144">
        <f>'4.CFIMUTCOMBO'!AD7</f>
        <v>1</v>
      </c>
      <c r="AB92" s="144" t="str">
        <f>'4.CFIMUTCOMBO'!AE7</f>
        <v>NA</v>
      </c>
      <c r="AC92" s="144">
        <f>'4.CFIMUTCOMBO'!AF7</f>
        <v>0</v>
      </c>
      <c r="AD92" s="144">
        <f>'4.CFIMUTCOMBO'!AG7</f>
        <v>0</v>
      </c>
      <c r="AE92" s="144" t="str">
        <f>'4.CFIMUTCOMBO'!AH7</f>
        <v>NA</v>
      </c>
      <c r="AF92" s="144">
        <f>'4.CFIMUTCOMBO'!AI7</f>
        <v>0</v>
      </c>
      <c r="AG92" s="144">
        <f>'4.CFIMUTCOMBO'!AJ7</f>
        <v>0</v>
      </c>
      <c r="AH92" s="144">
        <f>'4.CFIMUTCOMBO'!AK7</f>
        <v>1</v>
      </c>
      <c r="AI92" s="144" t="str">
        <f>'4.CFIMUTCOMBO'!AL7</f>
        <v>NA</v>
      </c>
      <c r="AJ92" s="144">
        <f>'4.CFIMUTCOMBO'!AM7</f>
        <v>1</v>
      </c>
      <c r="AK92" s="150">
        <f>'4.CFIMUTCOMBO'!AN7</f>
        <v>1</v>
      </c>
      <c r="AL92" s="702"/>
      <c r="AN92" s="705"/>
      <c r="AO92" s="705"/>
      <c r="AP92" s="132" t="s">
        <v>35</v>
      </c>
      <c r="AQ92" s="172">
        <f>'4.CFIMUTCOMBO'!AR7</f>
        <v>3675995</v>
      </c>
      <c r="AR92" s="117">
        <f>'4.CFIMUTCOMBO'!AS7</f>
        <v>6.519363039802215E-7</v>
      </c>
      <c r="AS92" s="117">
        <f>'4.CFIMUTCOMBO'!AT7</f>
        <v>1</v>
      </c>
      <c r="AT92" s="117">
        <f>'4.CFIMUTCOMBO'!AU7</f>
        <v>1</v>
      </c>
      <c r="AU92" s="6">
        <f>'4.CFIMUTCOMBO'!AV7</f>
        <v>2.3965145937497745</v>
      </c>
      <c r="AV92" s="712"/>
      <c r="AW92" s="712"/>
      <c r="AX92" s="715"/>
    </row>
    <row r="93" spans="1:50" ht="20.25" thickTop="1" thickBot="1" x14ac:dyDescent="0.35">
      <c r="A93" s="673"/>
      <c r="B93" s="673"/>
      <c r="C93" s="225" t="s">
        <v>30</v>
      </c>
      <c r="D93" s="232" t="str">
        <f>'4.CFIMUTCOMBO'!L8</f>
        <v>WBR*(WBT+WBL)</v>
      </c>
      <c r="E93" s="204">
        <f>'4.CFIMUTCOMBO'!M8</f>
        <v>45571932</v>
      </c>
      <c r="F93" s="676"/>
      <c r="G93" s="669"/>
      <c r="I93" s="673"/>
      <c r="J93" s="673"/>
      <c r="K93" s="207" t="s">
        <v>30</v>
      </c>
      <c r="L93" s="203">
        <f>'4.CFIMUTCOMBO'!Q8</f>
        <v>35</v>
      </c>
      <c r="M93" s="203">
        <f>'4.CFIMUTCOMBO'!R8</f>
        <v>15</v>
      </c>
      <c r="N93" s="203">
        <f>'4.CFIMUTCOMBO'!S8</f>
        <v>10</v>
      </c>
      <c r="O93" s="203">
        <f>'4.CFIMUTCOMBO'!T8</f>
        <v>10.197448937567444</v>
      </c>
      <c r="P93" s="203">
        <f>'4.CFIMUTCOMBO'!U8</f>
        <v>7.8388153024650875E-4</v>
      </c>
      <c r="Q93" s="203">
        <f>'4.CFIMUTCOMBO'!V8</f>
        <v>1.567148590239556E-3</v>
      </c>
      <c r="R93" s="673"/>
      <c r="T93" s="705"/>
      <c r="U93" s="705"/>
      <c r="V93" s="75" t="s">
        <v>30</v>
      </c>
      <c r="W93" s="160" t="str">
        <f>'4.CFIMUTCOMBO'!Z8</f>
        <v>D</v>
      </c>
      <c r="X93" s="144" t="str">
        <f>'4.CFIMUTCOMBO'!AA8</f>
        <v>Permitted or yield control</v>
      </c>
      <c r="Y93" s="144">
        <f>'4.CFIMUTCOMBO'!AB8</f>
        <v>1</v>
      </c>
      <c r="Z93" s="144">
        <f>'4.CFIMUTCOMBO'!AC8</f>
        <v>0.5</v>
      </c>
      <c r="AA93" s="144">
        <f>'4.CFIMUTCOMBO'!AD8</f>
        <v>1</v>
      </c>
      <c r="AB93" s="144" t="str">
        <f>'4.CFIMUTCOMBO'!AE8</f>
        <v>NA</v>
      </c>
      <c r="AC93" s="144">
        <f>'4.CFIMUTCOMBO'!AF8</f>
        <v>0</v>
      </c>
      <c r="AD93" s="144">
        <f>'4.CFIMUTCOMBO'!AG8</f>
        <v>0</v>
      </c>
      <c r="AE93" s="144" t="str">
        <f>'4.CFIMUTCOMBO'!AH8</f>
        <v>NA</v>
      </c>
      <c r="AF93" s="144">
        <f>'4.CFIMUTCOMBO'!AI8</f>
        <v>0</v>
      </c>
      <c r="AG93" s="144">
        <f>'4.CFIMUTCOMBO'!AJ8</f>
        <v>0</v>
      </c>
      <c r="AH93" s="144">
        <f>'4.CFIMUTCOMBO'!AK8</f>
        <v>1</v>
      </c>
      <c r="AI93" s="144" t="str">
        <f>'4.CFIMUTCOMBO'!AL8</f>
        <v>NA</v>
      </c>
      <c r="AJ93" s="144">
        <f>'4.CFIMUTCOMBO'!AM8</f>
        <v>1</v>
      </c>
      <c r="AK93" s="150">
        <f>'4.CFIMUTCOMBO'!AN8</f>
        <v>1</v>
      </c>
      <c r="AL93" s="702"/>
      <c r="AN93" s="705"/>
      <c r="AO93" s="705"/>
      <c r="AP93" s="133" t="s">
        <v>30</v>
      </c>
      <c r="AQ93" s="172">
        <f>'4.CFIMUTCOMBO'!AR8</f>
        <v>45571932</v>
      </c>
      <c r="AR93" s="117">
        <f>'4.CFIMUTCOMBO'!AS8</f>
        <v>1.567148590239556E-3</v>
      </c>
      <c r="AS93" s="117">
        <f>'4.CFIMUTCOMBO'!AT8</f>
        <v>1</v>
      </c>
      <c r="AT93" s="117">
        <f>'4.CFIMUTCOMBO'!AU8</f>
        <v>1</v>
      </c>
      <c r="AU93" s="6">
        <f>'4.CFIMUTCOMBO'!AV8</f>
        <v>71417.988988292913</v>
      </c>
      <c r="AV93" s="712"/>
      <c r="AW93" s="712"/>
      <c r="AX93" s="715"/>
    </row>
    <row r="94" spans="1:50" ht="20.25" thickTop="1" thickBot="1" x14ac:dyDescent="0.35">
      <c r="A94" s="673"/>
      <c r="B94" s="673"/>
      <c r="C94" s="225" t="s">
        <v>28</v>
      </c>
      <c r="D94" s="232" t="str">
        <f>'4.CFIMUTCOMBO'!L9</f>
        <v>SBR*(SBT+SBL)</v>
      </c>
      <c r="E94" s="204">
        <f>'4.CFIMUTCOMBO'!M9</f>
        <v>4392588</v>
      </c>
      <c r="F94" s="676"/>
      <c r="G94" s="669"/>
      <c r="I94" s="673"/>
      <c r="J94" s="673"/>
      <c r="K94" s="207" t="s">
        <v>28</v>
      </c>
      <c r="L94" s="203">
        <f>'4.CFIMUTCOMBO'!Q9</f>
        <v>15</v>
      </c>
      <c r="M94" s="203">
        <f>'4.CFIMUTCOMBO'!R9</f>
        <v>15</v>
      </c>
      <c r="N94" s="203">
        <f>'4.CFIMUTCOMBO'!S9</f>
        <v>10</v>
      </c>
      <c r="O94" s="203">
        <f>'4.CFIMUTCOMBO'!T9</f>
        <v>1.3073361412148754</v>
      </c>
      <c r="P94" s="203">
        <f>'4.CFIMUTCOMBO'!U9</f>
        <v>3.259682051177461E-7</v>
      </c>
      <c r="Q94" s="203">
        <f>'4.CFIMUTCOMBO'!V9</f>
        <v>6.519363039802215E-7</v>
      </c>
      <c r="R94" s="673"/>
      <c r="T94" s="705"/>
      <c r="U94" s="705"/>
      <c r="V94" s="75" t="s">
        <v>28</v>
      </c>
      <c r="W94" s="160" t="str">
        <f>'4.CFIMUTCOMBO'!Z9</f>
        <v>D</v>
      </c>
      <c r="X94" s="144" t="str">
        <f>'4.CFIMUTCOMBO'!AA9</f>
        <v>Permitted or yield control</v>
      </c>
      <c r="Y94" s="144">
        <f>'4.CFIMUTCOMBO'!AB9</f>
        <v>1</v>
      </c>
      <c r="Z94" s="144">
        <f>'4.CFIMUTCOMBO'!AC9</f>
        <v>0.5</v>
      </c>
      <c r="AA94" s="144">
        <f>'4.CFIMUTCOMBO'!AD9</f>
        <v>1</v>
      </c>
      <c r="AB94" s="144" t="str">
        <f>'4.CFIMUTCOMBO'!AE9</f>
        <v>NA</v>
      </c>
      <c r="AC94" s="144">
        <f>'4.CFIMUTCOMBO'!AF9</f>
        <v>0</v>
      </c>
      <c r="AD94" s="144">
        <f>'4.CFIMUTCOMBO'!AG9</f>
        <v>0</v>
      </c>
      <c r="AE94" s="144" t="str">
        <f>'4.CFIMUTCOMBO'!AH9</f>
        <v>NA</v>
      </c>
      <c r="AF94" s="144">
        <f>'4.CFIMUTCOMBO'!AI9</f>
        <v>0</v>
      </c>
      <c r="AG94" s="144">
        <f>'4.CFIMUTCOMBO'!AJ9</f>
        <v>0</v>
      </c>
      <c r="AH94" s="144">
        <f>'4.CFIMUTCOMBO'!AK9</f>
        <v>1</v>
      </c>
      <c r="AI94" s="144" t="str">
        <f>'4.CFIMUTCOMBO'!AL9</f>
        <v>NA</v>
      </c>
      <c r="AJ94" s="144">
        <f>'4.CFIMUTCOMBO'!AM9</f>
        <v>1</v>
      </c>
      <c r="AK94" s="150">
        <f>'4.CFIMUTCOMBO'!AN9</f>
        <v>1</v>
      </c>
      <c r="AL94" s="702"/>
      <c r="AN94" s="705"/>
      <c r="AO94" s="705"/>
      <c r="AP94" s="133" t="s">
        <v>28</v>
      </c>
      <c r="AQ94" s="172">
        <f>'4.CFIMUTCOMBO'!AR9</f>
        <v>4392588</v>
      </c>
      <c r="AR94" s="117">
        <f>'4.CFIMUTCOMBO'!AS9</f>
        <v>6.519363039802215E-7</v>
      </c>
      <c r="AS94" s="117">
        <f>'4.CFIMUTCOMBO'!AT9</f>
        <v>1</v>
      </c>
      <c r="AT94" s="117">
        <f>'4.CFIMUTCOMBO'!AU9</f>
        <v>1</v>
      </c>
      <c r="AU94" s="6">
        <f>'4.CFIMUTCOMBO'!AV9</f>
        <v>2.8636875856278734</v>
      </c>
      <c r="AV94" s="712"/>
      <c r="AW94" s="712"/>
      <c r="AX94" s="715"/>
    </row>
    <row r="95" spans="1:50" ht="20.25" thickTop="1" thickBot="1" x14ac:dyDescent="0.35">
      <c r="A95" s="673"/>
      <c r="B95" s="673"/>
      <c r="C95" s="225" t="s">
        <v>36</v>
      </c>
      <c r="D95" s="232" t="str">
        <f>'4.CFIMUTCOMBO'!L10</f>
        <v>SBT*SBL</v>
      </c>
      <c r="E95" s="204">
        <f>'4.CFIMUTCOMBO'!M10</f>
        <v>3675995</v>
      </c>
      <c r="F95" s="676"/>
      <c r="G95" s="669"/>
      <c r="I95" s="673"/>
      <c r="J95" s="673"/>
      <c r="K95" s="207" t="s">
        <v>36</v>
      </c>
      <c r="L95" s="203">
        <f>'4.CFIMUTCOMBO'!Q10</f>
        <v>15</v>
      </c>
      <c r="M95" s="203">
        <f>'4.CFIMUTCOMBO'!R10</f>
        <v>15</v>
      </c>
      <c r="N95" s="203">
        <f>'4.CFIMUTCOMBO'!S10</f>
        <v>10</v>
      </c>
      <c r="O95" s="203">
        <f>'4.CFIMUTCOMBO'!T10</f>
        <v>1.3073361412148754</v>
      </c>
      <c r="P95" s="203">
        <f>'4.CFIMUTCOMBO'!U10</f>
        <v>3.259682051177461E-7</v>
      </c>
      <c r="Q95" s="203">
        <f>'4.CFIMUTCOMBO'!V10</f>
        <v>6.519363039802215E-7</v>
      </c>
      <c r="R95" s="673"/>
      <c r="T95" s="705"/>
      <c r="U95" s="705"/>
      <c r="V95" s="75" t="s">
        <v>36</v>
      </c>
      <c r="W95" s="160" t="str">
        <f>'4.CFIMUTCOMBO'!Z10</f>
        <v>D</v>
      </c>
      <c r="X95" s="144" t="str">
        <f>'4.CFIMUTCOMBO'!AA10</f>
        <v>Permitted or yield control</v>
      </c>
      <c r="Y95" s="144">
        <f>'4.CFIMUTCOMBO'!AB10</f>
        <v>1</v>
      </c>
      <c r="Z95" s="144">
        <f>'4.CFIMUTCOMBO'!AC10</f>
        <v>0.5</v>
      </c>
      <c r="AA95" s="144">
        <f>'4.CFIMUTCOMBO'!AD10</f>
        <v>1</v>
      </c>
      <c r="AB95" s="144" t="str">
        <f>'4.CFIMUTCOMBO'!AE10</f>
        <v>NA</v>
      </c>
      <c r="AC95" s="144">
        <f>'4.CFIMUTCOMBO'!AF10</f>
        <v>0</v>
      </c>
      <c r="AD95" s="144">
        <f>'4.CFIMUTCOMBO'!AG10</f>
        <v>0</v>
      </c>
      <c r="AE95" s="144" t="str">
        <f>'4.CFIMUTCOMBO'!AH10</f>
        <v>NA</v>
      </c>
      <c r="AF95" s="144">
        <f>'4.CFIMUTCOMBO'!AI10</f>
        <v>0</v>
      </c>
      <c r="AG95" s="144">
        <f>'4.CFIMUTCOMBO'!AJ10</f>
        <v>0</v>
      </c>
      <c r="AH95" s="144">
        <f>'4.CFIMUTCOMBO'!AK10</f>
        <v>1</v>
      </c>
      <c r="AI95" s="144" t="str">
        <f>'4.CFIMUTCOMBO'!AL10</f>
        <v>NA</v>
      </c>
      <c r="AJ95" s="144">
        <f>'4.CFIMUTCOMBO'!AM10</f>
        <v>1</v>
      </c>
      <c r="AK95" s="150">
        <f>'4.CFIMUTCOMBO'!AN10</f>
        <v>1</v>
      </c>
      <c r="AL95" s="702"/>
      <c r="AN95" s="705"/>
      <c r="AO95" s="705"/>
      <c r="AP95" s="133" t="s">
        <v>36</v>
      </c>
      <c r="AQ95" s="172">
        <f>'4.CFIMUTCOMBO'!AR10</f>
        <v>3675995</v>
      </c>
      <c r="AR95" s="117">
        <f>'4.CFIMUTCOMBO'!AS10</f>
        <v>6.519363039802215E-7</v>
      </c>
      <c r="AS95" s="117">
        <f>'4.CFIMUTCOMBO'!AT10</f>
        <v>1</v>
      </c>
      <c r="AT95" s="117">
        <f>'4.CFIMUTCOMBO'!AU10</f>
        <v>1</v>
      </c>
      <c r="AU95" s="6">
        <f>'4.CFIMUTCOMBO'!AV10</f>
        <v>2.3965145937497745</v>
      </c>
      <c r="AV95" s="712"/>
      <c r="AW95" s="712"/>
      <c r="AX95" s="715"/>
    </row>
    <row r="96" spans="1:50" ht="20.25" thickTop="1" thickBot="1" x14ac:dyDescent="0.35">
      <c r="A96" s="673"/>
      <c r="B96" s="673"/>
      <c r="C96" s="225" t="s">
        <v>29</v>
      </c>
      <c r="D96" s="232" t="str">
        <f>'4.CFIMUTCOMBO'!L11</f>
        <v>NBL*(WBT+WBL)</v>
      </c>
      <c r="E96" s="204">
        <f>'4.CFIMUTCOMBO'!M11</f>
        <v>19736031</v>
      </c>
      <c r="F96" s="676"/>
      <c r="G96" s="669"/>
      <c r="I96" s="673"/>
      <c r="J96" s="673"/>
      <c r="K96" s="207" t="s">
        <v>29</v>
      </c>
      <c r="L96" s="203">
        <f>'4.CFIMUTCOMBO'!Q11</f>
        <v>35</v>
      </c>
      <c r="M96" s="203">
        <f>'4.CFIMUTCOMBO'!R11</f>
        <v>20</v>
      </c>
      <c r="N96" s="203">
        <f>'4.CFIMUTCOMBO'!S11</f>
        <v>10</v>
      </c>
      <c r="O96" s="203">
        <f>'4.CFIMUTCOMBO'!T11</f>
        <v>7.8464824249932006</v>
      </c>
      <c r="P96" s="203">
        <f>'4.CFIMUTCOMBO'!U11</f>
        <v>2.903258937823807E-4</v>
      </c>
      <c r="Q96" s="203">
        <f>'4.CFIMUTCOMBO'!V11</f>
        <v>5.8056749844016082E-4</v>
      </c>
      <c r="R96" s="673"/>
      <c r="T96" s="705"/>
      <c r="U96" s="705"/>
      <c r="V96" s="75" t="s">
        <v>29</v>
      </c>
      <c r="W96" s="160" t="str">
        <f>'4.CFIMUTCOMBO'!Z11</f>
        <v>D</v>
      </c>
      <c r="X96" s="144" t="str">
        <f>'4.CFIMUTCOMBO'!AA11</f>
        <v>Permitted or yield control</v>
      </c>
      <c r="Y96" s="144">
        <f>'4.CFIMUTCOMBO'!AB11</f>
        <v>1</v>
      </c>
      <c r="Z96" s="144">
        <f>'4.CFIMUTCOMBO'!AC11</f>
        <v>0.5</v>
      </c>
      <c r="AA96" s="144">
        <f>'4.CFIMUTCOMBO'!AD11</f>
        <v>1</v>
      </c>
      <c r="AB96" s="144" t="str">
        <f>'4.CFIMUTCOMBO'!AE11</f>
        <v>NA</v>
      </c>
      <c r="AC96" s="144">
        <f>'4.CFIMUTCOMBO'!AF11</f>
        <v>0</v>
      </c>
      <c r="AD96" s="144">
        <f>'4.CFIMUTCOMBO'!AG11</f>
        <v>0</v>
      </c>
      <c r="AE96" s="144" t="str">
        <f>'4.CFIMUTCOMBO'!AH11</f>
        <v>NA</v>
      </c>
      <c r="AF96" s="144">
        <f>'4.CFIMUTCOMBO'!AI11</f>
        <v>0</v>
      </c>
      <c r="AG96" s="144">
        <f>'4.CFIMUTCOMBO'!AJ11</f>
        <v>0</v>
      </c>
      <c r="AH96" s="144">
        <f>'4.CFIMUTCOMBO'!AK11</f>
        <v>1</v>
      </c>
      <c r="AI96" s="144" t="str">
        <f>'4.CFIMUTCOMBO'!AL11</f>
        <v>NA</v>
      </c>
      <c r="AJ96" s="144">
        <f>'4.CFIMUTCOMBO'!AM11</f>
        <v>1</v>
      </c>
      <c r="AK96" s="150">
        <f>'4.CFIMUTCOMBO'!AN11</f>
        <v>1</v>
      </c>
      <c r="AL96" s="702"/>
      <c r="AN96" s="705"/>
      <c r="AO96" s="705"/>
      <c r="AP96" s="133" t="s">
        <v>29</v>
      </c>
      <c r="AQ96" s="172">
        <f>'4.CFIMUTCOMBO'!AR11</f>
        <v>19736031</v>
      </c>
      <c r="AR96" s="117">
        <f>'4.CFIMUTCOMBO'!AS11</f>
        <v>5.8056749844016082E-4</v>
      </c>
      <c r="AS96" s="117">
        <f>'4.CFIMUTCOMBO'!AT11</f>
        <v>1</v>
      </c>
      <c r="AT96" s="117">
        <f>'4.CFIMUTCOMBO'!AU11</f>
        <v>1</v>
      </c>
      <c r="AU96" s="6">
        <f>'4.CFIMUTCOMBO'!AV11</f>
        <v>11458.098146807466</v>
      </c>
      <c r="AV96" s="712"/>
      <c r="AW96" s="712"/>
      <c r="AX96" s="715"/>
    </row>
    <row r="97" spans="1:50" ht="20.25" thickTop="1" thickBot="1" x14ac:dyDescent="0.35">
      <c r="A97" s="673"/>
      <c r="B97" s="673"/>
      <c r="C97" s="225" t="s">
        <v>37</v>
      </c>
      <c r="D97" s="232" t="str">
        <f>'4.CFIMUTCOMBO'!L12</f>
        <v>(EBR+EBT)*EBL</v>
      </c>
      <c r="E97" s="204">
        <f>'4.CFIMUTCOMBO'!M12</f>
        <v>24486848</v>
      </c>
      <c r="F97" s="676"/>
      <c r="G97" s="669"/>
      <c r="I97" s="673"/>
      <c r="J97" s="673"/>
      <c r="K97" s="207" t="s">
        <v>37</v>
      </c>
      <c r="L97" s="203">
        <f>'4.CFIMUTCOMBO'!Q12</f>
        <v>35</v>
      </c>
      <c r="M97" s="203">
        <f>'4.CFIMUTCOMBO'!R12</f>
        <v>20</v>
      </c>
      <c r="N97" s="203">
        <f>'4.CFIMUTCOMBO'!S12</f>
        <v>10</v>
      </c>
      <c r="O97" s="203">
        <f>'4.CFIMUTCOMBO'!T12</f>
        <v>7.8464824249932006</v>
      </c>
      <c r="P97" s="203">
        <f>'4.CFIMUTCOMBO'!U12</f>
        <v>2.903258937823807E-4</v>
      </c>
      <c r="Q97" s="203">
        <f>'4.CFIMUTCOMBO'!V12</f>
        <v>5.8056749844016082E-4</v>
      </c>
      <c r="R97" s="673"/>
      <c r="T97" s="705"/>
      <c r="U97" s="705"/>
      <c r="V97" s="75" t="s">
        <v>37</v>
      </c>
      <c r="W97" s="160" t="str">
        <f>'4.CFIMUTCOMBO'!Z12</f>
        <v>D</v>
      </c>
      <c r="X97" s="144" t="str">
        <f>'4.CFIMUTCOMBO'!AA12</f>
        <v>Permitted or yield control</v>
      </c>
      <c r="Y97" s="144">
        <f>'4.CFIMUTCOMBO'!AB12</f>
        <v>1</v>
      </c>
      <c r="Z97" s="144">
        <f>'4.CFIMUTCOMBO'!AC12</f>
        <v>0.5</v>
      </c>
      <c r="AA97" s="144">
        <f>'4.CFIMUTCOMBO'!AD12</f>
        <v>1</v>
      </c>
      <c r="AB97" s="144" t="str">
        <f>'4.CFIMUTCOMBO'!AE12</f>
        <v>NA</v>
      </c>
      <c r="AC97" s="144">
        <f>'4.CFIMUTCOMBO'!AF12</f>
        <v>0</v>
      </c>
      <c r="AD97" s="144">
        <f>'4.CFIMUTCOMBO'!AG12</f>
        <v>0</v>
      </c>
      <c r="AE97" s="144" t="str">
        <f>'4.CFIMUTCOMBO'!AH12</f>
        <v>NA</v>
      </c>
      <c r="AF97" s="144">
        <f>'4.CFIMUTCOMBO'!AI12</f>
        <v>0</v>
      </c>
      <c r="AG97" s="144">
        <f>'4.CFIMUTCOMBO'!AJ12</f>
        <v>0</v>
      </c>
      <c r="AH97" s="144">
        <f>'4.CFIMUTCOMBO'!AK12</f>
        <v>1</v>
      </c>
      <c r="AI97" s="144" t="str">
        <f>'4.CFIMUTCOMBO'!AL12</f>
        <v>NA</v>
      </c>
      <c r="AJ97" s="144">
        <f>'4.CFIMUTCOMBO'!AM12</f>
        <v>1</v>
      </c>
      <c r="AK97" s="150">
        <f>'4.CFIMUTCOMBO'!AN12</f>
        <v>1</v>
      </c>
      <c r="AL97" s="702"/>
      <c r="AN97" s="705"/>
      <c r="AO97" s="705"/>
      <c r="AP97" s="133" t="s">
        <v>37</v>
      </c>
      <c r="AQ97" s="172">
        <f>'4.CFIMUTCOMBO'!AR12</f>
        <v>24486848</v>
      </c>
      <c r="AR97" s="117">
        <f>'4.CFIMUTCOMBO'!AS12</f>
        <v>5.8056749844016082E-4</v>
      </c>
      <c r="AS97" s="117">
        <f>'4.CFIMUTCOMBO'!AT12</f>
        <v>1</v>
      </c>
      <c r="AT97" s="117">
        <f>'4.CFIMUTCOMBO'!AU12</f>
        <v>1</v>
      </c>
      <c r="AU97" s="6">
        <f>'4.CFIMUTCOMBO'!AV12</f>
        <v>14216.268088044455</v>
      </c>
      <c r="AV97" s="712"/>
      <c r="AW97" s="712"/>
      <c r="AX97" s="715"/>
    </row>
    <row r="98" spans="1:50" ht="20.25" thickTop="1" thickBot="1" x14ac:dyDescent="0.35">
      <c r="A98" s="673"/>
      <c r="B98" s="673"/>
      <c r="C98" s="226" t="s">
        <v>39</v>
      </c>
      <c r="D98" s="233" t="str">
        <f>'4.CFIMUTCOMBO'!L13</f>
        <v>EBR*(EBT+WBL)</v>
      </c>
      <c r="E98" s="210">
        <f>'4.CFIMUTCOMBO'!M13</f>
        <v>25538368</v>
      </c>
      <c r="F98" s="676"/>
      <c r="G98" s="669"/>
      <c r="I98" s="673"/>
      <c r="J98" s="673"/>
      <c r="K98" s="208" t="s">
        <v>39</v>
      </c>
      <c r="L98" s="209">
        <f>'4.CFIMUTCOMBO'!Q13</f>
        <v>35</v>
      </c>
      <c r="M98" s="209">
        <f>'4.CFIMUTCOMBO'!R13</f>
        <v>15</v>
      </c>
      <c r="N98" s="209">
        <f>'4.CFIMUTCOMBO'!S13</f>
        <v>10</v>
      </c>
      <c r="O98" s="209">
        <f>'4.CFIMUTCOMBO'!T13</f>
        <v>10.197448937567444</v>
      </c>
      <c r="P98" s="209">
        <f>'4.CFIMUTCOMBO'!U13</f>
        <v>7.8388153024650875E-4</v>
      </c>
      <c r="Q98" s="209">
        <f>'4.CFIMUTCOMBO'!V13</f>
        <v>1.567148590239556E-3</v>
      </c>
      <c r="R98" s="675"/>
      <c r="T98" s="705"/>
      <c r="U98" s="705"/>
      <c r="V98" s="76" t="s">
        <v>39</v>
      </c>
      <c r="W98" s="160" t="str">
        <f>'4.CFIMUTCOMBO'!Z13</f>
        <v>D</v>
      </c>
      <c r="X98" s="152" t="str">
        <f>'4.CFIMUTCOMBO'!AA13</f>
        <v>Permitted or yield control</v>
      </c>
      <c r="Y98" s="152">
        <f>'4.CFIMUTCOMBO'!AB13</f>
        <v>1</v>
      </c>
      <c r="Z98" s="152">
        <f>'4.CFIMUTCOMBO'!AC13</f>
        <v>0.5</v>
      </c>
      <c r="AA98" s="152">
        <f>'4.CFIMUTCOMBO'!AD13</f>
        <v>1</v>
      </c>
      <c r="AB98" s="152" t="str">
        <f>'4.CFIMUTCOMBO'!AE13</f>
        <v>NA</v>
      </c>
      <c r="AC98" s="152">
        <f>'4.CFIMUTCOMBO'!AF13</f>
        <v>0</v>
      </c>
      <c r="AD98" s="152">
        <f>'4.CFIMUTCOMBO'!AG13</f>
        <v>0</v>
      </c>
      <c r="AE98" s="152" t="str">
        <f>'4.CFIMUTCOMBO'!AH13</f>
        <v>NA</v>
      </c>
      <c r="AF98" s="152">
        <f>'4.CFIMUTCOMBO'!AI13</f>
        <v>0</v>
      </c>
      <c r="AG98" s="152">
        <f>'4.CFIMUTCOMBO'!AJ13</f>
        <v>0</v>
      </c>
      <c r="AH98" s="152">
        <f>'4.CFIMUTCOMBO'!AK13</f>
        <v>1</v>
      </c>
      <c r="AI98" s="152" t="str">
        <f>'4.CFIMUTCOMBO'!AL13</f>
        <v>NA</v>
      </c>
      <c r="AJ98" s="152">
        <f>'4.CFIMUTCOMBO'!AM13</f>
        <v>1</v>
      </c>
      <c r="AK98" s="153">
        <f>'4.CFIMUTCOMBO'!AN13</f>
        <v>1</v>
      </c>
      <c r="AL98" s="703"/>
      <c r="AN98" s="705"/>
      <c r="AO98" s="705"/>
      <c r="AP98" s="134" t="s">
        <v>39</v>
      </c>
      <c r="AQ98" s="174">
        <f>'4.CFIMUTCOMBO'!AR13</f>
        <v>25538368</v>
      </c>
      <c r="AR98" s="120">
        <f>'4.CFIMUTCOMBO'!AS13</f>
        <v>1.567148590239556E-3</v>
      </c>
      <c r="AS98" s="120">
        <f>'4.CFIMUTCOMBO'!AT13</f>
        <v>1</v>
      </c>
      <c r="AT98" s="120">
        <f>'4.CFIMUTCOMBO'!AU13</f>
        <v>1</v>
      </c>
      <c r="AU98" s="7">
        <f>'4.CFIMUTCOMBO'!AV13</f>
        <v>40022.417408218986</v>
      </c>
      <c r="AV98" s="713"/>
      <c r="AW98" s="713"/>
      <c r="AX98" s="715"/>
    </row>
    <row r="99" spans="1:50" ht="20.25" thickTop="1" thickBot="1" x14ac:dyDescent="0.35">
      <c r="A99" s="673"/>
      <c r="B99" s="673"/>
      <c r="C99" s="227" t="s">
        <v>34</v>
      </c>
      <c r="D99" s="231" t="str">
        <f>'4.CFIMUTCOMBO'!L14</f>
        <v>EBT*SBL</v>
      </c>
      <c r="E99" s="212">
        <f>'4.CFIMUTCOMBO'!M14</f>
        <v>12780226</v>
      </c>
      <c r="F99" s="676">
        <f>SUM(E99:E106)</f>
        <v>142627422</v>
      </c>
      <c r="G99" s="669">
        <f>F99/F13</f>
        <v>1.4602736247783519</v>
      </c>
      <c r="I99" s="673"/>
      <c r="J99" s="673"/>
      <c r="K99" s="213" t="s">
        <v>34</v>
      </c>
      <c r="L99" s="199">
        <f>'4.CFIMUTCOMBO'!Q14</f>
        <v>35</v>
      </c>
      <c r="M99" s="199">
        <f>'4.CFIMUTCOMBO'!R14</f>
        <v>25</v>
      </c>
      <c r="N99" s="199">
        <f>'4.CFIMUTCOMBO'!S14</f>
        <v>45</v>
      </c>
      <c r="O99" s="199">
        <f>'4.CFIMUTCOMBO'!T14</f>
        <v>12.375006393165437</v>
      </c>
      <c r="P99" s="199">
        <f>'4.CFIMUTCOMBO'!U14</f>
        <v>1.6323552670977528E-3</v>
      </c>
      <c r="Q99" s="199">
        <f>'4.CFIMUTCOMBO'!V14</f>
        <v>3.2620459504774839E-3</v>
      </c>
      <c r="R99" s="672">
        <f>'4.CFIMUTCOMBO'!W14</f>
        <v>2.6502851663190298E-3</v>
      </c>
      <c r="T99" s="705"/>
      <c r="U99" s="705"/>
      <c r="V99" s="83" t="s">
        <v>34</v>
      </c>
      <c r="W99" s="157" t="str">
        <f>'4.CFIMUTCOMBO'!Z14</f>
        <v>M</v>
      </c>
      <c r="X99" s="161" t="str">
        <f>'4.CFIMUTCOMBO'!AA14</f>
        <v>Protected</v>
      </c>
      <c r="Y99" s="161">
        <f>'4.CFIMUTCOMBO'!AB14</f>
        <v>0.01</v>
      </c>
      <c r="Z99" s="161">
        <f>'4.CFIMUTCOMBO'!AC14</f>
        <v>0.5</v>
      </c>
      <c r="AA99" s="161">
        <f>'4.CFIMUTCOMBO'!AD14</f>
        <v>0.505</v>
      </c>
      <c r="AB99" s="161" t="str">
        <f>'4.CFIMUTCOMBO'!AE14</f>
        <v>WBT+NBT</v>
      </c>
      <c r="AC99" s="161">
        <f>'4.CFIMUTCOMBO'!AF14</f>
        <v>3</v>
      </c>
      <c r="AD99" s="161">
        <f>'4.CFIMUTCOMBO'!AG14</f>
        <v>1</v>
      </c>
      <c r="AE99" s="161" t="str">
        <f>'4.CFIMUTCOMBO'!AH14</f>
        <v>EBT</v>
      </c>
      <c r="AF99" s="161">
        <f>'4.CFIMUTCOMBO'!AI14</f>
        <v>2</v>
      </c>
      <c r="AG99" s="161">
        <f>'4.CFIMUTCOMBO'!AJ14</f>
        <v>1.75</v>
      </c>
      <c r="AH99" s="161">
        <f>'4.CFIMUTCOMBO'!AK14</f>
        <v>4.75</v>
      </c>
      <c r="AI99" s="161">
        <f>'4.CFIMUTCOMBO'!AL14</f>
        <v>35</v>
      </c>
      <c r="AJ99" s="161">
        <f>'4.CFIMUTCOMBO'!AM14</f>
        <v>0.7222222222222221</v>
      </c>
      <c r="AK99" s="162">
        <f>'4.CFIMUTCOMBO'!AN14</f>
        <v>1.7324305555555555</v>
      </c>
      <c r="AL99" s="701">
        <f>'4.CFIMUTCOMBO'!AO14</f>
        <v>1.2195399305555554</v>
      </c>
      <c r="AN99" s="705"/>
      <c r="AO99" s="705"/>
      <c r="AP99" s="135" t="s">
        <v>34</v>
      </c>
      <c r="AQ99" s="171">
        <f>'4.CFIMUTCOMBO'!AR14</f>
        <v>12780226</v>
      </c>
      <c r="AR99" s="115">
        <f>'4.CFIMUTCOMBO'!AS14</f>
        <v>3.2620459504774839E-3</v>
      </c>
      <c r="AS99" s="115">
        <f>'4.CFIMUTCOMBO'!AT14</f>
        <v>1.7324305555555555</v>
      </c>
      <c r="AT99" s="115">
        <f>'4.CFIMUTCOMBO'!AU14</f>
        <v>1</v>
      </c>
      <c r="AU99" s="5">
        <f>'4.CFIMUTCOMBO'!AV14</f>
        <v>72224.483226409269</v>
      </c>
      <c r="AV99" s="711">
        <f>'4.CFIMUTCOMBO'!AW14</f>
        <v>434808.17961298535</v>
      </c>
      <c r="AW99" s="711">
        <f>'4.CFIMUTCOMBO'!AX14</f>
        <v>96.876053519916383</v>
      </c>
      <c r="AX99" s="715"/>
    </row>
    <row r="100" spans="1:50" ht="20.25" thickTop="1" thickBot="1" x14ac:dyDescent="0.35">
      <c r="A100" s="673"/>
      <c r="B100" s="673"/>
      <c r="C100" s="228" t="s">
        <v>35</v>
      </c>
      <c r="D100" s="232" t="str">
        <f>'4.CFIMUTCOMBO'!L15</f>
        <v>NBR*(EBT+SBL)</v>
      </c>
      <c r="E100" s="204">
        <f>'4.CFIMUTCOMBO'!M15</f>
        <v>12934045</v>
      </c>
      <c r="F100" s="676"/>
      <c r="G100" s="669"/>
      <c r="I100" s="673"/>
      <c r="J100" s="673"/>
      <c r="K100" s="214" t="s">
        <v>35</v>
      </c>
      <c r="L100" s="203">
        <f>'4.CFIMUTCOMBO'!Q15</f>
        <v>35</v>
      </c>
      <c r="M100" s="203">
        <f>'4.CFIMUTCOMBO'!R15</f>
        <v>15</v>
      </c>
      <c r="N100" s="203">
        <f>'4.CFIMUTCOMBO'!S15</f>
        <v>45</v>
      </c>
      <c r="O100" s="203">
        <f>'4.CFIMUTCOMBO'!T15</f>
        <v>13.299792101327421</v>
      </c>
      <c r="P100" s="203">
        <f>'4.CFIMUTCOMBO'!U15</f>
        <v>2.1450602139066136E-3</v>
      </c>
      <c r="Q100" s="203">
        <f>'4.CFIMUTCOMBO'!V15</f>
        <v>4.2855191444919425E-3</v>
      </c>
      <c r="R100" s="673"/>
      <c r="T100" s="705"/>
      <c r="U100" s="705"/>
      <c r="V100" s="78" t="s">
        <v>35</v>
      </c>
      <c r="W100" s="158" t="str">
        <f>'4.CFIMUTCOMBO'!Z15</f>
        <v>M</v>
      </c>
      <c r="X100" s="144" t="str">
        <f>'4.CFIMUTCOMBO'!AA15</f>
        <v>Protected</v>
      </c>
      <c r="Y100" s="144">
        <f>'4.CFIMUTCOMBO'!AB15</f>
        <v>0.01</v>
      </c>
      <c r="Z100" s="144">
        <f>'4.CFIMUTCOMBO'!AC15</f>
        <v>0.5</v>
      </c>
      <c r="AA100" s="144">
        <f>'4.CFIMUTCOMBO'!AD15</f>
        <v>0.505</v>
      </c>
      <c r="AB100" s="144">
        <f>'4.CFIMUTCOMBO'!AE15</f>
        <v>0</v>
      </c>
      <c r="AC100" s="144">
        <f>'4.CFIMUTCOMBO'!AF15</f>
        <v>0</v>
      </c>
      <c r="AD100" s="144">
        <f>'4.CFIMUTCOMBO'!AG15</f>
        <v>1</v>
      </c>
      <c r="AE100" s="144" t="str">
        <f>'4.CFIMUTCOMBO'!AH15</f>
        <v>EBT</v>
      </c>
      <c r="AF100" s="144">
        <f>'4.CFIMUTCOMBO'!AI15</f>
        <v>2</v>
      </c>
      <c r="AG100" s="144">
        <f>'4.CFIMUTCOMBO'!AJ15</f>
        <v>1.75</v>
      </c>
      <c r="AH100" s="144">
        <f>'4.CFIMUTCOMBO'!AK15</f>
        <v>1.75</v>
      </c>
      <c r="AI100" s="144">
        <f>'4.CFIMUTCOMBO'!AL15</f>
        <v>35</v>
      </c>
      <c r="AJ100" s="144">
        <f>'4.CFIMUTCOMBO'!AM15</f>
        <v>0.7222222222222221</v>
      </c>
      <c r="AK100" s="150">
        <f>'4.CFIMUTCOMBO'!AN15</f>
        <v>0.63826388888888885</v>
      </c>
      <c r="AL100" s="702"/>
      <c r="AN100" s="705"/>
      <c r="AO100" s="705"/>
      <c r="AP100" s="136" t="s">
        <v>35</v>
      </c>
      <c r="AQ100" s="172">
        <f>'4.CFIMUTCOMBO'!AR15</f>
        <v>12934045</v>
      </c>
      <c r="AR100" s="117">
        <f>'4.CFIMUTCOMBO'!AS15</f>
        <v>4.2855191444919425E-3</v>
      </c>
      <c r="AS100" s="117">
        <f>'4.CFIMUTCOMBO'!AT15</f>
        <v>0.63826388888888885</v>
      </c>
      <c r="AT100" s="117">
        <f>'4.CFIMUTCOMBO'!AU15</f>
        <v>1</v>
      </c>
      <c r="AU100" s="6">
        <f>'4.CFIMUTCOMBO'!AV15</f>
        <v>35378.391304476223</v>
      </c>
      <c r="AV100" s="712"/>
      <c r="AW100" s="712"/>
      <c r="AX100" s="715"/>
    </row>
    <row r="101" spans="1:50" ht="20.25" thickTop="1" thickBot="1" x14ac:dyDescent="0.35">
      <c r="A101" s="673"/>
      <c r="B101" s="673"/>
      <c r="C101" s="228" t="s">
        <v>30</v>
      </c>
      <c r="D101" s="232" t="str">
        <f>'4.CFIMUTCOMBO'!L16</f>
        <v>NBT*EBL</v>
      </c>
      <c r="E101" s="204">
        <f>'4.CFIMUTCOMBO'!M16</f>
        <v>6215840</v>
      </c>
      <c r="F101" s="676"/>
      <c r="G101" s="669"/>
      <c r="I101" s="673"/>
      <c r="J101" s="673"/>
      <c r="K101" s="214" t="s">
        <v>30</v>
      </c>
      <c r="L101" s="203">
        <f>'4.CFIMUTCOMBO'!Q16</f>
        <v>20</v>
      </c>
      <c r="M101" s="203">
        <f>'4.CFIMUTCOMBO'!R16</f>
        <v>25</v>
      </c>
      <c r="N101" s="203">
        <f>'4.CFIMUTCOMBO'!S16</f>
        <v>45</v>
      </c>
      <c r="O101" s="203">
        <f>'4.CFIMUTCOMBO'!T16</f>
        <v>8.9147801264732891</v>
      </c>
      <c r="P101" s="203">
        <f>'4.CFIMUTCOMBO'!U16</f>
        <v>4.7096302149683109E-4</v>
      </c>
      <c r="Q101" s="203">
        <f>'4.CFIMUTCOMBO'!V16</f>
        <v>9.417042368260448E-4</v>
      </c>
      <c r="R101" s="673"/>
      <c r="T101" s="705"/>
      <c r="U101" s="705"/>
      <c r="V101" s="78" t="s">
        <v>30</v>
      </c>
      <c r="W101" s="158" t="str">
        <f>'4.CFIMUTCOMBO'!Z16</f>
        <v>M</v>
      </c>
      <c r="X101" s="144" t="str">
        <f>'4.CFIMUTCOMBO'!AA16</f>
        <v>Protected</v>
      </c>
      <c r="Y101" s="144">
        <f>'4.CFIMUTCOMBO'!AB16</f>
        <v>0.01</v>
      </c>
      <c r="Z101" s="144">
        <f>'4.CFIMUTCOMBO'!AC16</f>
        <v>0.5</v>
      </c>
      <c r="AA101" s="144">
        <f>'4.CFIMUTCOMBO'!AD16</f>
        <v>0.505</v>
      </c>
      <c r="AB101" s="144" t="str">
        <f>'4.CFIMUTCOMBO'!AE16</f>
        <v>EBT+WBT</v>
      </c>
      <c r="AC101" s="144">
        <f>'4.CFIMUTCOMBO'!AF16</f>
        <v>4</v>
      </c>
      <c r="AD101" s="144">
        <f>'4.CFIMUTCOMBO'!AG16</f>
        <v>0</v>
      </c>
      <c r="AE101" s="144" t="str">
        <f>'4.CFIMUTCOMBO'!AH16</f>
        <v>NBT</v>
      </c>
      <c r="AF101" s="144">
        <f>'4.CFIMUTCOMBO'!AI16</f>
        <v>1</v>
      </c>
      <c r="AG101" s="144">
        <f>'4.CFIMUTCOMBO'!AJ16</f>
        <v>0</v>
      </c>
      <c r="AH101" s="144">
        <f>'4.CFIMUTCOMBO'!AK16</f>
        <v>4</v>
      </c>
      <c r="AI101" s="144">
        <f>'4.CFIMUTCOMBO'!AL16</f>
        <v>35</v>
      </c>
      <c r="AJ101" s="144">
        <f>'4.CFIMUTCOMBO'!AM16</f>
        <v>0.7222222222222221</v>
      </c>
      <c r="AK101" s="150">
        <f>'4.CFIMUTCOMBO'!AN16</f>
        <v>1.4588888888888887</v>
      </c>
      <c r="AL101" s="702"/>
      <c r="AN101" s="705"/>
      <c r="AO101" s="705"/>
      <c r="AP101" s="136" t="s">
        <v>30</v>
      </c>
      <c r="AQ101" s="172">
        <f>'4.CFIMUTCOMBO'!AR16</f>
        <v>6215840</v>
      </c>
      <c r="AR101" s="117">
        <f>'4.CFIMUTCOMBO'!AS16</f>
        <v>9.417042368260448E-4</v>
      </c>
      <c r="AS101" s="117">
        <f>'4.CFIMUTCOMBO'!AT16</f>
        <v>1.4588888888888887</v>
      </c>
      <c r="AT101" s="117">
        <f>'4.CFIMUTCOMBO'!AU16</f>
        <v>1</v>
      </c>
      <c r="AU101" s="6">
        <f>'4.CFIMUTCOMBO'!AV16</f>
        <v>8539.5811107636309</v>
      </c>
      <c r="AV101" s="712"/>
      <c r="AW101" s="712"/>
      <c r="AX101" s="715"/>
    </row>
    <row r="102" spans="1:50" ht="20.25" thickTop="1" thickBot="1" x14ac:dyDescent="0.35">
      <c r="A102" s="673"/>
      <c r="B102" s="673"/>
      <c r="C102" s="228" t="s">
        <v>28</v>
      </c>
      <c r="D102" s="232" t="str">
        <f>'4.CFIMUTCOMBO'!L17</f>
        <v>(NBT+EBL)*WBR</v>
      </c>
      <c r="E102" s="204">
        <f>'4.CFIMUTCOMBO'!M17</f>
        <v>12416076</v>
      </c>
      <c r="F102" s="676"/>
      <c r="G102" s="669"/>
      <c r="I102" s="673"/>
      <c r="J102" s="673"/>
      <c r="K102" s="214" t="s">
        <v>28</v>
      </c>
      <c r="L102" s="203">
        <f>'4.CFIMUTCOMBO'!Q17</f>
        <v>15</v>
      </c>
      <c r="M102" s="203">
        <f>'4.CFIMUTCOMBO'!R17</f>
        <v>25</v>
      </c>
      <c r="N102" s="203">
        <f>'4.CFIMUTCOMBO'!S17</f>
        <v>45</v>
      </c>
      <c r="O102" s="203">
        <f>'4.CFIMUTCOMBO'!T17</f>
        <v>8.9396576292116645</v>
      </c>
      <c r="P102" s="203">
        <f>'4.CFIMUTCOMBO'!U17</f>
        <v>4.7596350895839364E-4</v>
      </c>
      <c r="Q102" s="203">
        <f>'4.CFIMUTCOMBO'!V17</f>
        <v>9.5170047665492732E-4</v>
      </c>
      <c r="R102" s="673"/>
      <c r="T102" s="705"/>
      <c r="U102" s="705"/>
      <c r="V102" s="78" t="s">
        <v>28</v>
      </c>
      <c r="W102" s="158" t="str">
        <f>'4.CFIMUTCOMBO'!Z17</f>
        <v>M</v>
      </c>
      <c r="X102" s="144" t="str">
        <f>'4.CFIMUTCOMBO'!AA17</f>
        <v>Protected</v>
      </c>
      <c r="Y102" s="144">
        <f>'4.CFIMUTCOMBO'!AB17</f>
        <v>0.01</v>
      </c>
      <c r="Z102" s="144">
        <f>'4.CFIMUTCOMBO'!AC17</f>
        <v>0.5</v>
      </c>
      <c r="AA102" s="144">
        <f>'4.CFIMUTCOMBO'!AD17</f>
        <v>0.505</v>
      </c>
      <c r="AB102" s="144" t="str">
        <f>'4.CFIMUTCOMBO'!AE17</f>
        <v>EBT+WBT</v>
      </c>
      <c r="AC102" s="144">
        <f>'4.CFIMUTCOMBO'!AF17</f>
        <v>4</v>
      </c>
      <c r="AD102" s="144">
        <f>'4.CFIMUTCOMBO'!AG17</f>
        <v>0</v>
      </c>
      <c r="AE102" s="144" t="str">
        <f>'4.CFIMUTCOMBO'!AH17</f>
        <v>NBT</v>
      </c>
      <c r="AF102" s="144">
        <f>'4.CFIMUTCOMBO'!AI17</f>
        <v>1</v>
      </c>
      <c r="AG102" s="144">
        <f>'4.CFIMUTCOMBO'!AJ17</f>
        <v>0</v>
      </c>
      <c r="AH102" s="144">
        <f>'4.CFIMUTCOMBO'!AK17</f>
        <v>4</v>
      </c>
      <c r="AI102" s="144">
        <f>'4.CFIMUTCOMBO'!AL17</f>
        <v>35</v>
      </c>
      <c r="AJ102" s="144">
        <f>'4.CFIMUTCOMBO'!AM17</f>
        <v>0.7222222222222221</v>
      </c>
      <c r="AK102" s="150">
        <f>'4.CFIMUTCOMBO'!AN17</f>
        <v>1.4588888888888887</v>
      </c>
      <c r="AL102" s="702"/>
      <c r="AN102" s="705"/>
      <c r="AO102" s="705"/>
      <c r="AP102" s="136" t="s">
        <v>28</v>
      </c>
      <c r="AQ102" s="172">
        <f>'4.CFIMUTCOMBO'!AR17</f>
        <v>12416076</v>
      </c>
      <c r="AR102" s="117">
        <f>'4.CFIMUTCOMBO'!AS17</f>
        <v>9.5170047665492732E-4</v>
      </c>
      <c r="AS102" s="117">
        <f>'4.CFIMUTCOMBO'!AT17</f>
        <v>1.4588888888888887</v>
      </c>
      <c r="AT102" s="117">
        <f>'4.CFIMUTCOMBO'!AU17</f>
        <v>1</v>
      </c>
      <c r="AU102" s="6">
        <f>'4.CFIMUTCOMBO'!AV17</f>
        <v>17238.793436016593</v>
      </c>
      <c r="AV102" s="712"/>
      <c r="AW102" s="712"/>
      <c r="AX102" s="715"/>
    </row>
    <row r="103" spans="1:50" ht="20.25" thickTop="1" thickBot="1" x14ac:dyDescent="0.35">
      <c r="A103" s="673"/>
      <c r="B103" s="673"/>
      <c r="C103" s="228" t="s">
        <v>36</v>
      </c>
      <c r="D103" s="232" t="str">
        <f>'4.CFIMUTCOMBO'!L18</f>
        <v>(NBL+WBT)*SBR</v>
      </c>
      <c r="E103" s="204">
        <f>'4.CFIMUTCOMBO'!M18</f>
        <v>17280524</v>
      </c>
      <c r="F103" s="676"/>
      <c r="G103" s="669"/>
      <c r="I103" s="673"/>
      <c r="J103" s="673"/>
      <c r="K103" s="214" t="s">
        <v>36</v>
      </c>
      <c r="L103" s="203">
        <f>'4.CFIMUTCOMBO'!Q18</f>
        <v>35</v>
      </c>
      <c r="M103" s="203">
        <f>'4.CFIMUTCOMBO'!R18</f>
        <v>25</v>
      </c>
      <c r="N103" s="203">
        <f>'4.CFIMUTCOMBO'!S18</f>
        <v>45</v>
      </c>
      <c r="O103" s="203">
        <f>'4.CFIMUTCOMBO'!T18</f>
        <v>12.375006393165437</v>
      </c>
      <c r="P103" s="203">
        <f>'4.CFIMUTCOMBO'!U18</f>
        <v>1.6323552670977528E-3</v>
      </c>
      <c r="Q103" s="203">
        <f>'4.CFIMUTCOMBO'!V18</f>
        <v>3.2620459504774839E-3</v>
      </c>
      <c r="R103" s="673"/>
      <c r="T103" s="705"/>
      <c r="U103" s="705"/>
      <c r="V103" s="78" t="s">
        <v>36</v>
      </c>
      <c r="W103" s="158" t="str">
        <f>'4.CFIMUTCOMBO'!Z18</f>
        <v>M</v>
      </c>
      <c r="X103" s="144" t="str">
        <f>'4.CFIMUTCOMBO'!AA18</f>
        <v>Protected</v>
      </c>
      <c r="Y103" s="144">
        <f>'4.CFIMUTCOMBO'!AB18</f>
        <v>0.01</v>
      </c>
      <c r="Z103" s="144">
        <f>'4.CFIMUTCOMBO'!AC18</f>
        <v>0.5</v>
      </c>
      <c r="AA103" s="144">
        <f>'4.CFIMUTCOMBO'!AD18</f>
        <v>0.505</v>
      </c>
      <c r="AB103" s="144">
        <f>'4.CFIMUTCOMBO'!AE18</f>
        <v>0</v>
      </c>
      <c r="AC103" s="144">
        <f>'4.CFIMUTCOMBO'!AF18</f>
        <v>0</v>
      </c>
      <c r="AD103" s="144">
        <f>'4.CFIMUTCOMBO'!AG18</f>
        <v>1</v>
      </c>
      <c r="AE103" s="144" t="str">
        <f>'4.CFIMUTCOMBO'!AH18</f>
        <v>WBT</v>
      </c>
      <c r="AF103" s="144">
        <f>'4.CFIMUTCOMBO'!AI18</f>
        <v>2</v>
      </c>
      <c r="AG103" s="144">
        <f>'4.CFIMUTCOMBO'!AJ18</f>
        <v>1.75</v>
      </c>
      <c r="AH103" s="144">
        <f>'4.CFIMUTCOMBO'!AK18</f>
        <v>1.75</v>
      </c>
      <c r="AI103" s="144">
        <f>'4.CFIMUTCOMBO'!AL18</f>
        <v>35</v>
      </c>
      <c r="AJ103" s="144">
        <f>'4.CFIMUTCOMBO'!AM18</f>
        <v>0.7222222222222221</v>
      </c>
      <c r="AK103" s="150">
        <f>'4.CFIMUTCOMBO'!AN18</f>
        <v>0.63826388888888885</v>
      </c>
      <c r="AL103" s="702"/>
      <c r="AN103" s="705"/>
      <c r="AO103" s="705"/>
      <c r="AP103" s="136" t="s">
        <v>36</v>
      </c>
      <c r="AQ103" s="172">
        <f>'4.CFIMUTCOMBO'!AR18</f>
        <v>17280524</v>
      </c>
      <c r="AR103" s="117">
        <f>'4.CFIMUTCOMBO'!AS18</f>
        <v>3.2620459504774839E-3</v>
      </c>
      <c r="AS103" s="117">
        <f>'4.CFIMUTCOMBO'!AT18</f>
        <v>0.63826388888888885</v>
      </c>
      <c r="AT103" s="117">
        <f>'4.CFIMUTCOMBO'!AU18</f>
        <v>1</v>
      </c>
      <c r="AU103" s="6">
        <f>'4.CFIMUTCOMBO'!AV18</f>
        <v>35978.84818918052</v>
      </c>
      <c r="AV103" s="712"/>
      <c r="AW103" s="712"/>
      <c r="AX103" s="715"/>
    </row>
    <row r="104" spans="1:50" ht="20.25" thickTop="1" thickBot="1" x14ac:dyDescent="0.35">
      <c r="A104" s="673"/>
      <c r="B104" s="673"/>
      <c r="C104" s="228" t="s">
        <v>29</v>
      </c>
      <c r="D104" s="232" t="str">
        <f>'4.CFIMUTCOMBO'!L19</f>
        <v>NBL*(WBT+WBL)</v>
      </c>
      <c r="E104" s="204">
        <f>'4.CFIMUTCOMBO'!M19</f>
        <v>19736031</v>
      </c>
      <c r="F104" s="676"/>
      <c r="G104" s="669"/>
      <c r="I104" s="673"/>
      <c r="J104" s="673"/>
      <c r="K104" s="214" t="s">
        <v>29</v>
      </c>
      <c r="L104" s="203">
        <f>'4.CFIMUTCOMBO'!Q19</f>
        <v>35</v>
      </c>
      <c r="M104" s="203">
        <f>'4.CFIMUTCOMBO'!R19</f>
        <v>25</v>
      </c>
      <c r="N104" s="203">
        <f>'4.CFIMUTCOMBO'!S19</f>
        <v>45</v>
      </c>
      <c r="O104" s="203">
        <f>'4.CFIMUTCOMBO'!T19</f>
        <v>12.375006393165437</v>
      </c>
      <c r="P104" s="203">
        <f>'4.CFIMUTCOMBO'!U19</f>
        <v>1.6323552670977528E-3</v>
      </c>
      <c r="Q104" s="203">
        <f>'4.CFIMUTCOMBO'!V19</f>
        <v>3.2620459504774839E-3</v>
      </c>
      <c r="R104" s="673"/>
      <c r="T104" s="705"/>
      <c r="U104" s="705"/>
      <c r="V104" s="78" t="s">
        <v>29</v>
      </c>
      <c r="W104" s="158" t="str">
        <f>'4.CFIMUTCOMBO'!Z19</f>
        <v>M</v>
      </c>
      <c r="X104" s="144" t="str">
        <f>'4.CFIMUTCOMBO'!AA19</f>
        <v>Protected</v>
      </c>
      <c r="Y104" s="144">
        <f>'4.CFIMUTCOMBO'!AB19</f>
        <v>0.01</v>
      </c>
      <c r="Z104" s="144">
        <f>'4.CFIMUTCOMBO'!AC19</f>
        <v>0.5</v>
      </c>
      <c r="AA104" s="144">
        <f>'4.CFIMUTCOMBO'!AD19</f>
        <v>0.505</v>
      </c>
      <c r="AB104" s="144" t="str">
        <f>'4.CFIMUTCOMBO'!AE19</f>
        <v>EBT+SBT</v>
      </c>
      <c r="AC104" s="144">
        <f>'4.CFIMUTCOMBO'!AF19</f>
        <v>3</v>
      </c>
      <c r="AD104" s="144">
        <f>'4.CFIMUTCOMBO'!AG19</f>
        <v>1</v>
      </c>
      <c r="AE104" s="144" t="str">
        <f>'4.CFIMUTCOMBO'!AH19</f>
        <v>WBT</v>
      </c>
      <c r="AF104" s="144">
        <f>'4.CFIMUTCOMBO'!AI19</f>
        <v>2</v>
      </c>
      <c r="AG104" s="144">
        <f>'4.CFIMUTCOMBO'!AJ19</f>
        <v>1.75</v>
      </c>
      <c r="AH104" s="144">
        <f>'4.CFIMUTCOMBO'!AK19</f>
        <v>4.75</v>
      </c>
      <c r="AI104" s="144">
        <f>'4.CFIMUTCOMBO'!AL19</f>
        <v>35</v>
      </c>
      <c r="AJ104" s="144">
        <f>'4.CFIMUTCOMBO'!AM19</f>
        <v>0.7222222222222221</v>
      </c>
      <c r="AK104" s="150">
        <f>'4.CFIMUTCOMBO'!AN19</f>
        <v>1.7324305555555555</v>
      </c>
      <c r="AL104" s="702"/>
      <c r="AN104" s="705"/>
      <c r="AO104" s="705"/>
      <c r="AP104" s="136" t="s">
        <v>29</v>
      </c>
      <c r="AQ104" s="172">
        <f>'4.CFIMUTCOMBO'!AR19</f>
        <v>19736031</v>
      </c>
      <c r="AR104" s="117">
        <f>'4.CFIMUTCOMBO'!AS19</f>
        <v>3.2620459504774839E-3</v>
      </c>
      <c r="AS104" s="117">
        <f>'4.CFIMUTCOMBO'!AT19</f>
        <v>1.7324305555555555</v>
      </c>
      <c r="AT104" s="117">
        <f>'4.CFIMUTCOMBO'!AU19</f>
        <v>1</v>
      </c>
      <c r="AU104" s="6">
        <f>'4.CFIMUTCOMBO'!AV19</f>
        <v>111533.60198132593</v>
      </c>
      <c r="AV104" s="712"/>
      <c r="AW104" s="712"/>
      <c r="AX104" s="715"/>
    </row>
    <row r="105" spans="1:50" ht="20.25" thickTop="1" thickBot="1" x14ac:dyDescent="0.35">
      <c r="A105" s="673"/>
      <c r="B105" s="673"/>
      <c r="C105" s="228" t="s">
        <v>37</v>
      </c>
      <c r="D105" s="232" t="str">
        <f>'4.CFIMUTCOMBO'!L20</f>
        <v>(EBR+WBL)*EBT</v>
      </c>
      <c r="E105" s="204">
        <f>'4.CFIMUTCOMBO'!M20</f>
        <v>51120904</v>
      </c>
      <c r="F105" s="676"/>
      <c r="G105" s="669"/>
      <c r="I105" s="673"/>
      <c r="J105" s="673"/>
      <c r="K105" s="214" t="s">
        <v>37</v>
      </c>
      <c r="L105" s="203">
        <f>'4.CFIMUTCOMBO'!Q20</f>
        <v>35</v>
      </c>
      <c r="M105" s="203">
        <f>'4.CFIMUTCOMBO'!R20</f>
        <v>15</v>
      </c>
      <c r="N105" s="203">
        <f>'4.CFIMUTCOMBO'!S20</f>
        <v>45</v>
      </c>
      <c r="O105" s="203">
        <f>'4.CFIMUTCOMBO'!T20</f>
        <v>13.299792101327421</v>
      </c>
      <c r="P105" s="203">
        <f>'4.CFIMUTCOMBO'!U20</f>
        <v>2.1450602139066136E-3</v>
      </c>
      <c r="Q105" s="203">
        <f>'4.CFIMUTCOMBO'!V20</f>
        <v>4.2855191444919425E-3</v>
      </c>
      <c r="R105" s="673"/>
      <c r="T105" s="705"/>
      <c r="U105" s="705"/>
      <c r="V105" s="78" t="s">
        <v>37</v>
      </c>
      <c r="W105" s="158" t="str">
        <f>'4.CFIMUTCOMBO'!Z20</f>
        <v>M</v>
      </c>
      <c r="X105" s="144" t="str">
        <f>'4.CFIMUTCOMBO'!AA20</f>
        <v>Protected</v>
      </c>
      <c r="Y105" s="144">
        <f>'4.CFIMUTCOMBO'!AB20</f>
        <v>0.01</v>
      </c>
      <c r="Z105" s="144">
        <f>'4.CFIMUTCOMBO'!AC20</f>
        <v>0.5</v>
      </c>
      <c r="AA105" s="144">
        <f>'4.CFIMUTCOMBO'!AD20</f>
        <v>0.505</v>
      </c>
      <c r="AB105" s="144">
        <f>'4.CFIMUTCOMBO'!AE20</f>
        <v>0</v>
      </c>
      <c r="AC105" s="144">
        <f>'4.CFIMUTCOMBO'!AF20</f>
        <v>0</v>
      </c>
      <c r="AD105" s="144">
        <f>'4.CFIMUTCOMBO'!AG20</f>
        <v>1</v>
      </c>
      <c r="AE105" s="144" t="str">
        <f>'4.CFIMUTCOMBO'!AH20</f>
        <v>EBT</v>
      </c>
      <c r="AF105" s="144">
        <f>'4.CFIMUTCOMBO'!AI20</f>
        <v>2</v>
      </c>
      <c r="AG105" s="144">
        <f>'4.CFIMUTCOMBO'!AJ20</f>
        <v>1.75</v>
      </c>
      <c r="AH105" s="144">
        <f>'4.CFIMUTCOMBO'!AK20</f>
        <v>1.75</v>
      </c>
      <c r="AI105" s="144">
        <f>'4.CFIMUTCOMBO'!AL20</f>
        <v>35</v>
      </c>
      <c r="AJ105" s="144">
        <f>'4.CFIMUTCOMBO'!AM20</f>
        <v>0.7222222222222221</v>
      </c>
      <c r="AK105" s="150">
        <f>'4.CFIMUTCOMBO'!AN20</f>
        <v>0.63826388888888885</v>
      </c>
      <c r="AL105" s="702"/>
      <c r="AN105" s="705"/>
      <c r="AO105" s="705"/>
      <c r="AP105" s="136" t="s">
        <v>37</v>
      </c>
      <c r="AQ105" s="172">
        <f>'4.CFIMUTCOMBO'!AR20</f>
        <v>51120904</v>
      </c>
      <c r="AR105" s="117">
        <f>'4.CFIMUTCOMBO'!AS20</f>
        <v>4.2855191444919425E-3</v>
      </c>
      <c r="AS105" s="117">
        <f>'4.CFIMUTCOMBO'!AT20</f>
        <v>0.63826388888888885</v>
      </c>
      <c r="AT105" s="117">
        <f>'4.CFIMUTCOMBO'!AU20</f>
        <v>1</v>
      </c>
      <c r="AU105" s="6">
        <f>'4.CFIMUTCOMBO'!AV20</f>
        <v>139830.60562651235</v>
      </c>
      <c r="AV105" s="712"/>
      <c r="AW105" s="712"/>
      <c r="AX105" s="715"/>
    </row>
    <row r="106" spans="1:50" ht="20.25" thickTop="1" thickBot="1" x14ac:dyDescent="0.35">
      <c r="A106" s="673"/>
      <c r="B106" s="673"/>
      <c r="C106" s="229" t="s">
        <v>38</v>
      </c>
      <c r="D106" s="233" t="str">
        <f>'4.CFIMUTCOMBO'!L21</f>
        <v>EBR*(SBT+WBL)</v>
      </c>
      <c r="E106" s="210">
        <f>'4.CFIMUTCOMBO'!M21</f>
        <v>10143776</v>
      </c>
      <c r="F106" s="676"/>
      <c r="G106" s="669"/>
      <c r="I106" s="673"/>
      <c r="J106" s="673"/>
      <c r="K106" s="215" t="s">
        <v>38</v>
      </c>
      <c r="L106" s="209">
        <f>'4.CFIMUTCOMBO'!Q21</f>
        <v>15</v>
      </c>
      <c r="M106" s="209">
        <f>'4.CFIMUTCOMBO'!R21</f>
        <v>25</v>
      </c>
      <c r="N106" s="209">
        <f>'4.CFIMUTCOMBO'!S21</f>
        <v>45</v>
      </c>
      <c r="O106" s="209">
        <f>'4.CFIMUTCOMBO'!T21</f>
        <v>8.9396576292116645</v>
      </c>
      <c r="P106" s="209">
        <f>'4.CFIMUTCOMBO'!U21</f>
        <v>4.7596350895839364E-4</v>
      </c>
      <c r="Q106" s="209">
        <f>'4.CFIMUTCOMBO'!V21</f>
        <v>9.5170047665492732E-4</v>
      </c>
      <c r="R106" s="675"/>
      <c r="T106" s="705"/>
      <c r="U106" s="705"/>
      <c r="V106" s="79" t="s">
        <v>38</v>
      </c>
      <c r="W106" s="158" t="str">
        <f>'4.CFIMUTCOMBO'!Z21</f>
        <v>M</v>
      </c>
      <c r="X106" s="163" t="str">
        <f>'4.CFIMUTCOMBO'!AA21</f>
        <v>Protected</v>
      </c>
      <c r="Y106" s="163">
        <f>'4.CFIMUTCOMBO'!AB21</f>
        <v>0.01</v>
      </c>
      <c r="Z106" s="163">
        <f>'4.CFIMUTCOMBO'!AC21</f>
        <v>0.5</v>
      </c>
      <c r="AA106" s="163">
        <f>'4.CFIMUTCOMBO'!AD21</f>
        <v>0.505</v>
      </c>
      <c r="AB106" s="163" t="str">
        <f>'4.CFIMUTCOMBO'!AE21</f>
        <v>WBT+EBT</v>
      </c>
      <c r="AC106" s="163">
        <f>'4.CFIMUTCOMBO'!AF21</f>
        <v>4</v>
      </c>
      <c r="AD106" s="163">
        <f>'4.CFIMUTCOMBO'!AG21</f>
        <v>0</v>
      </c>
      <c r="AE106" s="163" t="str">
        <f>'4.CFIMUTCOMBO'!AH21</f>
        <v>SBT</v>
      </c>
      <c r="AF106" s="163">
        <f>'4.CFIMUTCOMBO'!AI21</f>
        <v>1</v>
      </c>
      <c r="AG106" s="163">
        <f>'4.CFIMUTCOMBO'!AJ21</f>
        <v>0</v>
      </c>
      <c r="AH106" s="163">
        <f>'4.CFIMUTCOMBO'!AK21</f>
        <v>4</v>
      </c>
      <c r="AI106" s="163">
        <f>'4.CFIMUTCOMBO'!AL21</f>
        <v>35</v>
      </c>
      <c r="AJ106" s="163">
        <f>'4.CFIMUTCOMBO'!AM21</f>
        <v>0.7222222222222221</v>
      </c>
      <c r="AK106" s="164">
        <f>'4.CFIMUTCOMBO'!AN21</f>
        <v>1.4588888888888887</v>
      </c>
      <c r="AL106" s="703"/>
      <c r="AN106" s="705"/>
      <c r="AO106" s="705"/>
      <c r="AP106" s="137" t="s">
        <v>38</v>
      </c>
      <c r="AQ106" s="174">
        <f>'4.CFIMUTCOMBO'!AR21</f>
        <v>10143776</v>
      </c>
      <c r="AR106" s="120">
        <f>'4.CFIMUTCOMBO'!AS21</f>
        <v>9.5170047665492732E-4</v>
      </c>
      <c r="AS106" s="120">
        <f>'4.CFIMUTCOMBO'!AT21</f>
        <v>1.4588888888888887</v>
      </c>
      <c r="AT106" s="120">
        <f>'4.CFIMUTCOMBO'!AU21</f>
        <v>1</v>
      </c>
      <c r="AU106" s="7">
        <f>'4.CFIMUTCOMBO'!AV21</f>
        <v>14083.874738300783</v>
      </c>
      <c r="AV106" s="713"/>
      <c r="AW106" s="713"/>
      <c r="AX106" s="715"/>
    </row>
    <row r="107" spans="1:50" ht="20.25" thickTop="1" thickBot="1" x14ac:dyDescent="0.35">
      <c r="A107" s="673"/>
      <c r="B107" s="673"/>
      <c r="C107" s="217" t="s">
        <v>34</v>
      </c>
      <c r="D107" s="231" t="str">
        <f>'4.CFIMUTCOMBO'!L22</f>
        <v>NBT*EBT</v>
      </c>
      <c r="E107" s="200">
        <f>'4.CFIMUTCOMBO'!M22</f>
        <v>46699430</v>
      </c>
      <c r="F107" s="676">
        <f>SUM(E107:E117)</f>
        <v>316561789</v>
      </c>
      <c r="G107" s="669">
        <f>F107/F21</f>
        <v>0.88713597168516523</v>
      </c>
      <c r="I107" s="673"/>
      <c r="J107" s="673"/>
      <c r="K107" s="216" t="s">
        <v>34</v>
      </c>
      <c r="L107" s="199">
        <f>'4.CFIMUTCOMBO'!Q22</f>
        <v>35</v>
      </c>
      <c r="M107" s="199">
        <f>'4.CFIMUTCOMBO'!R22</f>
        <v>15</v>
      </c>
      <c r="N107" s="199">
        <f>'4.CFIMUTCOMBO'!S22</f>
        <v>270</v>
      </c>
      <c r="O107" s="199">
        <f>'4.CFIMUTCOMBO'!T22</f>
        <v>19.039432764659772</v>
      </c>
      <c r="P107" s="199">
        <f>'4.CFIMUTCOMBO'!U22</f>
        <v>8.3551870766805716E-3</v>
      </c>
      <c r="Q107" s="199">
        <f>'4.CFIMUTCOMBO'!V22</f>
        <v>1.6640565002274812E-2</v>
      </c>
      <c r="R107" s="672">
        <f>'4.CFIMUTCOMBO'!W22</f>
        <v>2.2430207168201401E-2</v>
      </c>
      <c r="T107" s="705"/>
      <c r="U107" s="705"/>
      <c r="V107" s="80" t="s">
        <v>34</v>
      </c>
      <c r="W107" s="157" t="str">
        <f>'4.CFIMUTCOMBO'!Z22</f>
        <v>C</v>
      </c>
      <c r="X107" s="147" t="str">
        <f>'4.CFIMUTCOMBO'!AA22</f>
        <v xml:space="preserve">Protected </v>
      </c>
      <c r="Y107" s="147">
        <f>'4.CFIMUTCOMBO'!AB22</f>
        <v>0.01</v>
      </c>
      <c r="Z107" s="147">
        <f>'4.CFIMUTCOMBO'!AC22</f>
        <v>0.5</v>
      </c>
      <c r="AA107" s="147">
        <f>'4.CFIMUTCOMBO'!AD22</f>
        <v>0.505</v>
      </c>
      <c r="AB107" s="147" t="str">
        <f>'4.CFIMUTCOMBO'!AE22</f>
        <v>EBT+WBT</v>
      </c>
      <c r="AC107" s="147">
        <f>'4.CFIMUTCOMBO'!AF22</f>
        <v>4</v>
      </c>
      <c r="AD107" s="147">
        <f>'4.CFIMUTCOMBO'!AG22</f>
        <v>0</v>
      </c>
      <c r="AE107" s="147" t="str">
        <f>'4.CFIMUTCOMBO'!AH22</f>
        <v>NBT</v>
      </c>
      <c r="AF107" s="147">
        <f>'4.CFIMUTCOMBO'!AI22</f>
        <v>1</v>
      </c>
      <c r="AG107" s="147">
        <f>'4.CFIMUTCOMBO'!AJ22</f>
        <v>0</v>
      </c>
      <c r="AH107" s="147">
        <f>'4.CFIMUTCOMBO'!AK22</f>
        <v>4</v>
      </c>
      <c r="AI107" s="147">
        <f>'4.CFIMUTCOMBO'!AL22</f>
        <v>35</v>
      </c>
      <c r="AJ107" s="147">
        <f>'4.CFIMUTCOMBO'!AM22</f>
        <v>0.7222222222222221</v>
      </c>
      <c r="AK107" s="148">
        <f>'4.CFIMUTCOMBO'!AN22</f>
        <v>1.4588888888888887</v>
      </c>
      <c r="AL107" s="701">
        <f>'4.CFIMUTCOMBO'!AO22</f>
        <v>1.52520202020202</v>
      </c>
      <c r="AN107" s="705"/>
      <c r="AO107" s="705"/>
      <c r="AP107" s="138" t="s">
        <v>34</v>
      </c>
      <c r="AQ107" s="171">
        <f>'4.CFIMUTCOMBO'!AR22</f>
        <v>46699430</v>
      </c>
      <c r="AR107" s="115">
        <f>'4.CFIMUTCOMBO'!AS22</f>
        <v>1.6640565002274812E-2</v>
      </c>
      <c r="AS107" s="115">
        <f>'4.CFIMUTCOMBO'!AT22</f>
        <v>1.4588888888888887</v>
      </c>
      <c r="AT107" s="115">
        <f>'4.CFIMUTCOMBO'!AU22</f>
        <v>1</v>
      </c>
      <c r="AU107" s="5">
        <f>'4.CFIMUTCOMBO'!AV22</f>
        <v>1133709.7048174792</v>
      </c>
      <c r="AV107" s="711">
        <f>'4.CFIMUTCOMBO'!AW22</f>
        <v>11793945.244374303</v>
      </c>
      <c r="AW107" s="711">
        <f>'4.CFIMUTCOMBO'!AX22</f>
        <v>42.279328148161213</v>
      </c>
      <c r="AX107" s="715"/>
    </row>
    <row r="108" spans="1:50" ht="20.25" thickTop="1" thickBot="1" x14ac:dyDescent="0.35">
      <c r="A108" s="673"/>
      <c r="B108" s="673"/>
      <c r="C108" s="220" t="s">
        <v>35</v>
      </c>
      <c r="D108" s="232" t="str">
        <f>'4.CFIMUTCOMBO'!L23</f>
        <v>NBT*(WBT+WBL)</v>
      </c>
      <c r="E108" s="204">
        <f>'4.CFIMUTCOMBO'!M23</f>
        <v>72116205</v>
      </c>
      <c r="F108" s="676"/>
      <c r="G108" s="669"/>
      <c r="I108" s="673"/>
      <c r="J108" s="673"/>
      <c r="K108" s="219" t="s">
        <v>35</v>
      </c>
      <c r="L108" s="203">
        <f>'4.CFIMUTCOMBO'!Q23</f>
        <v>35</v>
      </c>
      <c r="M108" s="203">
        <f>'4.CFIMUTCOMBO'!R23</f>
        <v>25</v>
      </c>
      <c r="N108" s="203">
        <f>'4.CFIMUTCOMBO'!S23</f>
        <v>270</v>
      </c>
      <c r="O108" s="203">
        <f>'4.CFIMUTCOMBO'!T23</f>
        <v>21.505813167606568</v>
      </c>
      <c r="P108" s="203">
        <f>'4.CFIMUTCOMBO'!U23</f>
        <v>1.3257274218598319E-2</v>
      </c>
      <c r="Q108" s="203">
        <f>'4.CFIMUTCOMBO'!V23</f>
        <v>2.6338793117489528E-2</v>
      </c>
      <c r="R108" s="673"/>
      <c r="T108" s="705"/>
      <c r="U108" s="705"/>
      <c r="V108" s="81" t="s">
        <v>35</v>
      </c>
      <c r="W108" s="158" t="str">
        <f>'4.CFIMUTCOMBO'!Z23</f>
        <v>C</v>
      </c>
      <c r="X108" s="144" t="str">
        <f>'4.CFIMUTCOMBO'!AA23</f>
        <v xml:space="preserve">Protected </v>
      </c>
      <c r="Y108" s="144">
        <f>'4.CFIMUTCOMBO'!AB23</f>
        <v>0.01</v>
      </c>
      <c r="Z108" s="144">
        <f>'4.CFIMUTCOMBO'!AC23</f>
        <v>0.5</v>
      </c>
      <c r="AA108" s="144">
        <f>'4.CFIMUTCOMBO'!AD23</f>
        <v>0.505</v>
      </c>
      <c r="AB108" s="144" t="str">
        <f>'4.CFIMUTCOMBO'!AE23</f>
        <v>EBT+WBT</v>
      </c>
      <c r="AC108" s="144">
        <f>'4.CFIMUTCOMBO'!AF23</f>
        <v>4</v>
      </c>
      <c r="AD108" s="144">
        <f>'4.CFIMUTCOMBO'!AG23</f>
        <v>0</v>
      </c>
      <c r="AE108" s="144" t="str">
        <f>'4.CFIMUTCOMBO'!AH23</f>
        <v>NBT</v>
      </c>
      <c r="AF108" s="144">
        <f>'4.CFIMUTCOMBO'!AI23</f>
        <v>1</v>
      </c>
      <c r="AG108" s="144">
        <f>'4.CFIMUTCOMBO'!AJ23</f>
        <v>0</v>
      </c>
      <c r="AH108" s="144">
        <f>'4.CFIMUTCOMBO'!AK23</f>
        <v>4</v>
      </c>
      <c r="AI108" s="144">
        <f>'4.CFIMUTCOMBO'!AL23</f>
        <v>35</v>
      </c>
      <c r="AJ108" s="144">
        <f>'4.CFIMUTCOMBO'!AM23</f>
        <v>0.7222222222222221</v>
      </c>
      <c r="AK108" s="150">
        <f>'4.CFIMUTCOMBO'!AN23</f>
        <v>1.4588888888888887</v>
      </c>
      <c r="AL108" s="702"/>
      <c r="AN108" s="705"/>
      <c r="AO108" s="705"/>
      <c r="AP108" s="139" t="s">
        <v>35</v>
      </c>
      <c r="AQ108" s="172">
        <f>'4.CFIMUTCOMBO'!AR23</f>
        <v>72116205</v>
      </c>
      <c r="AR108" s="117">
        <f>'4.CFIMUTCOMBO'!AS23</f>
        <v>2.6338793117489528E-2</v>
      </c>
      <c r="AS108" s="117">
        <f>'4.CFIMUTCOMBO'!AT23</f>
        <v>1.4588888888888887</v>
      </c>
      <c r="AT108" s="117">
        <f>'4.CFIMUTCOMBO'!AU23</f>
        <v>1</v>
      </c>
      <c r="AU108" s="6">
        <f>'4.CFIMUTCOMBO'!AV23</f>
        <v>2771092.0494870865</v>
      </c>
      <c r="AV108" s="712"/>
      <c r="AW108" s="712"/>
      <c r="AX108" s="715"/>
    </row>
    <row r="109" spans="1:50" ht="20.25" thickTop="1" thickBot="1" x14ac:dyDescent="0.35">
      <c r="A109" s="673"/>
      <c r="B109" s="673"/>
      <c r="C109" s="220" t="s">
        <v>30</v>
      </c>
      <c r="D109" s="232" t="str">
        <f>'4.CFIMUTCOMBO'!L24</f>
        <v>(WBT+WBL)*SBT</v>
      </c>
      <c r="E109" s="204">
        <f>'4.CFIMUTCOMBO'!M24</f>
        <v>72116205</v>
      </c>
      <c r="F109" s="676"/>
      <c r="G109" s="669"/>
      <c r="I109" s="673"/>
      <c r="J109" s="673"/>
      <c r="K109" s="219" t="s">
        <v>30</v>
      </c>
      <c r="L109" s="203">
        <f>'4.CFIMUTCOMBO'!Q24</f>
        <v>35</v>
      </c>
      <c r="M109" s="203">
        <f>'4.CFIMUTCOMBO'!R24</f>
        <v>15</v>
      </c>
      <c r="N109" s="203">
        <f>'4.CFIMUTCOMBO'!S24</f>
        <v>270</v>
      </c>
      <c r="O109" s="203">
        <f>'4.CFIMUTCOMBO'!T24</f>
        <v>19.039432764659772</v>
      </c>
      <c r="P109" s="203">
        <f>'4.CFIMUTCOMBO'!U24</f>
        <v>8.3551870766805716E-3</v>
      </c>
      <c r="Q109" s="203">
        <f>'4.CFIMUTCOMBO'!V24</f>
        <v>1.6640565002274812E-2</v>
      </c>
      <c r="R109" s="673"/>
      <c r="T109" s="705"/>
      <c r="U109" s="705"/>
      <c r="V109" s="81" t="s">
        <v>30</v>
      </c>
      <c r="W109" s="158" t="str">
        <f>'4.CFIMUTCOMBO'!Z24</f>
        <v>C</v>
      </c>
      <c r="X109" s="144" t="str">
        <f>'4.CFIMUTCOMBO'!AA24</f>
        <v xml:space="preserve">Protected </v>
      </c>
      <c r="Y109" s="144">
        <f>'4.CFIMUTCOMBO'!AB24</f>
        <v>0.01</v>
      </c>
      <c r="Z109" s="144">
        <f>'4.CFIMUTCOMBO'!AC24</f>
        <v>0.5</v>
      </c>
      <c r="AA109" s="144">
        <f>'4.CFIMUTCOMBO'!AD24</f>
        <v>0.505</v>
      </c>
      <c r="AB109" s="144" t="str">
        <f>'4.CFIMUTCOMBO'!AE24</f>
        <v>WBT+EBT</v>
      </c>
      <c r="AC109" s="144">
        <f>'4.CFIMUTCOMBO'!AF24</f>
        <v>4</v>
      </c>
      <c r="AD109" s="144">
        <f>'4.CFIMUTCOMBO'!AG24</f>
        <v>0</v>
      </c>
      <c r="AE109" s="144" t="str">
        <f>'4.CFIMUTCOMBO'!AH24</f>
        <v>SBT</v>
      </c>
      <c r="AF109" s="144">
        <f>'4.CFIMUTCOMBO'!AI24</f>
        <v>1</v>
      </c>
      <c r="AG109" s="144">
        <f>'4.CFIMUTCOMBO'!AJ24</f>
        <v>0</v>
      </c>
      <c r="AH109" s="144">
        <f>'4.CFIMUTCOMBO'!AK24</f>
        <v>4</v>
      </c>
      <c r="AI109" s="144">
        <f>'4.CFIMUTCOMBO'!AL24</f>
        <v>35</v>
      </c>
      <c r="AJ109" s="144">
        <f>'4.CFIMUTCOMBO'!AM24</f>
        <v>0.7222222222222221</v>
      </c>
      <c r="AK109" s="150">
        <f>'4.CFIMUTCOMBO'!AN24</f>
        <v>1.4588888888888887</v>
      </c>
      <c r="AL109" s="702"/>
      <c r="AN109" s="705"/>
      <c r="AO109" s="705"/>
      <c r="AP109" s="139" t="s">
        <v>30</v>
      </c>
      <c r="AQ109" s="172">
        <f>'4.CFIMUTCOMBO'!AR24</f>
        <v>72116205</v>
      </c>
      <c r="AR109" s="117">
        <f>'4.CFIMUTCOMBO'!AS24</f>
        <v>1.6640565002274812E-2</v>
      </c>
      <c r="AS109" s="117">
        <f>'4.CFIMUTCOMBO'!AT24</f>
        <v>1.4588888888888887</v>
      </c>
      <c r="AT109" s="117">
        <f>'4.CFIMUTCOMBO'!AU24</f>
        <v>1</v>
      </c>
      <c r="AU109" s="6">
        <f>'4.CFIMUTCOMBO'!AV24</f>
        <v>1750746.0258745519</v>
      </c>
      <c r="AV109" s="712"/>
      <c r="AW109" s="712"/>
      <c r="AX109" s="715"/>
    </row>
    <row r="110" spans="1:50" ht="20.25" thickTop="1" thickBot="1" x14ac:dyDescent="0.35">
      <c r="A110" s="673"/>
      <c r="B110" s="673"/>
      <c r="C110" s="220" t="s">
        <v>28</v>
      </c>
      <c r="D110" s="232" t="str">
        <f>'4.CFIMUTCOMBO'!L25</f>
        <v>EBT*SBT</v>
      </c>
      <c r="E110" s="204">
        <f>'4.CFIMUTCOMBO'!M25</f>
        <v>46699430</v>
      </c>
      <c r="F110" s="676"/>
      <c r="G110" s="669"/>
      <c r="I110" s="673"/>
      <c r="J110" s="673"/>
      <c r="K110" s="219" t="s">
        <v>28</v>
      </c>
      <c r="L110" s="203">
        <f>'4.CFIMUTCOMBO'!Q25</f>
        <v>35</v>
      </c>
      <c r="M110" s="203">
        <f>'4.CFIMUTCOMBO'!R25</f>
        <v>25</v>
      </c>
      <c r="N110" s="203">
        <f>'4.CFIMUTCOMBO'!S25</f>
        <v>270</v>
      </c>
      <c r="O110" s="203">
        <f>'4.CFIMUTCOMBO'!T25</f>
        <v>21.505813167606568</v>
      </c>
      <c r="P110" s="203">
        <f>'4.CFIMUTCOMBO'!U25</f>
        <v>1.3257274218598319E-2</v>
      </c>
      <c r="Q110" s="203">
        <f>'4.CFIMUTCOMBO'!V25</f>
        <v>2.6338793117489528E-2</v>
      </c>
      <c r="R110" s="673"/>
      <c r="T110" s="705"/>
      <c r="U110" s="705"/>
      <c r="V110" s="81" t="s">
        <v>28</v>
      </c>
      <c r="W110" s="158" t="str">
        <f>'4.CFIMUTCOMBO'!Z25</f>
        <v>C</v>
      </c>
      <c r="X110" s="144" t="str">
        <f>'4.CFIMUTCOMBO'!AA25</f>
        <v xml:space="preserve">Protected </v>
      </c>
      <c r="Y110" s="144">
        <f>'4.CFIMUTCOMBO'!AB25</f>
        <v>0.01</v>
      </c>
      <c r="Z110" s="144">
        <f>'4.CFIMUTCOMBO'!AC25</f>
        <v>0.5</v>
      </c>
      <c r="AA110" s="144">
        <f>'4.CFIMUTCOMBO'!AD25</f>
        <v>0.505</v>
      </c>
      <c r="AB110" s="144" t="str">
        <f>'4.CFIMUTCOMBO'!AE25</f>
        <v>WBT+EBT</v>
      </c>
      <c r="AC110" s="144">
        <f>'4.CFIMUTCOMBO'!AF25</f>
        <v>4</v>
      </c>
      <c r="AD110" s="144">
        <f>'4.CFIMUTCOMBO'!AG25</f>
        <v>0</v>
      </c>
      <c r="AE110" s="144" t="str">
        <f>'4.CFIMUTCOMBO'!AH25</f>
        <v>SBT</v>
      </c>
      <c r="AF110" s="144">
        <f>'4.CFIMUTCOMBO'!AI25</f>
        <v>1</v>
      </c>
      <c r="AG110" s="144">
        <f>'4.CFIMUTCOMBO'!AJ25</f>
        <v>0</v>
      </c>
      <c r="AH110" s="144">
        <f>'4.CFIMUTCOMBO'!AK25</f>
        <v>4</v>
      </c>
      <c r="AI110" s="144">
        <f>'4.CFIMUTCOMBO'!AL25</f>
        <v>35</v>
      </c>
      <c r="AJ110" s="144">
        <f>'4.CFIMUTCOMBO'!AM25</f>
        <v>0.7222222222222221</v>
      </c>
      <c r="AK110" s="150">
        <f>'4.CFIMUTCOMBO'!AN25</f>
        <v>1.4588888888888887</v>
      </c>
      <c r="AL110" s="702"/>
      <c r="AN110" s="705"/>
      <c r="AO110" s="705"/>
      <c r="AP110" s="139" t="s">
        <v>28</v>
      </c>
      <c r="AQ110" s="172">
        <f>'4.CFIMUTCOMBO'!AR25</f>
        <v>46699430</v>
      </c>
      <c r="AR110" s="117">
        <f>'4.CFIMUTCOMBO'!AS25</f>
        <v>2.6338793117489528E-2</v>
      </c>
      <c r="AS110" s="117">
        <f>'4.CFIMUTCOMBO'!AT25</f>
        <v>1.4588888888888887</v>
      </c>
      <c r="AT110" s="117">
        <f>'4.CFIMUTCOMBO'!AU25</f>
        <v>1</v>
      </c>
      <c r="AU110" s="6">
        <f>'4.CFIMUTCOMBO'!AV25</f>
        <v>1794442.9991647331</v>
      </c>
      <c r="AV110" s="712"/>
      <c r="AW110" s="712"/>
      <c r="AX110" s="715"/>
    </row>
    <row r="111" spans="1:50" ht="20.25" thickTop="1" thickBot="1" x14ac:dyDescent="0.35">
      <c r="A111" s="673"/>
      <c r="B111" s="673"/>
      <c r="C111" s="220" t="s">
        <v>36</v>
      </c>
      <c r="D111" s="232" t="str">
        <f>'4.CFIMUTCOMBO'!L26</f>
        <v>EBT*NBL</v>
      </c>
      <c r="E111" s="204">
        <f>'4.CFIMUTCOMBO'!M26</f>
        <v>12780226</v>
      </c>
      <c r="F111" s="676"/>
      <c r="G111" s="669"/>
      <c r="I111" s="673"/>
      <c r="J111" s="673"/>
      <c r="K111" s="219" t="s">
        <v>36</v>
      </c>
      <c r="L111" s="203">
        <f>'4.CFIMUTCOMBO'!Q26</f>
        <v>35</v>
      </c>
      <c r="M111" s="203">
        <f>'4.CFIMUTCOMBO'!R26</f>
        <v>15</v>
      </c>
      <c r="N111" s="203">
        <f>'4.CFIMUTCOMBO'!S26</f>
        <v>230</v>
      </c>
      <c r="O111" s="203">
        <f>'4.CFIMUTCOMBO'!T26</f>
        <v>23.0484651884397</v>
      </c>
      <c r="P111" s="203">
        <f>'4.CFIMUTCOMBO'!U26</f>
        <v>1.7237755582630576E-2</v>
      </c>
      <c r="Q111" s="203">
        <f>'4.CFIMUTCOMBO'!V26</f>
        <v>3.417837094773464E-2</v>
      </c>
      <c r="R111" s="673"/>
      <c r="T111" s="705"/>
      <c r="U111" s="705"/>
      <c r="V111" s="81" t="s">
        <v>36</v>
      </c>
      <c r="W111" s="158" t="str">
        <f>'4.CFIMUTCOMBO'!Z26</f>
        <v>C</v>
      </c>
      <c r="X111" s="144" t="str">
        <f>'4.CFIMUTCOMBO'!AA26</f>
        <v xml:space="preserve">Protected </v>
      </c>
      <c r="Y111" s="144">
        <f>'4.CFIMUTCOMBO'!AB26</f>
        <v>0.01</v>
      </c>
      <c r="Z111" s="144">
        <f>'4.CFIMUTCOMBO'!AC26</f>
        <v>0.5</v>
      </c>
      <c r="AA111" s="144">
        <f>'4.CFIMUTCOMBO'!AD26</f>
        <v>0.505</v>
      </c>
      <c r="AB111" s="144" t="str">
        <f>'4.CFIMUTCOMBO'!AE26</f>
        <v>EBT+SBT</v>
      </c>
      <c r="AC111" s="144">
        <f>'4.CFIMUTCOMBO'!AF26</f>
        <v>3</v>
      </c>
      <c r="AD111" s="144">
        <f>'4.CFIMUTCOMBO'!AG26</f>
        <v>1</v>
      </c>
      <c r="AE111" s="144" t="str">
        <f>'4.CFIMUTCOMBO'!AH26</f>
        <v>WBT</v>
      </c>
      <c r="AF111" s="144">
        <f>'4.CFIMUTCOMBO'!AI26</f>
        <v>2</v>
      </c>
      <c r="AG111" s="144">
        <f>'4.CFIMUTCOMBO'!AJ26</f>
        <v>1.75</v>
      </c>
      <c r="AH111" s="144">
        <f>'4.CFIMUTCOMBO'!AK26</f>
        <v>4.75</v>
      </c>
      <c r="AI111" s="144">
        <f>'4.CFIMUTCOMBO'!AL26</f>
        <v>35</v>
      </c>
      <c r="AJ111" s="144">
        <f>'4.CFIMUTCOMBO'!AM26</f>
        <v>0.7222222222222221</v>
      </c>
      <c r="AK111" s="150">
        <f>'4.CFIMUTCOMBO'!AN26</f>
        <v>1.7324305555555555</v>
      </c>
      <c r="AL111" s="702"/>
      <c r="AN111" s="705"/>
      <c r="AO111" s="705"/>
      <c r="AP111" s="139" t="s">
        <v>36</v>
      </c>
      <c r="AQ111" s="172">
        <f>'4.CFIMUTCOMBO'!AR26</f>
        <v>12780226</v>
      </c>
      <c r="AR111" s="117">
        <f>'4.CFIMUTCOMBO'!AS26</f>
        <v>3.417837094773464E-2</v>
      </c>
      <c r="AS111" s="117">
        <f>'4.CFIMUTCOMBO'!AT26</f>
        <v>1.7324305555555555</v>
      </c>
      <c r="AT111" s="117">
        <f>'4.CFIMUTCOMBO'!AU26</f>
        <v>1</v>
      </c>
      <c r="AU111" s="6">
        <f>'4.CFIMUTCOMBO'!AV26</f>
        <v>756738.32211325038</v>
      </c>
      <c r="AV111" s="712"/>
      <c r="AW111" s="712"/>
      <c r="AX111" s="715"/>
    </row>
    <row r="112" spans="1:50" ht="20.25" thickTop="1" thickBot="1" x14ac:dyDescent="0.35">
      <c r="A112" s="673"/>
      <c r="B112" s="673"/>
      <c r="C112" s="220" t="s">
        <v>29</v>
      </c>
      <c r="D112" s="232" t="str">
        <f>'4.CFIMUTCOMBO'!L27</f>
        <v>NBL*SBT</v>
      </c>
      <c r="E112" s="204">
        <f>'4.CFIMUTCOMBO'!M27</f>
        <v>3675995</v>
      </c>
      <c r="F112" s="676"/>
      <c r="G112" s="669"/>
      <c r="I112" s="673"/>
      <c r="J112" s="673"/>
      <c r="K112" s="219" t="s">
        <v>29</v>
      </c>
      <c r="L112" s="203">
        <f>'4.CFIMUTCOMBO'!Q27</f>
        <v>25</v>
      </c>
      <c r="M112" s="203">
        <f>'4.CFIMUTCOMBO'!R27</f>
        <v>15</v>
      </c>
      <c r="N112" s="203">
        <f>'4.CFIMUTCOMBO'!S27</f>
        <v>230</v>
      </c>
      <c r="O112" s="203">
        <f>'4.CFIMUTCOMBO'!T27</f>
        <v>18.248908921254063</v>
      </c>
      <c r="P112" s="203">
        <f>'4.CFIMUTCOMBO'!U27</f>
        <v>7.1146798558078322E-3</v>
      </c>
      <c r="Q112" s="203">
        <f>'4.CFIMUTCOMBO'!V27</f>
        <v>1.4178741042165027E-2</v>
      </c>
      <c r="R112" s="673"/>
      <c r="T112" s="705"/>
      <c r="U112" s="705"/>
      <c r="V112" s="81" t="s">
        <v>29</v>
      </c>
      <c r="W112" s="158" t="str">
        <f>'4.CFIMUTCOMBO'!Z27</f>
        <v>C</v>
      </c>
      <c r="X112" s="144" t="str">
        <f>'4.CFIMUTCOMBO'!AA27</f>
        <v xml:space="preserve">Protected </v>
      </c>
      <c r="Y112" s="144">
        <f>'4.CFIMUTCOMBO'!AB27</f>
        <v>0.01</v>
      </c>
      <c r="Z112" s="144">
        <f>'4.CFIMUTCOMBO'!AC27</f>
        <v>0.5</v>
      </c>
      <c r="AA112" s="144">
        <f>'4.CFIMUTCOMBO'!AD27</f>
        <v>0.505</v>
      </c>
      <c r="AB112" s="144" t="str">
        <f>'4.CFIMUTCOMBO'!AE27</f>
        <v>EBT+SBT</v>
      </c>
      <c r="AC112" s="144">
        <f>'4.CFIMUTCOMBO'!AF27</f>
        <v>3</v>
      </c>
      <c r="AD112" s="144">
        <f>'4.CFIMUTCOMBO'!AG27</f>
        <v>1</v>
      </c>
      <c r="AE112" s="144" t="str">
        <f>'4.CFIMUTCOMBO'!AH27</f>
        <v>WBT</v>
      </c>
      <c r="AF112" s="144">
        <f>'4.CFIMUTCOMBO'!AI27</f>
        <v>2</v>
      </c>
      <c r="AG112" s="144">
        <f>'4.CFIMUTCOMBO'!AJ27</f>
        <v>1.75</v>
      </c>
      <c r="AH112" s="144">
        <f>'4.CFIMUTCOMBO'!AK27</f>
        <v>4.75</v>
      </c>
      <c r="AI112" s="144">
        <f>'4.CFIMUTCOMBO'!AL27</f>
        <v>35</v>
      </c>
      <c r="AJ112" s="144">
        <f>'4.CFIMUTCOMBO'!AM27</f>
        <v>0.7222222222222221</v>
      </c>
      <c r="AK112" s="150">
        <f>'4.CFIMUTCOMBO'!AN27</f>
        <v>1.7324305555555555</v>
      </c>
      <c r="AL112" s="702"/>
      <c r="AN112" s="705"/>
      <c r="AO112" s="705"/>
      <c r="AP112" s="139" t="s">
        <v>29</v>
      </c>
      <c r="AQ112" s="172">
        <f>'4.CFIMUTCOMBO'!AR27</f>
        <v>3675995</v>
      </c>
      <c r="AR112" s="117">
        <f>'4.CFIMUTCOMBO'!AS27</f>
        <v>1.4178741042165027E-2</v>
      </c>
      <c r="AS112" s="117">
        <f>'4.CFIMUTCOMBO'!AT27</f>
        <v>1.7324305555555555</v>
      </c>
      <c r="AT112" s="117">
        <f>'4.CFIMUTCOMBO'!AU27</f>
        <v>1</v>
      </c>
      <c r="AU112" s="6">
        <f>'4.CFIMUTCOMBO'!AV27</f>
        <v>90295.980377079104</v>
      </c>
      <c r="AV112" s="712"/>
      <c r="AW112" s="712"/>
      <c r="AX112" s="715"/>
    </row>
    <row r="113" spans="1:50" ht="20.25" thickTop="1" thickBot="1" x14ac:dyDescent="0.35">
      <c r="A113" s="673"/>
      <c r="B113" s="673"/>
      <c r="C113" s="220" t="s">
        <v>37</v>
      </c>
      <c r="D113" s="232" t="str">
        <f>'4.CFIMUTCOMBO'!L28</f>
        <v>(WBT+WBL)*SBL</v>
      </c>
      <c r="E113" s="204">
        <f>'4.CFIMUTCOMBO'!M28</f>
        <v>19736031</v>
      </c>
      <c r="F113" s="676"/>
      <c r="G113" s="669"/>
      <c r="I113" s="673"/>
      <c r="J113" s="673"/>
      <c r="K113" s="219" t="s">
        <v>37</v>
      </c>
      <c r="L113" s="203">
        <f>'4.CFIMUTCOMBO'!Q28</f>
        <v>35</v>
      </c>
      <c r="M113" s="203">
        <f>'4.CFIMUTCOMBO'!R28</f>
        <v>15</v>
      </c>
      <c r="N113" s="203">
        <f>'4.CFIMUTCOMBO'!S28</f>
        <v>230</v>
      </c>
      <c r="O113" s="203">
        <f>'4.CFIMUTCOMBO'!T28</f>
        <v>23.0484651884397</v>
      </c>
      <c r="P113" s="203">
        <f>'4.CFIMUTCOMBO'!U28</f>
        <v>1.7237755582630576E-2</v>
      </c>
      <c r="Q113" s="203">
        <f>'4.CFIMUTCOMBO'!V28</f>
        <v>3.417837094773464E-2</v>
      </c>
      <c r="R113" s="673"/>
      <c r="T113" s="705"/>
      <c r="U113" s="705"/>
      <c r="V113" s="81" t="s">
        <v>37</v>
      </c>
      <c r="W113" s="158" t="str">
        <f>'4.CFIMUTCOMBO'!Z28</f>
        <v>C</v>
      </c>
      <c r="X113" s="144" t="str">
        <f>'4.CFIMUTCOMBO'!AA28</f>
        <v xml:space="preserve">Protected </v>
      </c>
      <c r="Y113" s="144">
        <f>'4.CFIMUTCOMBO'!AB28</f>
        <v>0.01</v>
      </c>
      <c r="Z113" s="144">
        <f>'4.CFIMUTCOMBO'!AC28</f>
        <v>0.5</v>
      </c>
      <c r="AA113" s="144">
        <f>'4.CFIMUTCOMBO'!AD28</f>
        <v>0.505</v>
      </c>
      <c r="AB113" s="144" t="str">
        <f>'4.CFIMUTCOMBO'!AE28</f>
        <v>WBT+NBT</v>
      </c>
      <c r="AC113" s="144">
        <f>'4.CFIMUTCOMBO'!AF28</f>
        <v>3</v>
      </c>
      <c r="AD113" s="144">
        <f>'4.CFIMUTCOMBO'!AG28</f>
        <v>1</v>
      </c>
      <c r="AE113" s="144" t="str">
        <f>'4.CFIMUTCOMBO'!AH28</f>
        <v>EBT</v>
      </c>
      <c r="AF113" s="144">
        <f>'4.CFIMUTCOMBO'!AI28</f>
        <v>2</v>
      </c>
      <c r="AG113" s="144">
        <f>'4.CFIMUTCOMBO'!AJ28</f>
        <v>1.75</v>
      </c>
      <c r="AH113" s="144">
        <f>'4.CFIMUTCOMBO'!AK28</f>
        <v>4.75</v>
      </c>
      <c r="AI113" s="144">
        <f>'4.CFIMUTCOMBO'!AL28</f>
        <v>35</v>
      </c>
      <c r="AJ113" s="144">
        <f>'4.CFIMUTCOMBO'!AM28</f>
        <v>0.7222222222222221</v>
      </c>
      <c r="AK113" s="150">
        <f>'4.CFIMUTCOMBO'!AN28</f>
        <v>1.7324305555555555</v>
      </c>
      <c r="AL113" s="702"/>
      <c r="AN113" s="705"/>
      <c r="AO113" s="705"/>
      <c r="AP113" s="139" t="s">
        <v>37</v>
      </c>
      <c r="AQ113" s="172">
        <f>'4.CFIMUTCOMBO'!AR28</f>
        <v>19736031</v>
      </c>
      <c r="AR113" s="117">
        <f>'4.CFIMUTCOMBO'!AS28</f>
        <v>3.417837094773464E-2</v>
      </c>
      <c r="AS113" s="117">
        <f>'4.CFIMUTCOMBO'!AT28</f>
        <v>1.7324305555555555</v>
      </c>
      <c r="AT113" s="117">
        <f>'4.CFIMUTCOMBO'!AU28</f>
        <v>1</v>
      </c>
      <c r="AU113" s="6">
        <f>'4.CFIMUTCOMBO'!AV28</f>
        <v>1168603.0422400273</v>
      </c>
      <c r="AV113" s="712"/>
      <c r="AW113" s="712"/>
      <c r="AX113" s="715"/>
    </row>
    <row r="114" spans="1:50" ht="20.25" thickTop="1" thickBot="1" x14ac:dyDescent="0.35">
      <c r="A114" s="673"/>
      <c r="B114" s="673"/>
      <c r="C114" s="234" t="s">
        <v>39</v>
      </c>
      <c r="D114" s="235" t="str">
        <f>'4.CFIMUTCOMBO'!L29</f>
        <v>NBT*SBL</v>
      </c>
      <c r="E114" s="204">
        <f>'4.CFIMUTCOMBO'!M29</f>
        <v>3675995</v>
      </c>
      <c r="F114" s="676"/>
      <c r="G114" s="669"/>
      <c r="I114" s="673"/>
      <c r="J114" s="673"/>
      <c r="K114" s="230" t="s">
        <v>39</v>
      </c>
      <c r="L114" s="203">
        <f>'4.CFIMUTCOMBO'!Q29</f>
        <v>25</v>
      </c>
      <c r="M114" s="203">
        <f>'4.CFIMUTCOMBO'!R29</f>
        <v>15</v>
      </c>
      <c r="N114" s="203">
        <f>'4.CFIMUTCOMBO'!S29</f>
        <v>230</v>
      </c>
      <c r="O114" s="203">
        <f>'4.CFIMUTCOMBO'!T29</f>
        <v>18.248908921254063</v>
      </c>
      <c r="P114" s="203">
        <f>'4.CFIMUTCOMBO'!U29</f>
        <v>7.1146798558078322E-3</v>
      </c>
      <c r="Q114" s="203">
        <f>'4.CFIMUTCOMBO'!V29</f>
        <v>1.4178741042165027E-2</v>
      </c>
      <c r="R114" s="673"/>
      <c r="T114" s="705"/>
      <c r="U114" s="705"/>
      <c r="V114" s="84" t="s">
        <v>39</v>
      </c>
      <c r="W114" s="158" t="str">
        <f>'4.CFIMUTCOMBO'!Z29</f>
        <v>C</v>
      </c>
      <c r="X114" s="144" t="str">
        <f>'4.CFIMUTCOMBO'!AA29</f>
        <v xml:space="preserve">Protected </v>
      </c>
      <c r="Y114" s="144">
        <f>'4.CFIMUTCOMBO'!AB29</f>
        <v>0.01</v>
      </c>
      <c r="Z114" s="144">
        <f>'4.CFIMUTCOMBO'!AC29</f>
        <v>0.5</v>
      </c>
      <c r="AA114" s="144">
        <f>'4.CFIMUTCOMBO'!AD29</f>
        <v>0.505</v>
      </c>
      <c r="AB114" s="144" t="str">
        <f>'4.CFIMUTCOMBO'!AE29</f>
        <v>WBT+NBT</v>
      </c>
      <c r="AC114" s="144">
        <f>'4.CFIMUTCOMBO'!AF29</f>
        <v>3</v>
      </c>
      <c r="AD114" s="144">
        <f>'4.CFIMUTCOMBO'!AG29</f>
        <v>1</v>
      </c>
      <c r="AE114" s="144" t="str">
        <f>'4.CFIMUTCOMBO'!AH29</f>
        <v>EBT</v>
      </c>
      <c r="AF114" s="144">
        <f>'4.CFIMUTCOMBO'!AI29</f>
        <v>2</v>
      </c>
      <c r="AG114" s="144">
        <f>'4.CFIMUTCOMBO'!AJ29</f>
        <v>1.75</v>
      </c>
      <c r="AH114" s="144">
        <f>'4.CFIMUTCOMBO'!AK29</f>
        <v>4.75</v>
      </c>
      <c r="AI114" s="144">
        <f>'4.CFIMUTCOMBO'!AL29</f>
        <v>35</v>
      </c>
      <c r="AJ114" s="144">
        <f>'4.CFIMUTCOMBO'!AM29</f>
        <v>0.7222222222222221</v>
      </c>
      <c r="AK114" s="150">
        <f>'4.CFIMUTCOMBO'!AN29</f>
        <v>1.7324305555555555</v>
      </c>
      <c r="AL114" s="702"/>
      <c r="AN114" s="705"/>
      <c r="AO114" s="705"/>
      <c r="AP114" s="139" t="s">
        <v>39</v>
      </c>
      <c r="AQ114" s="172">
        <f>'4.CFIMUTCOMBO'!AR29</f>
        <v>3675995</v>
      </c>
      <c r="AR114" s="117">
        <f>'4.CFIMUTCOMBO'!AS29</f>
        <v>1.4178741042165027E-2</v>
      </c>
      <c r="AS114" s="117">
        <f>'4.CFIMUTCOMBO'!AT29</f>
        <v>1.7324305555555555</v>
      </c>
      <c r="AT114" s="117">
        <f>'4.CFIMUTCOMBO'!AU29</f>
        <v>1</v>
      </c>
      <c r="AU114" s="6">
        <f>'4.CFIMUTCOMBO'!AV29</f>
        <v>90295.980377079104</v>
      </c>
      <c r="AV114" s="712"/>
      <c r="AW114" s="712"/>
      <c r="AX114" s="715"/>
    </row>
    <row r="115" spans="1:50" ht="20.25" thickTop="1" thickBot="1" x14ac:dyDescent="0.35">
      <c r="A115" s="673"/>
      <c r="B115" s="673"/>
      <c r="C115" s="220" t="s">
        <v>40</v>
      </c>
      <c r="D115" s="232" t="str">
        <f>'4.CFIMUTCOMBO'!L30</f>
        <v>SBL*EBL</v>
      </c>
      <c r="E115" s="204">
        <f>'4.CFIMUTCOMBO'!M30</f>
        <v>1701088</v>
      </c>
      <c r="F115" s="676"/>
      <c r="G115" s="669"/>
      <c r="I115" s="673"/>
      <c r="J115" s="673"/>
      <c r="K115" s="219" t="s">
        <v>40</v>
      </c>
      <c r="L115" s="203">
        <f>'4.CFIMUTCOMBO'!Q30</f>
        <v>20</v>
      </c>
      <c r="M115" s="203">
        <f>'4.CFIMUTCOMBO'!R30</f>
        <v>15</v>
      </c>
      <c r="N115" s="203">
        <f>'4.CFIMUTCOMBO'!S30</f>
        <v>230</v>
      </c>
      <c r="O115" s="203">
        <f>'4.CFIMUTCOMBO'!T30</f>
        <v>15.895538413434787</v>
      </c>
      <c r="P115" s="203">
        <f>'4.CFIMUTCOMBO'!U30</f>
        <v>4.2160006424573982E-3</v>
      </c>
      <c r="Q115" s="203">
        <f>'4.CFIMUTCOMBO'!V30</f>
        <v>8.4142266234975959E-3</v>
      </c>
      <c r="R115" s="673"/>
      <c r="T115" s="705"/>
      <c r="U115" s="705"/>
      <c r="V115" s="81" t="s">
        <v>40</v>
      </c>
      <c r="W115" s="158" t="str">
        <f>'4.CFIMUTCOMBO'!Z30</f>
        <v>C</v>
      </c>
      <c r="X115" s="144" t="str">
        <f>'4.CFIMUTCOMBO'!AA30</f>
        <v xml:space="preserve">Protected </v>
      </c>
      <c r="Y115" s="144">
        <f>'4.CFIMUTCOMBO'!AB30</f>
        <v>0.01</v>
      </c>
      <c r="Z115" s="144">
        <f>'4.CFIMUTCOMBO'!AC30</f>
        <v>0.5</v>
      </c>
      <c r="AA115" s="144">
        <f>'4.CFIMUTCOMBO'!AD30</f>
        <v>0.505</v>
      </c>
      <c r="AB115" s="144" t="str">
        <f>'4.CFIMUTCOMBO'!AE30</f>
        <v>WBT+NBT</v>
      </c>
      <c r="AC115" s="144">
        <f>'4.CFIMUTCOMBO'!AF30</f>
        <v>3</v>
      </c>
      <c r="AD115" s="144">
        <f>'4.CFIMUTCOMBO'!AG30</f>
        <v>0</v>
      </c>
      <c r="AE115" s="144" t="str">
        <f>'4.CFIMUTCOMBO'!AH30</f>
        <v>EBT</v>
      </c>
      <c r="AF115" s="144">
        <f>'4.CFIMUTCOMBO'!AI30</f>
        <v>2</v>
      </c>
      <c r="AG115" s="144">
        <f>'4.CFIMUTCOMBO'!AJ30</f>
        <v>0</v>
      </c>
      <c r="AH115" s="144">
        <f>'4.CFIMUTCOMBO'!AK30</f>
        <v>3</v>
      </c>
      <c r="AI115" s="144">
        <f>'4.CFIMUTCOMBO'!AL30</f>
        <v>35</v>
      </c>
      <c r="AJ115" s="144">
        <f>'4.CFIMUTCOMBO'!AM30</f>
        <v>0.7222222222222221</v>
      </c>
      <c r="AK115" s="150">
        <f>'4.CFIMUTCOMBO'!AN30</f>
        <v>1.0941666666666665</v>
      </c>
      <c r="AL115" s="702"/>
      <c r="AN115" s="705"/>
      <c r="AO115" s="705"/>
      <c r="AP115" s="139" t="s">
        <v>40</v>
      </c>
      <c r="AQ115" s="172">
        <f>'4.CFIMUTCOMBO'!AR30</f>
        <v>1701088</v>
      </c>
      <c r="AR115" s="117">
        <f>'4.CFIMUTCOMBO'!AS30</f>
        <v>8.4142266234975959E-3</v>
      </c>
      <c r="AS115" s="117">
        <f>'4.CFIMUTCOMBO'!AT30</f>
        <v>1.0941666666666665</v>
      </c>
      <c r="AT115" s="117">
        <f>'4.CFIMUTCOMBO'!AU30</f>
        <v>1</v>
      </c>
      <c r="AU115" s="6">
        <f>'4.CFIMUTCOMBO'!AV30</f>
        <v>15661.17944938885</v>
      </c>
      <c r="AV115" s="712"/>
      <c r="AW115" s="712"/>
      <c r="AX115" s="715"/>
    </row>
    <row r="116" spans="1:50" ht="20.25" thickTop="1" thickBot="1" x14ac:dyDescent="0.35">
      <c r="A116" s="673"/>
      <c r="B116" s="673"/>
      <c r="C116" s="220" t="s">
        <v>41</v>
      </c>
      <c r="D116" s="232" t="str">
        <f>'4.CFIMUTCOMBO'!L31</f>
        <v>SBT*EBL</v>
      </c>
      <c r="E116" s="204">
        <f>'4.CFIMUTCOMBO'!M31</f>
        <v>6215840</v>
      </c>
      <c r="F116" s="676"/>
      <c r="G116" s="669"/>
      <c r="I116" s="673"/>
      <c r="J116" s="673"/>
      <c r="K116" s="219" t="s">
        <v>41</v>
      </c>
      <c r="L116" s="203">
        <f>'4.CFIMUTCOMBO'!Q31</f>
        <v>20</v>
      </c>
      <c r="M116" s="203">
        <f>'4.CFIMUTCOMBO'!R31</f>
        <v>15</v>
      </c>
      <c r="N116" s="203">
        <f>'4.CFIMUTCOMBO'!S31</f>
        <v>230</v>
      </c>
      <c r="O116" s="203">
        <f>'4.CFIMUTCOMBO'!T31</f>
        <v>15.895538413434787</v>
      </c>
      <c r="P116" s="203">
        <f>'4.CFIMUTCOMBO'!U31</f>
        <v>4.2160006424573982E-3</v>
      </c>
      <c r="Q116" s="203">
        <f>'4.CFIMUTCOMBO'!V31</f>
        <v>8.4142266234975959E-3</v>
      </c>
      <c r="R116" s="673"/>
      <c r="T116" s="705"/>
      <c r="U116" s="705"/>
      <c r="V116" s="81" t="s">
        <v>41</v>
      </c>
      <c r="W116" s="158" t="str">
        <f>'4.CFIMUTCOMBO'!Z31</f>
        <v>C</v>
      </c>
      <c r="X116" s="144" t="str">
        <f>'4.CFIMUTCOMBO'!AA31</f>
        <v xml:space="preserve">Protected </v>
      </c>
      <c r="Y116" s="144">
        <f>'4.CFIMUTCOMBO'!AB31</f>
        <v>0.01</v>
      </c>
      <c r="Z116" s="144">
        <f>'4.CFIMUTCOMBO'!AC31</f>
        <v>0.5</v>
      </c>
      <c r="AA116" s="144">
        <f>'4.CFIMUTCOMBO'!AD31</f>
        <v>0.505</v>
      </c>
      <c r="AB116" s="144" t="str">
        <f>'4.CFIMUTCOMBO'!AE31</f>
        <v>WBT+EBT</v>
      </c>
      <c r="AC116" s="144">
        <f>'4.CFIMUTCOMBO'!AF31</f>
        <v>4</v>
      </c>
      <c r="AD116" s="144">
        <f>'4.CFIMUTCOMBO'!AG31</f>
        <v>0</v>
      </c>
      <c r="AE116" s="144" t="str">
        <f>'4.CFIMUTCOMBO'!AH31</f>
        <v>SBT</v>
      </c>
      <c r="AF116" s="144">
        <f>'4.CFIMUTCOMBO'!AI31</f>
        <v>1</v>
      </c>
      <c r="AG116" s="144">
        <f>'4.CFIMUTCOMBO'!AJ31</f>
        <v>0</v>
      </c>
      <c r="AH116" s="144">
        <f>'4.CFIMUTCOMBO'!AK31</f>
        <v>4</v>
      </c>
      <c r="AI116" s="144">
        <f>'4.CFIMUTCOMBO'!AL31</f>
        <v>35</v>
      </c>
      <c r="AJ116" s="144">
        <f>'4.CFIMUTCOMBO'!AM31</f>
        <v>0.7222222222222221</v>
      </c>
      <c r="AK116" s="150">
        <f>'4.CFIMUTCOMBO'!AN31</f>
        <v>1.4588888888888887</v>
      </c>
      <c r="AL116" s="702"/>
      <c r="AN116" s="705"/>
      <c r="AO116" s="705"/>
      <c r="AP116" s="139" t="s">
        <v>41</v>
      </c>
      <c r="AQ116" s="172">
        <f>'4.CFIMUTCOMBO'!AR31</f>
        <v>6215840</v>
      </c>
      <c r="AR116" s="117">
        <f>'4.CFIMUTCOMBO'!AS31</f>
        <v>8.4142266234975959E-3</v>
      </c>
      <c r="AS116" s="117">
        <f>'4.CFIMUTCOMBO'!AT31</f>
        <v>1.4588888888888887</v>
      </c>
      <c r="AT116" s="117">
        <f>'4.CFIMUTCOMBO'!AU31</f>
        <v>1</v>
      </c>
      <c r="AU116" s="6">
        <f>'4.CFIMUTCOMBO'!AV31</f>
        <v>76302.0574038021</v>
      </c>
      <c r="AV116" s="712"/>
      <c r="AW116" s="712"/>
      <c r="AX116" s="715"/>
    </row>
    <row r="117" spans="1:50" ht="20.25" thickTop="1" thickBot="1" x14ac:dyDescent="0.35">
      <c r="A117" s="675"/>
      <c r="B117" s="675"/>
      <c r="C117" s="222" t="s">
        <v>42</v>
      </c>
      <c r="D117" s="233" t="str">
        <f>'4.CFIMUTCOMBO'!L32</f>
        <v>EBL*(WBT+NBL)</v>
      </c>
      <c r="E117" s="210">
        <f>'4.CFIMUTCOMBO'!M32</f>
        <v>31145344</v>
      </c>
      <c r="F117" s="676"/>
      <c r="G117" s="669"/>
      <c r="I117" s="675"/>
      <c r="J117" s="675"/>
      <c r="K117" s="221" t="s">
        <v>42</v>
      </c>
      <c r="L117" s="209">
        <f>'4.CFIMUTCOMBO'!Q32</f>
        <v>35</v>
      </c>
      <c r="M117" s="209">
        <f>'4.CFIMUTCOMBO'!R32</f>
        <v>20</v>
      </c>
      <c r="N117" s="209">
        <f>'4.CFIMUTCOMBO'!S32</f>
        <v>230</v>
      </c>
      <c r="O117" s="209">
        <f>'4.CFIMUTCOMBO'!T32</f>
        <v>25.12420473149924</v>
      </c>
      <c r="P117" s="209">
        <f>'4.CFIMUTCOMBO'!U32</f>
        <v>2.3901073345479126E-2</v>
      </c>
      <c r="Q117" s="209">
        <f>'4.CFIMUTCOMBO'!V32</f>
        <v>4.7230885383892279E-2</v>
      </c>
      <c r="R117" s="675"/>
      <c r="T117" s="706"/>
      <c r="U117" s="706"/>
      <c r="V117" s="82" t="s">
        <v>42</v>
      </c>
      <c r="W117" s="158" t="str">
        <f>'4.CFIMUTCOMBO'!Z32</f>
        <v>C</v>
      </c>
      <c r="X117" s="152" t="str">
        <f>'4.CFIMUTCOMBO'!AA32</f>
        <v xml:space="preserve">Protected </v>
      </c>
      <c r="Y117" s="152">
        <f>'4.CFIMUTCOMBO'!AB32</f>
        <v>0.01</v>
      </c>
      <c r="Z117" s="152">
        <f>'4.CFIMUTCOMBO'!AC32</f>
        <v>0.5</v>
      </c>
      <c r="AA117" s="152">
        <f>'4.CFIMUTCOMBO'!AD32</f>
        <v>0.505</v>
      </c>
      <c r="AB117" s="152" t="str">
        <f>'4.CFIMUTCOMBO'!AE32</f>
        <v>WBT+SBT</v>
      </c>
      <c r="AC117" s="152">
        <f>'4.CFIMUTCOMBO'!AF32</f>
        <v>3</v>
      </c>
      <c r="AD117" s="152">
        <f>'4.CFIMUTCOMBO'!AG32</f>
        <v>1</v>
      </c>
      <c r="AE117" s="152" t="str">
        <f>'4.CFIMUTCOMBO'!AH32</f>
        <v>NBT</v>
      </c>
      <c r="AF117" s="152">
        <f>'4.CFIMUTCOMBO'!AI32</f>
        <v>1</v>
      </c>
      <c r="AG117" s="152">
        <f>'4.CFIMUTCOMBO'!AJ32</f>
        <v>1</v>
      </c>
      <c r="AH117" s="152">
        <f>'4.CFIMUTCOMBO'!AK32</f>
        <v>4</v>
      </c>
      <c r="AI117" s="152">
        <f>'4.CFIMUTCOMBO'!AL32</f>
        <v>35</v>
      </c>
      <c r="AJ117" s="152">
        <f>'4.CFIMUTCOMBO'!AM32</f>
        <v>0.7222222222222221</v>
      </c>
      <c r="AK117" s="153">
        <f>'4.CFIMUTCOMBO'!AN32</f>
        <v>1.4588888888888887</v>
      </c>
      <c r="AL117" s="703"/>
      <c r="AN117" s="706"/>
      <c r="AO117" s="706"/>
      <c r="AP117" s="140" t="s">
        <v>42</v>
      </c>
      <c r="AQ117" s="174">
        <f>'4.CFIMUTCOMBO'!AR32</f>
        <v>31145344</v>
      </c>
      <c r="AR117" s="120">
        <f>'4.CFIMUTCOMBO'!AS32</f>
        <v>4.7230885383892279E-2</v>
      </c>
      <c r="AS117" s="120">
        <f>'4.CFIMUTCOMBO'!AT32</f>
        <v>1.4588888888888887</v>
      </c>
      <c r="AT117" s="120">
        <f>'4.CFIMUTCOMBO'!AU32</f>
        <v>1</v>
      </c>
      <c r="AU117" s="7">
        <f>'4.CFIMUTCOMBO'!AV32</f>
        <v>2146057.9030698254</v>
      </c>
      <c r="AV117" s="713"/>
      <c r="AW117" s="713"/>
      <c r="AX117" s="716"/>
    </row>
    <row r="118" spans="1:50" ht="20.25" thickTop="1" thickBot="1" x14ac:dyDescent="0.35">
      <c r="A118" s="672">
        <v>5</v>
      </c>
      <c r="B118" s="672" t="s">
        <v>366</v>
      </c>
      <c r="C118" s="223" t="s">
        <v>34</v>
      </c>
      <c r="D118" s="236" t="str">
        <f>'5.Thru-cut'!L6</f>
        <v>NBL*(NBR+NBT)</v>
      </c>
      <c r="E118" s="212">
        <f>'5.Thru-cut'!M6</f>
        <v>4619818</v>
      </c>
      <c r="F118" s="676">
        <f>SUM(E118:E125)</f>
        <v>390725414</v>
      </c>
      <c r="G118" s="669">
        <f>F118/F5</f>
        <v>2.6397787745783261</v>
      </c>
      <c r="I118" s="672">
        <v>5</v>
      </c>
      <c r="J118" s="672" t="s">
        <v>366</v>
      </c>
      <c r="K118" s="198" t="s">
        <v>34</v>
      </c>
      <c r="L118" s="199">
        <f>'5.Thru-cut'!Q6</f>
        <v>15</v>
      </c>
      <c r="M118" s="199">
        <f>'5.Thru-cut'!R6</f>
        <v>15</v>
      </c>
      <c r="N118" s="199">
        <f>'5.Thru-cut'!S6</f>
        <v>10</v>
      </c>
      <c r="O118" s="199">
        <f>'5.Thru-cut'!T6</f>
        <v>1.3073361412148754</v>
      </c>
      <c r="P118" s="199">
        <f>'5.Thru-cut'!U6</f>
        <v>3.259682051177461E-7</v>
      </c>
      <c r="Q118" s="199">
        <f>'5.Thru-cut'!V6</f>
        <v>6.519363039802215E-7</v>
      </c>
      <c r="R118" s="672">
        <f>'5.Thru-cut'!W6</f>
        <v>6.8223388085596453E-4</v>
      </c>
      <c r="T118" s="704">
        <v>5</v>
      </c>
      <c r="U118" s="704" t="s">
        <v>366</v>
      </c>
      <c r="V118" s="73" t="s">
        <v>34</v>
      </c>
      <c r="W118" s="159" t="str">
        <f>'5.Thru-cut'!Z6</f>
        <v>D</v>
      </c>
      <c r="X118" s="161" t="str">
        <f>'5.Thru-cut'!AA6</f>
        <v>Permitted or yield control</v>
      </c>
      <c r="Y118" s="161">
        <f>'5.Thru-cut'!AB6</f>
        <v>1</v>
      </c>
      <c r="Z118" s="161">
        <f>'5.Thru-cut'!AC6</f>
        <v>0.5</v>
      </c>
      <c r="AA118" s="161">
        <f>'5.Thru-cut'!AD6</f>
        <v>1</v>
      </c>
      <c r="AB118" s="161" t="str">
        <f>'5.Thru-cut'!AE6</f>
        <v>NA</v>
      </c>
      <c r="AC118" s="161">
        <f>'5.Thru-cut'!AF6</f>
        <v>0</v>
      </c>
      <c r="AD118" s="161">
        <f>'5.Thru-cut'!AG6</f>
        <v>0</v>
      </c>
      <c r="AE118" s="161" t="str">
        <f>'5.Thru-cut'!AH6</f>
        <v>NA</v>
      </c>
      <c r="AF118" s="161">
        <f>'5.Thru-cut'!AI6</f>
        <v>0</v>
      </c>
      <c r="AG118" s="161">
        <f>'5.Thru-cut'!AJ6</f>
        <v>0</v>
      </c>
      <c r="AH118" s="161">
        <f>'5.Thru-cut'!AK6</f>
        <v>1</v>
      </c>
      <c r="AI118" s="161" t="str">
        <f>'5.Thru-cut'!AL6</f>
        <v>NA</v>
      </c>
      <c r="AJ118" s="161">
        <f>'5.Thru-cut'!AM6</f>
        <v>1</v>
      </c>
      <c r="AK118" s="162">
        <f>'5.Thru-cut'!AN6</f>
        <v>1</v>
      </c>
      <c r="AL118" s="701">
        <f>'5.Thru-cut'!AO6</f>
        <v>1</v>
      </c>
      <c r="AN118" s="704">
        <v>5</v>
      </c>
      <c r="AO118" s="704" t="s">
        <v>366</v>
      </c>
      <c r="AP118" s="131" t="s">
        <v>34</v>
      </c>
      <c r="AQ118" s="171">
        <f>'5.Thru-cut'!AR6</f>
        <v>4619818</v>
      </c>
      <c r="AR118" s="115">
        <f>'5.Thru-cut'!AS6</f>
        <v>6.519363039802215E-7</v>
      </c>
      <c r="AS118" s="115">
        <f>'5.Thru-cut'!AT6</f>
        <v>1</v>
      </c>
      <c r="AT118" s="115">
        <f>'5.Thru-cut'!AU6</f>
        <v>1</v>
      </c>
      <c r="AU118" s="5">
        <f>'5.Thru-cut'!AV6</f>
        <v>3.011827071981299</v>
      </c>
      <c r="AV118" s="711">
        <f>'5.Thru-cut'!AW6</f>
        <v>413956.62425542489</v>
      </c>
      <c r="AW118" s="711">
        <f>'5.Thru-cut'!AX6</f>
        <v>97.023612236479792</v>
      </c>
      <c r="AX118" s="714">
        <f>'5.Thru-cut'!AY6</f>
        <v>86.618584198746603</v>
      </c>
    </row>
    <row r="119" spans="1:50" ht="20.25" thickTop="1" thickBot="1" x14ac:dyDescent="0.35">
      <c r="A119" s="673"/>
      <c r="B119" s="673"/>
      <c r="C119" s="224" t="s">
        <v>35</v>
      </c>
      <c r="D119" s="237" t="str">
        <f>'5.Thru-cut'!L7</f>
        <v>(NBR+EBT+SBL)*NBT</v>
      </c>
      <c r="E119" s="204">
        <f>'5.Thru-cut'!M7</f>
        <v>53824190</v>
      </c>
      <c r="F119" s="676"/>
      <c r="G119" s="669"/>
      <c r="I119" s="673"/>
      <c r="J119" s="673"/>
      <c r="K119" s="202" t="s">
        <v>35</v>
      </c>
      <c r="L119" s="203">
        <f>'5.Thru-cut'!Q7</f>
        <v>35</v>
      </c>
      <c r="M119" s="203">
        <f>'5.Thru-cut'!R7</f>
        <v>20</v>
      </c>
      <c r="N119" s="203">
        <f>'5.Thru-cut'!S7</f>
        <v>10</v>
      </c>
      <c r="O119" s="203">
        <f>'5.Thru-cut'!T7</f>
        <v>7.8464824249932006</v>
      </c>
      <c r="P119" s="203">
        <f>'5.Thru-cut'!U7</f>
        <v>2.903258937823807E-4</v>
      </c>
      <c r="Q119" s="203">
        <f>'5.Thru-cut'!V7</f>
        <v>5.8056749844016082E-4</v>
      </c>
      <c r="R119" s="673"/>
      <c r="T119" s="705"/>
      <c r="U119" s="705"/>
      <c r="V119" s="74" t="s">
        <v>35</v>
      </c>
      <c r="W119" s="160" t="str">
        <f>'5.Thru-cut'!Z7</f>
        <v>D</v>
      </c>
      <c r="X119" s="144" t="str">
        <f>'5.Thru-cut'!AA7</f>
        <v>Permitted or yield control</v>
      </c>
      <c r="Y119" s="144">
        <f>'5.Thru-cut'!AB7</f>
        <v>1</v>
      </c>
      <c r="Z119" s="144">
        <f>'5.Thru-cut'!AC7</f>
        <v>0.5</v>
      </c>
      <c r="AA119" s="144">
        <f>'5.Thru-cut'!AD7</f>
        <v>1</v>
      </c>
      <c r="AB119" s="144" t="str">
        <f>'5.Thru-cut'!AE7</f>
        <v>NA</v>
      </c>
      <c r="AC119" s="144">
        <f>'5.Thru-cut'!AF7</f>
        <v>0</v>
      </c>
      <c r="AD119" s="144">
        <f>'5.Thru-cut'!AG7</f>
        <v>0</v>
      </c>
      <c r="AE119" s="144" t="str">
        <f>'5.Thru-cut'!AH7</f>
        <v>NA</v>
      </c>
      <c r="AF119" s="144">
        <f>'5.Thru-cut'!AI7</f>
        <v>0</v>
      </c>
      <c r="AG119" s="144">
        <f>'5.Thru-cut'!AJ7</f>
        <v>0</v>
      </c>
      <c r="AH119" s="144">
        <f>'5.Thru-cut'!AK7</f>
        <v>1</v>
      </c>
      <c r="AI119" s="144" t="str">
        <f>'5.Thru-cut'!AL7</f>
        <v>NA</v>
      </c>
      <c r="AJ119" s="144">
        <f>'5.Thru-cut'!AM7</f>
        <v>1</v>
      </c>
      <c r="AK119" s="150">
        <f>'5.Thru-cut'!AN7</f>
        <v>1</v>
      </c>
      <c r="AL119" s="702"/>
      <c r="AN119" s="705"/>
      <c r="AO119" s="705"/>
      <c r="AP119" s="132" t="s">
        <v>35</v>
      </c>
      <c r="AQ119" s="172">
        <f>'5.Thru-cut'!AR7</f>
        <v>53824190</v>
      </c>
      <c r="AR119" s="117">
        <f>'5.Thru-cut'!AS7</f>
        <v>5.8056749844016082E-4</v>
      </c>
      <c r="AS119" s="117">
        <f>'5.Thru-cut'!AT7</f>
        <v>1</v>
      </c>
      <c r="AT119" s="117">
        <f>'5.Thru-cut'!AU7</f>
        <v>1</v>
      </c>
      <c r="AU119" s="6">
        <f>'5.Thru-cut'!AV7</f>
        <v>31248.57534386792</v>
      </c>
      <c r="AV119" s="712"/>
      <c r="AW119" s="712"/>
      <c r="AX119" s="715"/>
    </row>
    <row r="120" spans="1:50" ht="20.25" thickTop="1" thickBot="1" x14ac:dyDescent="0.35">
      <c r="A120" s="673"/>
      <c r="B120" s="673"/>
      <c r="C120" s="225" t="s">
        <v>30</v>
      </c>
      <c r="D120" s="237" t="str">
        <f>'5.Thru-cut'!L8</f>
        <v>(WBR+NBT)*(WBT+WBL)</v>
      </c>
      <c r="E120" s="204">
        <f>'5.Thru-cut'!M8</f>
        <v>117688137</v>
      </c>
      <c r="F120" s="676"/>
      <c r="G120" s="669"/>
      <c r="I120" s="673"/>
      <c r="J120" s="673"/>
      <c r="K120" s="207" t="s">
        <v>30</v>
      </c>
      <c r="L120" s="203">
        <f>'5.Thru-cut'!Q8</f>
        <v>35</v>
      </c>
      <c r="M120" s="203">
        <f>'5.Thru-cut'!R8</f>
        <v>15</v>
      </c>
      <c r="N120" s="203">
        <f>'5.Thru-cut'!S8</f>
        <v>10</v>
      </c>
      <c r="O120" s="203">
        <f>'5.Thru-cut'!T8</f>
        <v>10.197448937567444</v>
      </c>
      <c r="P120" s="203">
        <f>'5.Thru-cut'!U8</f>
        <v>7.8388153024650875E-4</v>
      </c>
      <c r="Q120" s="203">
        <f>'5.Thru-cut'!V8</f>
        <v>1.567148590239556E-3</v>
      </c>
      <c r="R120" s="673"/>
      <c r="T120" s="705"/>
      <c r="U120" s="705"/>
      <c r="V120" s="75" t="s">
        <v>30</v>
      </c>
      <c r="W120" s="160" t="str">
        <f>'5.Thru-cut'!Z8</f>
        <v>D</v>
      </c>
      <c r="X120" s="144" t="str">
        <f>'5.Thru-cut'!AA8</f>
        <v>Permitted or yield control</v>
      </c>
      <c r="Y120" s="144">
        <f>'5.Thru-cut'!AB8</f>
        <v>1</v>
      </c>
      <c r="Z120" s="144">
        <f>'5.Thru-cut'!AC8</f>
        <v>0.5</v>
      </c>
      <c r="AA120" s="144">
        <f>'5.Thru-cut'!AD8</f>
        <v>1</v>
      </c>
      <c r="AB120" s="144" t="str">
        <f>'5.Thru-cut'!AE8</f>
        <v>NA</v>
      </c>
      <c r="AC120" s="144">
        <f>'5.Thru-cut'!AF8</f>
        <v>0</v>
      </c>
      <c r="AD120" s="144">
        <f>'5.Thru-cut'!AG8</f>
        <v>0</v>
      </c>
      <c r="AE120" s="144" t="str">
        <f>'5.Thru-cut'!AH8</f>
        <v>NA</v>
      </c>
      <c r="AF120" s="144">
        <f>'5.Thru-cut'!AI8</f>
        <v>0</v>
      </c>
      <c r="AG120" s="144">
        <f>'5.Thru-cut'!AJ8</f>
        <v>0</v>
      </c>
      <c r="AH120" s="144">
        <f>'5.Thru-cut'!AK8</f>
        <v>1</v>
      </c>
      <c r="AI120" s="144" t="str">
        <f>'5.Thru-cut'!AL8</f>
        <v>NA</v>
      </c>
      <c r="AJ120" s="144">
        <f>'5.Thru-cut'!AM8</f>
        <v>1</v>
      </c>
      <c r="AK120" s="150">
        <f>'5.Thru-cut'!AN8</f>
        <v>1</v>
      </c>
      <c r="AL120" s="702"/>
      <c r="AN120" s="705"/>
      <c r="AO120" s="705"/>
      <c r="AP120" s="133" t="s">
        <v>30</v>
      </c>
      <c r="AQ120" s="172">
        <f>'5.Thru-cut'!AR8</f>
        <v>117688137</v>
      </c>
      <c r="AR120" s="117">
        <f>'5.Thru-cut'!AS8</f>
        <v>1.567148590239556E-3</v>
      </c>
      <c r="AS120" s="117">
        <f>'5.Thru-cut'!AT8</f>
        <v>1</v>
      </c>
      <c r="AT120" s="117">
        <f>'5.Thru-cut'!AU8</f>
        <v>1</v>
      </c>
      <c r="AU120" s="6">
        <f>'5.Thru-cut'!AV8</f>
        <v>184434.79798746973</v>
      </c>
      <c r="AV120" s="712"/>
      <c r="AW120" s="712"/>
      <c r="AX120" s="715"/>
    </row>
    <row r="121" spans="1:50" ht="20.25" thickTop="1" thickBot="1" x14ac:dyDescent="0.35">
      <c r="A121" s="673"/>
      <c r="B121" s="673"/>
      <c r="C121" s="225" t="s">
        <v>28</v>
      </c>
      <c r="D121" s="237" t="str">
        <f>'5.Thru-cut'!L9</f>
        <v>WBT*WBL</v>
      </c>
      <c r="E121" s="204">
        <f>'5.Thru-cut'!M9</f>
        <v>40208076</v>
      </c>
      <c r="F121" s="676"/>
      <c r="G121" s="669"/>
      <c r="I121" s="673"/>
      <c r="J121" s="673"/>
      <c r="K121" s="207" t="s">
        <v>28</v>
      </c>
      <c r="L121" s="203">
        <f>'5.Thru-cut'!Q9</f>
        <v>35</v>
      </c>
      <c r="M121" s="203">
        <f>'5.Thru-cut'!R9</f>
        <v>20</v>
      </c>
      <c r="N121" s="203">
        <f>'5.Thru-cut'!S9</f>
        <v>10</v>
      </c>
      <c r="O121" s="203">
        <f>'5.Thru-cut'!T9</f>
        <v>7.8464824249932006</v>
      </c>
      <c r="P121" s="203">
        <f>'5.Thru-cut'!U9</f>
        <v>2.903258937823807E-4</v>
      </c>
      <c r="Q121" s="203">
        <f>'5.Thru-cut'!V9</f>
        <v>5.8056749844016082E-4</v>
      </c>
      <c r="R121" s="673"/>
      <c r="T121" s="705"/>
      <c r="U121" s="705"/>
      <c r="V121" s="75" t="s">
        <v>28</v>
      </c>
      <c r="W121" s="160" t="str">
        <f>'5.Thru-cut'!Z9</f>
        <v>D</v>
      </c>
      <c r="X121" s="144" t="str">
        <f>'5.Thru-cut'!AA9</f>
        <v>Permitted or yield control</v>
      </c>
      <c r="Y121" s="144">
        <f>'5.Thru-cut'!AB9</f>
        <v>1</v>
      </c>
      <c r="Z121" s="144">
        <f>'5.Thru-cut'!AC9</f>
        <v>0.5</v>
      </c>
      <c r="AA121" s="144">
        <f>'5.Thru-cut'!AD9</f>
        <v>1</v>
      </c>
      <c r="AB121" s="144" t="str">
        <f>'5.Thru-cut'!AE9</f>
        <v>NA</v>
      </c>
      <c r="AC121" s="144">
        <f>'5.Thru-cut'!AF9</f>
        <v>0</v>
      </c>
      <c r="AD121" s="144">
        <f>'5.Thru-cut'!AG9</f>
        <v>0</v>
      </c>
      <c r="AE121" s="144" t="str">
        <f>'5.Thru-cut'!AH9</f>
        <v>NA</v>
      </c>
      <c r="AF121" s="144">
        <f>'5.Thru-cut'!AI9</f>
        <v>0</v>
      </c>
      <c r="AG121" s="144">
        <f>'5.Thru-cut'!AJ9</f>
        <v>0</v>
      </c>
      <c r="AH121" s="144">
        <f>'5.Thru-cut'!AK9</f>
        <v>1</v>
      </c>
      <c r="AI121" s="144" t="str">
        <f>'5.Thru-cut'!AL9</f>
        <v>NA</v>
      </c>
      <c r="AJ121" s="144">
        <f>'5.Thru-cut'!AM9</f>
        <v>1</v>
      </c>
      <c r="AK121" s="150">
        <f>'5.Thru-cut'!AN9</f>
        <v>1</v>
      </c>
      <c r="AL121" s="702"/>
      <c r="AN121" s="705"/>
      <c r="AO121" s="705"/>
      <c r="AP121" s="133" t="s">
        <v>28</v>
      </c>
      <c r="AQ121" s="172">
        <f>'5.Thru-cut'!AR9</f>
        <v>40208076</v>
      </c>
      <c r="AR121" s="117">
        <f>'5.Thru-cut'!AS9</f>
        <v>5.8056749844016082E-4</v>
      </c>
      <c r="AS121" s="117">
        <f>'5.Thru-cut'!AT9</f>
        <v>1</v>
      </c>
      <c r="AT121" s="117">
        <f>'5.Thru-cut'!AU9</f>
        <v>1</v>
      </c>
      <c r="AU121" s="6">
        <f>'5.Thru-cut'!AV9</f>
        <v>23343.502100411868</v>
      </c>
      <c r="AV121" s="712"/>
      <c r="AW121" s="712"/>
      <c r="AX121" s="715"/>
    </row>
    <row r="122" spans="1:50" ht="20.25" thickTop="1" thickBot="1" x14ac:dyDescent="0.35">
      <c r="A122" s="673"/>
      <c r="B122" s="673"/>
      <c r="C122" s="225" t="s">
        <v>36</v>
      </c>
      <c r="D122" s="237" t="str">
        <f>'5.Thru-cut'!L10</f>
        <v>(SBR+SBT)*SBL</v>
      </c>
      <c r="E122" s="204">
        <f>'5.Thru-cut'!M10</f>
        <v>4619818</v>
      </c>
      <c r="F122" s="676"/>
      <c r="G122" s="669"/>
      <c r="I122" s="673"/>
      <c r="J122" s="673"/>
      <c r="K122" s="207" t="s">
        <v>36</v>
      </c>
      <c r="L122" s="203">
        <f>'5.Thru-cut'!Q10</f>
        <v>15</v>
      </c>
      <c r="M122" s="203">
        <f>'5.Thru-cut'!R10</f>
        <v>15</v>
      </c>
      <c r="N122" s="203">
        <f>'5.Thru-cut'!S10</f>
        <v>10</v>
      </c>
      <c r="O122" s="203">
        <f>'5.Thru-cut'!T10</f>
        <v>1.3073361412148754</v>
      </c>
      <c r="P122" s="203">
        <f>'5.Thru-cut'!U10</f>
        <v>3.259682051177461E-7</v>
      </c>
      <c r="Q122" s="203">
        <f>'5.Thru-cut'!V10</f>
        <v>6.519363039802215E-7</v>
      </c>
      <c r="R122" s="673"/>
      <c r="T122" s="705"/>
      <c r="U122" s="705"/>
      <c r="V122" s="75" t="s">
        <v>36</v>
      </c>
      <c r="W122" s="160" t="str">
        <f>'5.Thru-cut'!Z10</f>
        <v>D</v>
      </c>
      <c r="X122" s="144" t="str">
        <f>'5.Thru-cut'!AA10</f>
        <v>Permitted or yield control</v>
      </c>
      <c r="Y122" s="144">
        <f>'5.Thru-cut'!AB10</f>
        <v>1</v>
      </c>
      <c r="Z122" s="144">
        <f>'5.Thru-cut'!AC10</f>
        <v>0.5</v>
      </c>
      <c r="AA122" s="144">
        <f>'5.Thru-cut'!AD10</f>
        <v>1</v>
      </c>
      <c r="AB122" s="144" t="str">
        <f>'5.Thru-cut'!AE10</f>
        <v>NA</v>
      </c>
      <c r="AC122" s="144">
        <f>'5.Thru-cut'!AF10</f>
        <v>0</v>
      </c>
      <c r="AD122" s="144">
        <f>'5.Thru-cut'!AG10</f>
        <v>0</v>
      </c>
      <c r="AE122" s="144" t="str">
        <f>'5.Thru-cut'!AH10</f>
        <v>NA</v>
      </c>
      <c r="AF122" s="144">
        <f>'5.Thru-cut'!AI10</f>
        <v>0</v>
      </c>
      <c r="AG122" s="144">
        <f>'5.Thru-cut'!AJ10</f>
        <v>0</v>
      </c>
      <c r="AH122" s="144">
        <f>'5.Thru-cut'!AK10</f>
        <v>1</v>
      </c>
      <c r="AI122" s="144" t="str">
        <f>'5.Thru-cut'!AL10</f>
        <v>NA</v>
      </c>
      <c r="AJ122" s="144">
        <f>'5.Thru-cut'!AM10</f>
        <v>1</v>
      </c>
      <c r="AK122" s="150">
        <f>'5.Thru-cut'!AN10</f>
        <v>1</v>
      </c>
      <c r="AL122" s="702"/>
      <c r="AN122" s="705"/>
      <c r="AO122" s="705"/>
      <c r="AP122" s="133" t="s">
        <v>36</v>
      </c>
      <c r="AQ122" s="172">
        <f>'5.Thru-cut'!AR10</f>
        <v>4619818</v>
      </c>
      <c r="AR122" s="117">
        <f>'5.Thru-cut'!AS10</f>
        <v>6.519363039802215E-7</v>
      </c>
      <c r="AS122" s="117">
        <f>'5.Thru-cut'!AT10</f>
        <v>1</v>
      </c>
      <c r="AT122" s="117">
        <f>'5.Thru-cut'!AU10</f>
        <v>1</v>
      </c>
      <c r="AU122" s="6">
        <f>'5.Thru-cut'!AV10</f>
        <v>3.011827071981299</v>
      </c>
      <c r="AV122" s="712"/>
      <c r="AW122" s="712"/>
      <c r="AX122" s="715"/>
    </row>
    <row r="123" spans="1:50" ht="20.25" thickTop="1" thickBot="1" x14ac:dyDescent="0.35">
      <c r="A123" s="673"/>
      <c r="B123" s="673"/>
      <c r="C123" s="225" t="s">
        <v>29</v>
      </c>
      <c r="D123" s="237" t="str">
        <f>'5.Thru-cut'!L11</f>
        <v>(SBR+NBL+WBT)*SBT</v>
      </c>
      <c r="E123" s="204">
        <f>'5.Thru-cut'!M11</f>
        <v>70752825</v>
      </c>
      <c r="F123" s="676"/>
      <c r="G123" s="669"/>
      <c r="I123" s="673"/>
      <c r="J123" s="673"/>
      <c r="K123" s="207" t="s">
        <v>29</v>
      </c>
      <c r="L123" s="203">
        <f>'5.Thru-cut'!Q11</f>
        <v>35</v>
      </c>
      <c r="M123" s="203">
        <f>'5.Thru-cut'!R11</f>
        <v>20</v>
      </c>
      <c r="N123" s="203">
        <f>'5.Thru-cut'!S11</f>
        <v>10</v>
      </c>
      <c r="O123" s="203">
        <f>'5.Thru-cut'!T11</f>
        <v>7.8464824249932006</v>
      </c>
      <c r="P123" s="203">
        <f>'5.Thru-cut'!U11</f>
        <v>2.903258937823807E-4</v>
      </c>
      <c r="Q123" s="203">
        <f>'5.Thru-cut'!V11</f>
        <v>5.8056749844016082E-4</v>
      </c>
      <c r="R123" s="673"/>
      <c r="T123" s="705"/>
      <c r="U123" s="705"/>
      <c r="V123" s="75" t="s">
        <v>29</v>
      </c>
      <c r="W123" s="160" t="str">
        <f>'5.Thru-cut'!Z11</f>
        <v>D</v>
      </c>
      <c r="X123" s="144" t="str">
        <f>'5.Thru-cut'!AA11</f>
        <v>Permitted or yield control</v>
      </c>
      <c r="Y123" s="144">
        <f>'5.Thru-cut'!AB11</f>
        <v>1</v>
      </c>
      <c r="Z123" s="144">
        <f>'5.Thru-cut'!AC11</f>
        <v>0.5</v>
      </c>
      <c r="AA123" s="144">
        <f>'5.Thru-cut'!AD11</f>
        <v>1</v>
      </c>
      <c r="AB123" s="144" t="str">
        <f>'5.Thru-cut'!AE11</f>
        <v>NA</v>
      </c>
      <c r="AC123" s="144">
        <f>'5.Thru-cut'!AF11</f>
        <v>0</v>
      </c>
      <c r="AD123" s="144">
        <f>'5.Thru-cut'!AG11</f>
        <v>0</v>
      </c>
      <c r="AE123" s="144" t="str">
        <f>'5.Thru-cut'!AH11</f>
        <v>NA</v>
      </c>
      <c r="AF123" s="144">
        <f>'5.Thru-cut'!AI11</f>
        <v>0</v>
      </c>
      <c r="AG123" s="144">
        <f>'5.Thru-cut'!AJ11</f>
        <v>0</v>
      </c>
      <c r="AH123" s="144">
        <f>'5.Thru-cut'!AK11</f>
        <v>1</v>
      </c>
      <c r="AI123" s="144" t="str">
        <f>'5.Thru-cut'!AL11</f>
        <v>NA</v>
      </c>
      <c r="AJ123" s="144">
        <f>'5.Thru-cut'!AM11</f>
        <v>1</v>
      </c>
      <c r="AK123" s="150">
        <f>'5.Thru-cut'!AN11</f>
        <v>1</v>
      </c>
      <c r="AL123" s="702"/>
      <c r="AN123" s="705"/>
      <c r="AO123" s="705"/>
      <c r="AP123" s="133" t="s">
        <v>29</v>
      </c>
      <c r="AQ123" s="172">
        <f>'5.Thru-cut'!AR11</f>
        <v>70752825</v>
      </c>
      <c r="AR123" s="117">
        <f>'5.Thru-cut'!AS11</f>
        <v>5.8056749844016082E-4</v>
      </c>
      <c r="AS123" s="117">
        <f>'5.Thru-cut'!AT11</f>
        <v>1</v>
      </c>
      <c r="AT123" s="117">
        <f>'5.Thru-cut'!AU11</f>
        <v>1</v>
      </c>
      <c r="AU123" s="6">
        <f>'5.Thru-cut'!AV11</f>
        <v>41076.790617824474</v>
      </c>
      <c r="AV123" s="712"/>
      <c r="AW123" s="712"/>
      <c r="AX123" s="715"/>
    </row>
    <row r="124" spans="1:50" ht="20.25" thickTop="1" thickBot="1" x14ac:dyDescent="0.35">
      <c r="A124" s="673"/>
      <c r="B124" s="673"/>
      <c r="C124" s="225" t="s">
        <v>37</v>
      </c>
      <c r="D124" s="237" t="str">
        <f>'5.Thru-cut'!L12</f>
        <v>(EBR+SBT)*(EBT+EBL)</v>
      </c>
      <c r="E124" s="204">
        <f>'5.Thru-cut'!M12</f>
        <v>77402118</v>
      </c>
      <c r="F124" s="676"/>
      <c r="G124" s="669"/>
      <c r="I124" s="673"/>
      <c r="J124" s="673"/>
      <c r="K124" s="207" t="s">
        <v>37</v>
      </c>
      <c r="L124" s="203">
        <f>'5.Thru-cut'!Q12</f>
        <v>35</v>
      </c>
      <c r="M124" s="203">
        <f>'5.Thru-cut'!R12</f>
        <v>15</v>
      </c>
      <c r="N124" s="203">
        <f>'5.Thru-cut'!S12</f>
        <v>10</v>
      </c>
      <c r="O124" s="203">
        <f>'5.Thru-cut'!T12</f>
        <v>10.197448937567444</v>
      </c>
      <c r="P124" s="203">
        <f>'5.Thru-cut'!U12</f>
        <v>7.8388153024650875E-4</v>
      </c>
      <c r="Q124" s="203">
        <f>'5.Thru-cut'!V12</f>
        <v>1.567148590239556E-3</v>
      </c>
      <c r="R124" s="673"/>
      <c r="T124" s="705"/>
      <c r="U124" s="705"/>
      <c r="V124" s="75" t="s">
        <v>37</v>
      </c>
      <c r="W124" s="160" t="str">
        <f>'5.Thru-cut'!Z12</f>
        <v>D</v>
      </c>
      <c r="X124" s="144" t="str">
        <f>'5.Thru-cut'!AA12</f>
        <v>Permitted or yield control</v>
      </c>
      <c r="Y124" s="144">
        <f>'5.Thru-cut'!AB12</f>
        <v>1</v>
      </c>
      <c r="Z124" s="144">
        <f>'5.Thru-cut'!AC12</f>
        <v>0.5</v>
      </c>
      <c r="AA124" s="144">
        <f>'5.Thru-cut'!AD12</f>
        <v>1</v>
      </c>
      <c r="AB124" s="144" t="str">
        <f>'5.Thru-cut'!AE12</f>
        <v>NA</v>
      </c>
      <c r="AC124" s="144">
        <f>'5.Thru-cut'!AF12</f>
        <v>0</v>
      </c>
      <c r="AD124" s="144">
        <f>'5.Thru-cut'!AG12</f>
        <v>0</v>
      </c>
      <c r="AE124" s="144" t="str">
        <f>'5.Thru-cut'!AH12</f>
        <v>NA</v>
      </c>
      <c r="AF124" s="144">
        <f>'5.Thru-cut'!AI12</f>
        <v>0</v>
      </c>
      <c r="AG124" s="144">
        <f>'5.Thru-cut'!AJ12</f>
        <v>0</v>
      </c>
      <c r="AH124" s="144">
        <f>'5.Thru-cut'!AK12</f>
        <v>1</v>
      </c>
      <c r="AI124" s="144" t="str">
        <f>'5.Thru-cut'!AL12</f>
        <v>NA</v>
      </c>
      <c r="AJ124" s="144">
        <f>'5.Thru-cut'!AM12</f>
        <v>1</v>
      </c>
      <c r="AK124" s="150">
        <f>'5.Thru-cut'!AN12</f>
        <v>1</v>
      </c>
      <c r="AL124" s="702"/>
      <c r="AN124" s="705"/>
      <c r="AO124" s="705"/>
      <c r="AP124" s="133" t="s">
        <v>37</v>
      </c>
      <c r="AQ124" s="172">
        <f>'5.Thru-cut'!AR12</f>
        <v>77402118</v>
      </c>
      <c r="AR124" s="117">
        <f>'5.Thru-cut'!AS12</f>
        <v>1.567148590239556E-3</v>
      </c>
      <c r="AS124" s="117">
        <f>'5.Thru-cut'!AT12</f>
        <v>1</v>
      </c>
      <c r="AT124" s="117">
        <f>'5.Thru-cut'!AU12</f>
        <v>1</v>
      </c>
      <c r="AU124" s="6">
        <f>'5.Thru-cut'!AV12</f>
        <v>121300.62010525576</v>
      </c>
      <c r="AV124" s="712"/>
      <c r="AW124" s="712"/>
      <c r="AX124" s="715"/>
    </row>
    <row r="125" spans="1:50" ht="20.25" thickTop="1" thickBot="1" x14ac:dyDescent="0.35">
      <c r="A125" s="673"/>
      <c r="B125" s="673"/>
      <c r="C125" s="226" t="s">
        <v>39</v>
      </c>
      <c r="D125" s="238" t="str">
        <f>'5.Thru-cut'!L13</f>
        <v>EBT*EBL</v>
      </c>
      <c r="E125" s="210">
        <f>'5.Thru-cut'!M13</f>
        <v>21610432</v>
      </c>
      <c r="F125" s="676"/>
      <c r="G125" s="669"/>
      <c r="I125" s="673"/>
      <c r="J125" s="673"/>
      <c r="K125" s="208" t="s">
        <v>39</v>
      </c>
      <c r="L125" s="209">
        <f>'5.Thru-cut'!Q13</f>
        <v>35</v>
      </c>
      <c r="M125" s="209">
        <f>'5.Thru-cut'!R13</f>
        <v>20</v>
      </c>
      <c r="N125" s="209">
        <f>'5.Thru-cut'!S13</f>
        <v>10</v>
      </c>
      <c r="O125" s="209">
        <f>'5.Thru-cut'!T13</f>
        <v>7.8464824249932006</v>
      </c>
      <c r="P125" s="209">
        <f>'5.Thru-cut'!U13</f>
        <v>2.903258937823807E-4</v>
      </c>
      <c r="Q125" s="209">
        <f>'5.Thru-cut'!V13</f>
        <v>5.8056749844016082E-4</v>
      </c>
      <c r="R125" s="675"/>
      <c r="T125" s="705"/>
      <c r="U125" s="705"/>
      <c r="V125" s="76" t="s">
        <v>39</v>
      </c>
      <c r="W125" s="160" t="str">
        <f>'5.Thru-cut'!Z13</f>
        <v>D</v>
      </c>
      <c r="X125" s="163" t="str">
        <f>'5.Thru-cut'!AA13</f>
        <v>Permitted or yield control</v>
      </c>
      <c r="Y125" s="163">
        <f>'5.Thru-cut'!AB13</f>
        <v>1</v>
      </c>
      <c r="Z125" s="163">
        <f>'5.Thru-cut'!AC13</f>
        <v>0.5</v>
      </c>
      <c r="AA125" s="163">
        <f>'5.Thru-cut'!AD13</f>
        <v>1</v>
      </c>
      <c r="AB125" s="163" t="str">
        <f>'5.Thru-cut'!AE13</f>
        <v>NA</v>
      </c>
      <c r="AC125" s="163">
        <f>'5.Thru-cut'!AF13</f>
        <v>0</v>
      </c>
      <c r="AD125" s="163">
        <f>'5.Thru-cut'!AG13</f>
        <v>0</v>
      </c>
      <c r="AE125" s="163" t="str">
        <f>'5.Thru-cut'!AH13</f>
        <v>NA</v>
      </c>
      <c r="AF125" s="163">
        <f>'5.Thru-cut'!AI13</f>
        <v>0</v>
      </c>
      <c r="AG125" s="163">
        <f>'5.Thru-cut'!AJ13</f>
        <v>0</v>
      </c>
      <c r="AH125" s="163">
        <f>'5.Thru-cut'!AK13</f>
        <v>1</v>
      </c>
      <c r="AI125" s="163" t="str">
        <f>'5.Thru-cut'!AL13</f>
        <v>NA</v>
      </c>
      <c r="AJ125" s="163">
        <f>'5.Thru-cut'!AM13</f>
        <v>1</v>
      </c>
      <c r="AK125" s="164">
        <f>'5.Thru-cut'!AN13</f>
        <v>1</v>
      </c>
      <c r="AL125" s="703"/>
      <c r="AN125" s="705"/>
      <c r="AO125" s="705"/>
      <c r="AP125" s="134" t="s">
        <v>39</v>
      </c>
      <c r="AQ125" s="174">
        <f>'5.Thru-cut'!AR13</f>
        <v>21610432</v>
      </c>
      <c r="AR125" s="120">
        <f>'5.Thru-cut'!AS13</f>
        <v>5.8056749844016082E-4</v>
      </c>
      <c r="AS125" s="120">
        <f>'5.Thru-cut'!AT13</f>
        <v>1</v>
      </c>
      <c r="AT125" s="120">
        <f>'5.Thru-cut'!AU13</f>
        <v>1</v>
      </c>
      <c r="AU125" s="7">
        <f>'5.Thru-cut'!AV13</f>
        <v>12546.314446451201</v>
      </c>
      <c r="AV125" s="713"/>
      <c r="AW125" s="713"/>
      <c r="AX125" s="715"/>
    </row>
    <row r="126" spans="1:50" ht="20.25" thickTop="1" thickBot="1" x14ac:dyDescent="0.35">
      <c r="A126" s="673"/>
      <c r="B126" s="673"/>
      <c r="C126" s="227" t="s">
        <v>34</v>
      </c>
      <c r="D126" s="236" t="str">
        <f>'5.Thru-cut'!L14</f>
        <v>EBT*(NBR+NBT)</v>
      </c>
      <c r="E126" s="212">
        <f>'5.Thru-cut'!M14</f>
        <v>58689652</v>
      </c>
      <c r="F126" s="676">
        <f>SUM(E126:E133)</f>
        <v>340382670</v>
      </c>
      <c r="G126" s="669">
        <f>F126/F13</f>
        <v>3.4849668343064741</v>
      </c>
      <c r="I126" s="673"/>
      <c r="J126" s="673"/>
      <c r="K126" s="213" t="s">
        <v>34</v>
      </c>
      <c r="L126" s="199">
        <f>'5.Thru-cut'!Q14</f>
        <v>35</v>
      </c>
      <c r="M126" s="199">
        <f>'5.Thru-cut'!R14</f>
        <v>15</v>
      </c>
      <c r="N126" s="199">
        <f>'5.Thru-cut'!S14</f>
        <v>45</v>
      </c>
      <c r="O126" s="199">
        <f>'5.Thru-cut'!T14</f>
        <v>13.299792101327421</v>
      </c>
      <c r="P126" s="199">
        <f>'5.Thru-cut'!U14</f>
        <v>2.1450602139066136E-3</v>
      </c>
      <c r="Q126" s="199">
        <f>'5.Thru-cut'!V14</f>
        <v>4.2855191444919425E-3</v>
      </c>
      <c r="R126" s="672">
        <f>'5.Thru-cut'!W14</f>
        <v>3.056800410038741E-3</v>
      </c>
      <c r="T126" s="705"/>
      <c r="U126" s="705"/>
      <c r="V126" s="83" t="s">
        <v>34</v>
      </c>
      <c r="W126" s="157" t="str">
        <f>'5.Thru-cut'!Z14</f>
        <v>M</v>
      </c>
      <c r="X126" s="147" t="str">
        <f>'5.Thru-cut'!AA14</f>
        <v>Protected</v>
      </c>
      <c r="Y126" s="147">
        <f>'5.Thru-cut'!AB14</f>
        <v>0.01</v>
      </c>
      <c r="Z126" s="147">
        <f>'5.Thru-cut'!AC14</f>
        <v>0.5</v>
      </c>
      <c r="AA126" s="147">
        <f>'5.Thru-cut'!AD14</f>
        <v>0.505</v>
      </c>
      <c r="AB126" s="147">
        <f>'5.Thru-cut'!AE14</f>
        <v>0</v>
      </c>
      <c r="AC126" s="147">
        <f>'5.Thru-cut'!AF14</f>
        <v>0</v>
      </c>
      <c r="AD126" s="147">
        <f>'5.Thru-cut'!AG14</f>
        <v>1</v>
      </c>
      <c r="AE126" s="147" t="str">
        <f>'5.Thru-cut'!AH14</f>
        <v>EBT</v>
      </c>
      <c r="AF126" s="147">
        <f>'5.Thru-cut'!AI14</f>
        <v>2</v>
      </c>
      <c r="AG126" s="147">
        <f>'5.Thru-cut'!AJ14</f>
        <v>1.75</v>
      </c>
      <c r="AH126" s="147">
        <f>'5.Thru-cut'!AK14</f>
        <v>1.75</v>
      </c>
      <c r="AI126" s="147">
        <f>'5.Thru-cut'!AL14</f>
        <v>35</v>
      </c>
      <c r="AJ126" s="147">
        <f>'5.Thru-cut'!AM14</f>
        <v>0.7222222222222221</v>
      </c>
      <c r="AK126" s="148">
        <f>'5.Thru-cut'!AN14</f>
        <v>0.63826388888888885</v>
      </c>
      <c r="AL126" s="701">
        <f>'5.Thru-cut'!AO14</f>
        <v>0.84342013888888867</v>
      </c>
      <c r="AN126" s="705"/>
      <c r="AO126" s="705"/>
      <c r="AP126" s="135" t="s">
        <v>34</v>
      </c>
      <c r="AQ126" s="171">
        <f>'5.Thru-cut'!AR14</f>
        <v>58689652</v>
      </c>
      <c r="AR126" s="115">
        <f>'5.Thru-cut'!AS14</f>
        <v>4.2855191444919425E-3</v>
      </c>
      <c r="AS126" s="115">
        <f>'5.Thru-cut'!AT14</f>
        <v>0.63826388888888885</v>
      </c>
      <c r="AT126" s="115">
        <f>'5.Thru-cut'!AU14</f>
        <v>1</v>
      </c>
      <c r="AU126" s="5">
        <f>'5.Thru-cut'!AV14</f>
        <v>160533.34235187335</v>
      </c>
      <c r="AV126" s="711">
        <f>'5.Thru-cut'!AW14</f>
        <v>943894.44879877358</v>
      </c>
      <c r="AW126" s="711">
        <f>'5.Thru-cut'!AX14</f>
        <v>93.342243962073042</v>
      </c>
      <c r="AX126" s="715"/>
    </row>
    <row r="127" spans="1:50" ht="20.25" thickTop="1" thickBot="1" x14ac:dyDescent="0.35">
      <c r="A127" s="673"/>
      <c r="B127" s="673"/>
      <c r="C127" s="228" t="s">
        <v>35</v>
      </c>
      <c r="D127" s="237" t="str">
        <f>'5.Thru-cut'!L15</f>
        <v>(EBT+NBR+NBT)*SBL</v>
      </c>
      <c r="E127" s="204">
        <f>'5.Thru-cut'!M15</f>
        <v>17400044</v>
      </c>
      <c r="F127" s="676"/>
      <c r="G127" s="669"/>
      <c r="I127" s="673"/>
      <c r="J127" s="673"/>
      <c r="K127" s="214" t="s">
        <v>35</v>
      </c>
      <c r="L127" s="203">
        <f>'5.Thru-cut'!Q15</f>
        <v>35</v>
      </c>
      <c r="M127" s="203">
        <f>'5.Thru-cut'!R15</f>
        <v>25</v>
      </c>
      <c r="N127" s="203">
        <f>'5.Thru-cut'!S15</f>
        <v>45</v>
      </c>
      <c r="O127" s="203">
        <f>'5.Thru-cut'!T15</f>
        <v>12.375006393165437</v>
      </c>
      <c r="P127" s="203">
        <f>'5.Thru-cut'!U15</f>
        <v>1.6323552670977528E-3</v>
      </c>
      <c r="Q127" s="203">
        <f>'5.Thru-cut'!V15</f>
        <v>3.2620459504774839E-3</v>
      </c>
      <c r="R127" s="673"/>
      <c r="T127" s="705"/>
      <c r="U127" s="705"/>
      <c r="V127" s="78" t="s">
        <v>35</v>
      </c>
      <c r="W127" s="158" t="str">
        <f>'5.Thru-cut'!Z15</f>
        <v>M</v>
      </c>
      <c r="X127" s="144" t="str">
        <f>'5.Thru-cut'!AA15</f>
        <v>Protected</v>
      </c>
      <c r="Y127" s="144">
        <f>'5.Thru-cut'!AB15</f>
        <v>0.01</v>
      </c>
      <c r="Z127" s="144">
        <f>'5.Thru-cut'!AC15</f>
        <v>0.5</v>
      </c>
      <c r="AA127" s="144">
        <f>'5.Thru-cut'!AD15</f>
        <v>0.505</v>
      </c>
      <c r="AB127" s="144" t="str">
        <f>'5.Thru-cut'!AE15</f>
        <v>WBT</v>
      </c>
      <c r="AC127" s="144">
        <f>'5.Thru-cut'!AF15</f>
        <v>2</v>
      </c>
      <c r="AD127" s="144">
        <f>'5.Thru-cut'!AG15</f>
        <v>1</v>
      </c>
      <c r="AE127" s="144" t="str">
        <f>'5.Thru-cut'!AH15</f>
        <v>EBT</v>
      </c>
      <c r="AF127" s="144">
        <f>'5.Thru-cut'!AI15</f>
        <v>2</v>
      </c>
      <c r="AG127" s="144">
        <f>'5.Thru-cut'!AJ15</f>
        <v>1.75</v>
      </c>
      <c r="AH127" s="144">
        <f>'5.Thru-cut'!AK15</f>
        <v>3.75</v>
      </c>
      <c r="AI127" s="144">
        <f>'5.Thru-cut'!AL15</f>
        <v>35</v>
      </c>
      <c r="AJ127" s="144">
        <f>'5.Thru-cut'!AM15</f>
        <v>0.7222222222222221</v>
      </c>
      <c r="AK127" s="150">
        <f>'5.Thru-cut'!AN15</f>
        <v>1.3677083333333331</v>
      </c>
      <c r="AL127" s="702"/>
      <c r="AN127" s="705"/>
      <c r="AO127" s="705"/>
      <c r="AP127" s="136" t="s">
        <v>35</v>
      </c>
      <c r="AQ127" s="172">
        <f>'5.Thru-cut'!AR15</f>
        <v>17400044</v>
      </c>
      <c r="AR127" s="117">
        <f>'5.Thru-cut'!AS15</f>
        <v>3.2620459504774839E-3</v>
      </c>
      <c r="AS127" s="117">
        <f>'5.Thru-cut'!AT15</f>
        <v>1.3677083333333331</v>
      </c>
      <c r="AT127" s="117">
        <f>'5.Thru-cut'!AU15</f>
        <v>1</v>
      </c>
      <c r="AU127" s="6">
        <f>'5.Thru-cut'!AV15</f>
        <v>77630.773592413883</v>
      </c>
      <c r="AV127" s="712"/>
      <c r="AW127" s="712"/>
      <c r="AX127" s="715"/>
    </row>
    <row r="128" spans="1:50" ht="20.25" thickTop="1" thickBot="1" x14ac:dyDescent="0.35">
      <c r="A128" s="673"/>
      <c r="B128" s="673"/>
      <c r="C128" s="228" t="s">
        <v>30</v>
      </c>
      <c r="D128" s="237" t="str">
        <f>'5.Thru-cut'!L16</f>
        <v>NBT*(WBR+WBT+WBL)</v>
      </c>
      <c r="E128" s="204">
        <f>'5.Thru-cut'!M16</f>
        <v>80604345</v>
      </c>
      <c r="F128" s="676"/>
      <c r="G128" s="669"/>
      <c r="I128" s="673"/>
      <c r="J128" s="673"/>
      <c r="K128" s="214" t="s">
        <v>30</v>
      </c>
      <c r="L128" s="203">
        <f>'5.Thru-cut'!Q16</f>
        <v>35</v>
      </c>
      <c r="M128" s="203">
        <f>'5.Thru-cut'!R16</f>
        <v>15</v>
      </c>
      <c r="N128" s="203">
        <f>'5.Thru-cut'!S16</f>
        <v>45</v>
      </c>
      <c r="O128" s="203">
        <f>'5.Thru-cut'!T16</f>
        <v>13.299792101327421</v>
      </c>
      <c r="P128" s="203">
        <f>'5.Thru-cut'!U16</f>
        <v>2.1450602139066136E-3</v>
      </c>
      <c r="Q128" s="203">
        <f>'5.Thru-cut'!V16</f>
        <v>4.2855191444919425E-3</v>
      </c>
      <c r="R128" s="673"/>
      <c r="T128" s="705"/>
      <c r="U128" s="705"/>
      <c r="V128" s="78" t="s">
        <v>30</v>
      </c>
      <c r="W128" s="158" t="str">
        <f>'5.Thru-cut'!Z16</f>
        <v>M</v>
      </c>
      <c r="X128" s="144" t="str">
        <f>'5.Thru-cut'!AA16</f>
        <v>Protected</v>
      </c>
      <c r="Y128" s="144">
        <f>'5.Thru-cut'!AB16</f>
        <v>0.01</v>
      </c>
      <c r="Z128" s="144">
        <f>'5.Thru-cut'!AC16</f>
        <v>0.5</v>
      </c>
      <c r="AA128" s="144">
        <f>'5.Thru-cut'!AD16</f>
        <v>0.505</v>
      </c>
      <c r="AB128" s="144">
        <f>'5.Thru-cut'!AE16</f>
        <v>0</v>
      </c>
      <c r="AC128" s="144">
        <f>'5.Thru-cut'!AF16</f>
        <v>0</v>
      </c>
      <c r="AD128" s="144">
        <f>'5.Thru-cut'!AG16</f>
        <v>1</v>
      </c>
      <c r="AE128" s="144" t="str">
        <f>'5.Thru-cut'!AH16</f>
        <v>WBT</v>
      </c>
      <c r="AF128" s="144">
        <f>'5.Thru-cut'!AI16</f>
        <v>2</v>
      </c>
      <c r="AG128" s="144">
        <f>'5.Thru-cut'!AJ16</f>
        <v>1.75</v>
      </c>
      <c r="AH128" s="144">
        <f>'5.Thru-cut'!AK16</f>
        <v>1.75</v>
      </c>
      <c r="AI128" s="144">
        <f>'5.Thru-cut'!AL16</f>
        <v>35</v>
      </c>
      <c r="AJ128" s="144">
        <f>'5.Thru-cut'!AM16</f>
        <v>0.7222222222222221</v>
      </c>
      <c r="AK128" s="150">
        <f>'5.Thru-cut'!AN16</f>
        <v>0.63826388888888885</v>
      </c>
      <c r="AL128" s="702"/>
      <c r="AN128" s="705"/>
      <c r="AO128" s="705"/>
      <c r="AP128" s="136" t="s">
        <v>30</v>
      </c>
      <c r="AQ128" s="172">
        <f>'5.Thru-cut'!AR16</f>
        <v>80604345</v>
      </c>
      <c r="AR128" s="117">
        <f>'5.Thru-cut'!AS16</f>
        <v>4.2855191444919425E-3</v>
      </c>
      <c r="AS128" s="117">
        <f>'5.Thru-cut'!AT16</f>
        <v>0.63826388888888885</v>
      </c>
      <c r="AT128" s="117">
        <f>'5.Thru-cut'!AU16</f>
        <v>1</v>
      </c>
      <c r="AU128" s="6">
        <f>'5.Thru-cut'!AV16</f>
        <v>220476.42931897962</v>
      </c>
      <c r="AV128" s="712"/>
      <c r="AW128" s="712"/>
      <c r="AX128" s="715"/>
    </row>
    <row r="129" spans="1:50" ht="20.25" thickTop="1" thickBot="1" x14ac:dyDescent="0.35">
      <c r="A129" s="673"/>
      <c r="B129" s="673"/>
      <c r="C129" s="228" t="s">
        <v>28</v>
      </c>
      <c r="D129" s="237" t="str">
        <f>'5.Thru-cut'!L17</f>
        <v>(WBR+NBT)*EBL</v>
      </c>
      <c r="E129" s="204">
        <f>'5.Thru-cut'!M17</f>
        <v>10143776</v>
      </c>
      <c r="F129" s="676"/>
      <c r="G129" s="669"/>
      <c r="I129" s="673"/>
      <c r="J129" s="673"/>
      <c r="K129" s="214" t="s">
        <v>28</v>
      </c>
      <c r="L129" s="203">
        <f>'5.Thru-cut'!Q17</f>
        <v>15</v>
      </c>
      <c r="M129" s="203">
        <f>'5.Thru-cut'!R17</f>
        <v>20</v>
      </c>
      <c r="N129" s="203">
        <f>'5.Thru-cut'!S17</f>
        <v>45</v>
      </c>
      <c r="O129" s="203">
        <f>'5.Thru-cut'!T17</f>
        <v>7.0840654162717795</v>
      </c>
      <c r="P129" s="203">
        <f>'5.Thru-cut'!U17</f>
        <v>1.9707812023953651E-4</v>
      </c>
      <c r="Q129" s="203">
        <f>'5.Thru-cut'!V17</f>
        <v>3.9411740069359585E-4</v>
      </c>
      <c r="R129" s="673"/>
      <c r="T129" s="705"/>
      <c r="U129" s="705"/>
      <c r="V129" s="78" t="s">
        <v>28</v>
      </c>
      <c r="W129" s="158" t="str">
        <f>'5.Thru-cut'!Z17</f>
        <v>M</v>
      </c>
      <c r="X129" s="144" t="str">
        <f>'5.Thru-cut'!AA17</f>
        <v>Protected</v>
      </c>
      <c r="Y129" s="144">
        <f>'5.Thru-cut'!AB17</f>
        <v>0.01</v>
      </c>
      <c r="Z129" s="144">
        <f>'5.Thru-cut'!AC17</f>
        <v>0.5</v>
      </c>
      <c r="AA129" s="144">
        <f>'5.Thru-cut'!AD17</f>
        <v>0.505</v>
      </c>
      <c r="AB129" s="144" t="str">
        <f>'5.Thru-cut'!AE17</f>
        <v>WBT</v>
      </c>
      <c r="AC129" s="144">
        <f>'5.Thru-cut'!AF17</f>
        <v>2</v>
      </c>
      <c r="AD129" s="144">
        <f>'5.Thru-cut'!AG17</f>
        <v>0</v>
      </c>
      <c r="AE129" s="144" t="str">
        <f>'5.Thru-cut'!AH17</f>
        <v>NBT</v>
      </c>
      <c r="AF129" s="144">
        <f>'5.Thru-cut'!AI17</f>
        <v>1</v>
      </c>
      <c r="AG129" s="144">
        <f>'5.Thru-cut'!AJ17</f>
        <v>0</v>
      </c>
      <c r="AH129" s="144">
        <f>'5.Thru-cut'!AK17</f>
        <v>2</v>
      </c>
      <c r="AI129" s="144">
        <f>'5.Thru-cut'!AL17</f>
        <v>35</v>
      </c>
      <c r="AJ129" s="144">
        <f>'5.Thru-cut'!AM17</f>
        <v>0.7222222222222221</v>
      </c>
      <c r="AK129" s="150">
        <f>'5.Thru-cut'!AN17</f>
        <v>0.72944444444444434</v>
      </c>
      <c r="AL129" s="702"/>
      <c r="AN129" s="705"/>
      <c r="AO129" s="705"/>
      <c r="AP129" s="136" t="s">
        <v>28</v>
      </c>
      <c r="AQ129" s="172">
        <f>'5.Thru-cut'!AR17</f>
        <v>10143776</v>
      </c>
      <c r="AR129" s="117">
        <f>'5.Thru-cut'!AS17</f>
        <v>3.9411740069359585E-4</v>
      </c>
      <c r="AS129" s="117">
        <f>'5.Thru-cut'!AT17</f>
        <v>0.72944444444444434</v>
      </c>
      <c r="AT129" s="117">
        <f>'5.Thru-cut'!AU17</f>
        <v>1</v>
      </c>
      <c r="AU129" s="6">
        <f>'5.Thru-cut'!AV17</f>
        <v>2916.2011786854996</v>
      </c>
      <c r="AV129" s="712"/>
      <c r="AW129" s="712"/>
      <c r="AX129" s="715"/>
    </row>
    <row r="130" spans="1:50" ht="20.25" thickTop="1" thickBot="1" x14ac:dyDescent="0.35">
      <c r="A130" s="673"/>
      <c r="B130" s="673"/>
      <c r="C130" s="228" t="s">
        <v>36</v>
      </c>
      <c r="D130" s="237" t="str">
        <f>'5.Thru-cut'!L18</f>
        <v>WBT*(SBR+SBT)</v>
      </c>
      <c r="E130" s="204">
        <f>'5.Thru-cut'!M18</f>
        <v>79964766</v>
      </c>
      <c r="F130" s="676"/>
      <c r="G130" s="669"/>
      <c r="I130" s="673"/>
      <c r="J130" s="673"/>
      <c r="K130" s="214" t="s">
        <v>36</v>
      </c>
      <c r="L130" s="203">
        <f>'5.Thru-cut'!Q18</f>
        <v>35</v>
      </c>
      <c r="M130" s="203">
        <f>'5.Thru-cut'!R18</f>
        <v>15</v>
      </c>
      <c r="N130" s="203">
        <f>'5.Thru-cut'!S18</f>
        <v>45</v>
      </c>
      <c r="O130" s="203">
        <f>'5.Thru-cut'!T18</f>
        <v>13.299792101327421</v>
      </c>
      <c r="P130" s="203">
        <f>'5.Thru-cut'!U18</f>
        <v>2.1450602139066136E-3</v>
      </c>
      <c r="Q130" s="203">
        <f>'5.Thru-cut'!V18</f>
        <v>4.2855191444919425E-3</v>
      </c>
      <c r="R130" s="673"/>
      <c r="T130" s="705"/>
      <c r="U130" s="705"/>
      <c r="V130" s="78" t="s">
        <v>36</v>
      </c>
      <c r="W130" s="158" t="str">
        <f>'5.Thru-cut'!Z18</f>
        <v>M</v>
      </c>
      <c r="X130" s="144" t="str">
        <f>'5.Thru-cut'!AA18</f>
        <v>Protected</v>
      </c>
      <c r="Y130" s="144">
        <f>'5.Thru-cut'!AB18</f>
        <v>0.01</v>
      </c>
      <c r="Z130" s="144">
        <f>'5.Thru-cut'!AC18</f>
        <v>0.5</v>
      </c>
      <c r="AA130" s="144">
        <f>'5.Thru-cut'!AD18</f>
        <v>0.505</v>
      </c>
      <c r="AB130" s="144">
        <f>'5.Thru-cut'!AE18</f>
        <v>0</v>
      </c>
      <c r="AC130" s="144">
        <f>'5.Thru-cut'!AF18</f>
        <v>0</v>
      </c>
      <c r="AD130" s="144">
        <f>'5.Thru-cut'!AG18</f>
        <v>1</v>
      </c>
      <c r="AE130" s="144" t="str">
        <f>'5.Thru-cut'!AH18</f>
        <v>WBT</v>
      </c>
      <c r="AF130" s="144">
        <f>'5.Thru-cut'!AI18</f>
        <v>2</v>
      </c>
      <c r="AG130" s="144">
        <f>'5.Thru-cut'!AJ18</f>
        <v>1.75</v>
      </c>
      <c r="AH130" s="144">
        <f>'5.Thru-cut'!AK18</f>
        <v>1.75</v>
      </c>
      <c r="AI130" s="144">
        <f>'5.Thru-cut'!AL18</f>
        <v>35</v>
      </c>
      <c r="AJ130" s="144">
        <f>'5.Thru-cut'!AM18</f>
        <v>0.7222222222222221</v>
      </c>
      <c r="AK130" s="150">
        <f>'5.Thru-cut'!AN18</f>
        <v>0.63826388888888885</v>
      </c>
      <c r="AL130" s="702"/>
      <c r="AN130" s="705"/>
      <c r="AO130" s="705"/>
      <c r="AP130" s="136" t="s">
        <v>36</v>
      </c>
      <c r="AQ130" s="172">
        <f>'5.Thru-cut'!AR18</f>
        <v>79964766</v>
      </c>
      <c r="AR130" s="117">
        <f>'5.Thru-cut'!AS18</f>
        <v>4.2855191444919425E-3</v>
      </c>
      <c r="AS130" s="117">
        <f>'5.Thru-cut'!AT18</f>
        <v>0.63826388888888885</v>
      </c>
      <c r="AT130" s="117">
        <f>'5.Thru-cut'!AU18</f>
        <v>1</v>
      </c>
      <c r="AU130" s="6">
        <f>'5.Thru-cut'!AV18</f>
        <v>218726.99392331447</v>
      </c>
      <c r="AV130" s="712"/>
      <c r="AW130" s="712"/>
      <c r="AX130" s="715"/>
    </row>
    <row r="131" spans="1:50" ht="20.25" thickTop="1" thickBot="1" x14ac:dyDescent="0.35">
      <c r="A131" s="673"/>
      <c r="B131" s="673"/>
      <c r="C131" s="228" t="s">
        <v>29</v>
      </c>
      <c r="D131" s="237" t="str">
        <f>'5.Thru-cut'!L19</f>
        <v>NBL*(WBT+SBR+SBT)</v>
      </c>
      <c r="E131" s="204">
        <f>'5.Thru-cut'!M19</f>
        <v>22032901</v>
      </c>
      <c r="F131" s="676"/>
      <c r="G131" s="669"/>
      <c r="I131" s="673"/>
      <c r="J131" s="673"/>
      <c r="K131" s="214" t="s">
        <v>29</v>
      </c>
      <c r="L131" s="203">
        <f>'5.Thru-cut'!Q19</f>
        <v>35</v>
      </c>
      <c r="M131" s="203">
        <f>'5.Thru-cut'!R19</f>
        <v>25</v>
      </c>
      <c r="N131" s="203">
        <f>'5.Thru-cut'!S19</f>
        <v>45</v>
      </c>
      <c r="O131" s="203">
        <f>'5.Thru-cut'!T19</f>
        <v>12.375006393165437</v>
      </c>
      <c r="P131" s="203">
        <f>'5.Thru-cut'!U19</f>
        <v>1.6323552670977528E-3</v>
      </c>
      <c r="Q131" s="203">
        <f>'5.Thru-cut'!V19</f>
        <v>3.2620459504774839E-3</v>
      </c>
      <c r="R131" s="673"/>
      <c r="T131" s="705"/>
      <c r="U131" s="705"/>
      <c r="V131" s="78" t="s">
        <v>29</v>
      </c>
      <c r="W131" s="158" t="str">
        <f>'5.Thru-cut'!Z19</f>
        <v>M</v>
      </c>
      <c r="X131" s="144" t="str">
        <f>'5.Thru-cut'!AA19</f>
        <v>Protected</v>
      </c>
      <c r="Y131" s="144">
        <f>'5.Thru-cut'!AB19</f>
        <v>0.01</v>
      </c>
      <c r="Z131" s="144">
        <f>'5.Thru-cut'!AC19</f>
        <v>0.5</v>
      </c>
      <c r="AA131" s="144">
        <f>'5.Thru-cut'!AD19</f>
        <v>0.505</v>
      </c>
      <c r="AB131" s="144" t="str">
        <f>'5.Thru-cut'!AE19</f>
        <v>EBT</v>
      </c>
      <c r="AC131" s="144">
        <f>'5.Thru-cut'!AF19</f>
        <v>2</v>
      </c>
      <c r="AD131" s="144">
        <f>'5.Thru-cut'!AG19</f>
        <v>1</v>
      </c>
      <c r="AE131" s="144" t="str">
        <f>'5.Thru-cut'!AH19</f>
        <v>WBT</v>
      </c>
      <c r="AF131" s="144">
        <f>'5.Thru-cut'!AI19</f>
        <v>2</v>
      </c>
      <c r="AG131" s="144">
        <f>'5.Thru-cut'!AJ19</f>
        <v>1.75</v>
      </c>
      <c r="AH131" s="144">
        <f>'5.Thru-cut'!AK19</f>
        <v>3.75</v>
      </c>
      <c r="AI131" s="144">
        <f>'5.Thru-cut'!AL19</f>
        <v>35</v>
      </c>
      <c r="AJ131" s="144">
        <f>'5.Thru-cut'!AM19</f>
        <v>0.7222222222222221</v>
      </c>
      <c r="AK131" s="150">
        <f>'5.Thru-cut'!AN19</f>
        <v>1.3677083333333331</v>
      </c>
      <c r="AL131" s="702"/>
      <c r="AN131" s="705"/>
      <c r="AO131" s="705"/>
      <c r="AP131" s="136" t="s">
        <v>29</v>
      </c>
      <c r="AQ131" s="172">
        <f>'5.Thru-cut'!AR19</f>
        <v>22032901</v>
      </c>
      <c r="AR131" s="117">
        <f>'5.Thru-cut'!AS19</f>
        <v>3.2620459504774839E-3</v>
      </c>
      <c r="AS131" s="117">
        <f>'5.Thru-cut'!AT19</f>
        <v>1.3677083333333331</v>
      </c>
      <c r="AT131" s="117">
        <f>'5.Thru-cut'!AU19</f>
        <v>1</v>
      </c>
      <c r="AU131" s="6">
        <f>'5.Thru-cut'!AV19</f>
        <v>98300.392178035268</v>
      </c>
      <c r="AV131" s="712"/>
      <c r="AW131" s="712"/>
      <c r="AX131" s="715"/>
    </row>
    <row r="132" spans="1:50" ht="20.25" thickTop="1" thickBot="1" x14ac:dyDescent="0.35">
      <c r="A132" s="673"/>
      <c r="B132" s="673"/>
      <c r="C132" s="228" t="s">
        <v>37</v>
      </c>
      <c r="D132" s="237" t="str">
        <f>'5.Thru-cut'!L20</f>
        <v>SBT*(EBR+EBT+EBL)</v>
      </c>
      <c r="E132" s="204">
        <f>'5.Thru-cut'!M20</f>
        <v>59131110</v>
      </c>
      <c r="F132" s="676"/>
      <c r="G132" s="669"/>
      <c r="I132" s="673"/>
      <c r="J132" s="673"/>
      <c r="K132" s="214" t="s">
        <v>37</v>
      </c>
      <c r="L132" s="203">
        <f>'5.Thru-cut'!Q20</f>
        <v>35</v>
      </c>
      <c r="M132" s="203">
        <f>'5.Thru-cut'!R20</f>
        <v>15</v>
      </c>
      <c r="N132" s="203">
        <f>'5.Thru-cut'!S20</f>
        <v>45</v>
      </c>
      <c r="O132" s="203">
        <f>'5.Thru-cut'!T20</f>
        <v>13.299792101327421</v>
      </c>
      <c r="P132" s="203">
        <f>'5.Thru-cut'!U20</f>
        <v>2.1450602139066136E-3</v>
      </c>
      <c r="Q132" s="203">
        <f>'5.Thru-cut'!V20</f>
        <v>4.2855191444919425E-3</v>
      </c>
      <c r="R132" s="673"/>
      <c r="T132" s="705"/>
      <c r="U132" s="705"/>
      <c r="V132" s="78" t="s">
        <v>37</v>
      </c>
      <c r="W132" s="158" t="str">
        <f>'5.Thru-cut'!Z20</f>
        <v>M</v>
      </c>
      <c r="X132" s="144" t="str">
        <f>'5.Thru-cut'!AA20</f>
        <v>Protected</v>
      </c>
      <c r="Y132" s="144">
        <f>'5.Thru-cut'!AB20</f>
        <v>0.01</v>
      </c>
      <c r="Z132" s="144">
        <f>'5.Thru-cut'!AC20</f>
        <v>0.5</v>
      </c>
      <c r="AA132" s="144">
        <f>'5.Thru-cut'!AD20</f>
        <v>0.505</v>
      </c>
      <c r="AB132" s="144">
        <f>'5.Thru-cut'!AE20</f>
        <v>0</v>
      </c>
      <c r="AC132" s="144">
        <f>'5.Thru-cut'!AF20</f>
        <v>0</v>
      </c>
      <c r="AD132" s="144">
        <f>'5.Thru-cut'!AG20</f>
        <v>1</v>
      </c>
      <c r="AE132" s="144" t="str">
        <f>'5.Thru-cut'!AH20</f>
        <v>EBT</v>
      </c>
      <c r="AF132" s="144">
        <f>'5.Thru-cut'!AI20</f>
        <v>2</v>
      </c>
      <c r="AG132" s="144">
        <f>'5.Thru-cut'!AJ20</f>
        <v>1.75</v>
      </c>
      <c r="AH132" s="144">
        <f>'5.Thru-cut'!AK20</f>
        <v>1.75</v>
      </c>
      <c r="AI132" s="144">
        <f>'5.Thru-cut'!AL20</f>
        <v>35</v>
      </c>
      <c r="AJ132" s="144">
        <f>'5.Thru-cut'!AM20</f>
        <v>0.7222222222222221</v>
      </c>
      <c r="AK132" s="150">
        <f>'5.Thru-cut'!AN20</f>
        <v>0.63826388888888885</v>
      </c>
      <c r="AL132" s="702"/>
      <c r="AN132" s="705"/>
      <c r="AO132" s="705"/>
      <c r="AP132" s="136" t="s">
        <v>37</v>
      </c>
      <c r="AQ132" s="172">
        <f>'5.Thru-cut'!AR20</f>
        <v>59131110</v>
      </c>
      <c r="AR132" s="117">
        <f>'5.Thru-cut'!AS20</f>
        <v>4.2855191444919425E-3</v>
      </c>
      <c r="AS132" s="117">
        <f>'5.Thru-cut'!AT20</f>
        <v>0.63826388888888885</v>
      </c>
      <c r="AT132" s="117">
        <f>'5.Thru-cut'!AU20</f>
        <v>1</v>
      </c>
      <c r="AU132" s="6">
        <f>'5.Thru-cut'!AV20</f>
        <v>161740.85893840846</v>
      </c>
      <c r="AV132" s="712"/>
      <c r="AW132" s="712"/>
      <c r="AX132" s="715"/>
    </row>
    <row r="133" spans="1:50" ht="20.25" thickTop="1" thickBot="1" x14ac:dyDescent="0.35">
      <c r="A133" s="673"/>
      <c r="B133" s="673"/>
      <c r="C133" s="229" t="s">
        <v>38</v>
      </c>
      <c r="D133" s="238" t="str">
        <f>'5.Thru-cut'!L21</f>
        <v>(EBR+SBT)*WBL</v>
      </c>
      <c r="E133" s="210">
        <f>'5.Thru-cut'!M21</f>
        <v>12416076</v>
      </c>
      <c r="F133" s="676"/>
      <c r="G133" s="669"/>
      <c r="I133" s="673"/>
      <c r="J133" s="673"/>
      <c r="K133" s="215" t="s">
        <v>38</v>
      </c>
      <c r="L133" s="209">
        <f>'5.Thru-cut'!Q21</f>
        <v>15</v>
      </c>
      <c r="M133" s="209">
        <f>'5.Thru-cut'!R21</f>
        <v>20</v>
      </c>
      <c r="N133" s="209">
        <f>'5.Thru-cut'!S21</f>
        <v>45</v>
      </c>
      <c r="O133" s="209">
        <f>'5.Thru-cut'!T21</f>
        <v>7.0840654162717795</v>
      </c>
      <c r="P133" s="209">
        <f>'5.Thru-cut'!U21</f>
        <v>1.9707812023953651E-4</v>
      </c>
      <c r="Q133" s="209">
        <f>'5.Thru-cut'!V21</f>
        <v>3.9411740069359585E-4</v>
      </c>
      <c r="R133" s="675"/>
      <c r="T133" s="705"/>
      <c r="U133" s="705"/>
      <c r="V133" s="79" t="s">
        <v>38</v>
      </c>
      <c r="W133" s="158" t="str">
        <f>'5.Thru-cut'!Z21</f>
        <v>M</v>
      </c>
      <c r="X133" s="152" t="str">
        <f>'5.Thru-cut'!AA21</f>
        <v>Protected</v>
      </c>
      <c r="Y133" s="152">
        <f>'5.Thru-cut'!AB21</f>
        <v>0.01</v>
      </c>
      <c r="Z133" s="152">
        <f>'5.Thru-cut'!AC21</f>
        <v>0.5</v>
      </c>
      <c r="AA133" s="152">
        <f>'5.Thru-cut'!AD21</f>
        <v>0.505</v>
      </c>
      <c r="AB133" s="152" t="str">
        <f>'5.Thru-cut'!AE21</f>
        <v>EBT</v>
      </c>
      <c r="AC133" s="152">
        <f>'5.Thru-cut'!AF21</f>
        <v>2</v>
      </c>
      <c r="AD133" s="152">
        <f>'5.Thru-cut'!AG21</f>
        <v>0</v>
      </c>
      <c r="AE133" s="152" t="str">
        <f>'5.Thru-cut'!AH21</f>
        <v>SBT</v>
      </c>
      <c r="AF133" s="152">
        <f>'5.Thru-cut'!AI21</f>
        <v>1</v>
      </c>
      <c r="AG133" s="152">
        <f>'5.Thru-cut'!AJ21</f>
        <v>0</v>
      </c>
      <c r="AH133" s="152">
        <f>'5.Thru-cut'!AK21</f>
        <v>2</v>
      </c>
      <c r="AI133" s="152">
        <f>'5.Thru-cut'!AL21</f>
        <v>35</v>
      </c>
      <c r="AJ133" s="152">
        <f>'5.Thru-cut'!AM21</f>
        <v>0.7222222222222221</v>
      </c>
      <c r="AK133" s="153">
        <f>'5.Thru-cut'!AN21</f>
        <v>0.72944444444444434</v>
      </c>
      <c r="AL133" s="703"/>
      <c r="AN133" s="705"/>
      <c r="AO133" s="705"/>
      <c r="AP133" s="137" t="s">
        <v>38</v>
      </c>
      <c r="AQ133" s="174">
        <f>'5.Thru-cut'!AR21</f>
        <v>12416076</v>
      </c>
      <c r="AR133" s="120">
        <f>'5.Thru-cut'!AS21</f>
        <v>3.9411740069359585E-4</v>
      </c>
      <c r="AS133" s="120">
        <f>'5.Thru-cut'!AT21</f>
        <v>0.72944444444444434</v>
      </c>
      <c r="AT133" s="120">
        <f>'5.Thru-cut'!AU21</f>
        <v>1</v>
      </c>
      <c r="AU133" s="7">
        <f>'5.Thru-cut'!AV21</f>
        <v>3569.4573170630688</v>
      </c>
      <c r="AV133" s="713"/>
      <c r="AW133" s="713"/>
      <c r="AX133" s="715"/>
    </row>
    <row r="134" spans="1:50" ht="20.25" thickTop="1" thickBot="1" x14ac:dyDescent="0.35">
      <c r="A134" s="673"/>
      <c r="B134" s="673"/>
      <c r="C134" s="239" t="s">
        <v>34</v>
      </c>
      <c r="D134" s="240" t="str">
        <f>'5.Thru-cut'!L22</f>
        <v>NBL*EBT</v>
      </c>
      <c r="E134" s="200">
        <f>'5.Thru-cut'!M22</f>
        <v>12780226</v>
      </c>
      <c r="F134" s="676">
        <f>SUM(E134:E141)</f>
        <v>97196109</v>
      </c>
      <c r="G134" s="669">
        <f>F134/F21</f>
        <v>0.2723833627365943</v>
      </c>
      <c r="I134" s="673"/>
      <c r="J134" s="673"/>
      <c r="K134" s="241" t="s">
        <v>34</v>
      </c>
      <c r="L134" s="199">
        <f>'5.Thru-cut'!Q22</f>
        <v>35</v>
      </c>
      <c r="M134" s="199">
        <f>'5.Thru-cut'!R22</f>
        <v>15</v>
      </c>
      <c r="N134" s="199">
        <f>'5.Thru-cut'!S22</f>
        <v>230</v>
      </c>
      <c r="O134" s="199">
        <f>'5.Thru-cut'!T22</f>
        <v>23.0484651884397</v>
      </c>
      <c r="P134" s="199">
        <f>'5.Thru-cut'!U22</f>
        <v>1.7237755582630576E-2</v>
      </c>
      <c r="Q134" s="199">
        <f>'5.Thru-cut'!V22</f>
        <v>3.417837094773464E-2</v>
      </c>
      <c r="R134" s="672">
        <f>'5.Thru-cut'!W22</f>
        <v>2.7872371698494429E-2</v>
      </c>
      <c r="T134" s="705"/>
      <c r="U134" s="705"/>
      <c r="V134" s="165" t="s">
        <v>34</v>
      </c>
      <c r="W134" s="157" t="str">
        <f>'5.Thru-cut'!Z22</f>
        <v>C</v>
      </c>
      <c r="X134" s="161" t="str">
        <f>'5.Thru-cut'!AA22</f>
        <v xml:space="preserve">Protected </v>
      </c>
      <c r="Y134" s="161">
        <f>'5.Thru-cut'!AB22</f>
        <v>0.01</v>
      </c>
      <c r="Z134" s="161">
        <f>'5.Thru-cut'!AC22</f>
        <v>0.5</v>
      </c>
      <c r="AA134" s="161">
        <f>'5.Thru-cut'!AD22</f>
        <v>0.505</v>
      </c>
      <c r="AB134" s="161" t="str">
        <f>'5.Thru-cut'!AE22</f>
        <v>EBT</v>
      </c>
      <c r="AC134" s="161">
        <f>'5.Thru-cut'!AF22</f>
        <v>2</v>
      </c>
      <c r="AD134" s="161">
        <f>'5.Thru-cut'!AG22</f>
        <v>1</v>
      </c>
      <c r="AE134" s="161" t="str">
        <f>'5.Thru-cut'!AH22</f>
        <v>WBT</v>
      </c>
      <c r="AF134" s="161">
        <f>'5.Thru-cut'!AI22</f>
        <v>2</v>
      </c>
      <c r="AG134" s="161">
        <f>'5.Thru-cut'!AJ22</f>
        <v>1.75</v>
      </c>
      <c r="AH134" s="161">
        <f>'5.Thru-cut'!AK22</f>
        <v>3.75</v>
      </c>
      <c r="AI134" s="161">
        <f>'5.Thru-cut'!AL22</f>
        <v>35</v>
      </c>
      <c r="AJ134" s="161">
        <f>'5.Thru-cut'!AM22</f>
        <v>0.7222222222222221</v>
      </c>
      <c r="AK134" s="162">
        <f>'5.Thru-cut'!AN22</f>
        <v>1.3677083333333331</v>
      </c>
      <c r="AL134" s="701">
        <f>'5.Thru-cut'!AO22</f>
        <v>0.98019097222222218</v>
      </c>
      <c r="AN134" s="705"/>
      <c r="AO134" s="705"/>
      <c r="AP134" s="138" t="s">
        <v>34</v>
      </c>
      <c r="AQ134" s="171">
        <f>'5.Thru-cut'!AR22</f>
        <v>12780226</v>
      </c>
      <c r="AR134" s="115">
        <f>'5.Thru-cut'!AS22</f>
        <v>3.417837094773464E-2</v>
      </c>
      <c r="AS134" s="115">
        <f>'5.Thru-cut'!AT22</f>
        <v>1.3677083333333331</v>
      </c>
      <c r="AT134" s="115">
        <f>'5.Thru-cut'!AU22</f>
        <v>1</v>
      </c>
      <c r="AU134" s="5">
        <f>'5.Thru-cut'!AV22</f>
        <v>597424.99114203977</v>
      </c>
      <c r="AV134" s="711">
        <f>'5.Thru-cut'!AW22</f>
        <v>4546402.1139663793</v>
      </c>
      <c r="AW134" s="711">
        <f>'5.Thru-cut'!AX22</f>
        <v>71.759196244773378</v>
      </c>
      <c r="AX134" s="715"/>
    </row>
    <row r="135" spans="1:50" ht="20.25" thickTop="1" thickBot="1" x14ac:dyDescent="0.35">
      <c r="A135" s="673"/>
      <c r="B135" s="673"/>
      <c r="C135" s="220" t="s">
        <v>35</v>
      </c>
      <c r="D135" s="237" t="str">
        <f>'5.Thru-cut'!L23</f>
        <v>NBL*EBL</v>
      </c>
      <c r="E135" s="204">
        <f>'5.Thru-cut'!M23</f>
        <v>1701088</v>
      </c>
      <c r="F135" s="676"/>
      <c r="G135" s="669"/>
      <c r="I135" s="673"/>
      <c r="J135" s="673"/>
      <c r="K135" s="219" t="s">
        <v>35</v>
      </c>
      <c r="L135" s="203">
        <f>'5.Thru-cut'!Q23</f>
        <v>20</v>
      </c>
      <c r="M135" s="203">
        <f>'5.Thru-cut'!R23</f>
        <v>25</v>
      </c>
      <c r="N135" s="203">
        <f>'5.Thru-cut'!S23</f>
        <v>230</v>
      </c>
      <c r="O135" s="199">
        <f>'5.Thru-cut'!T23</f>
        <v>20.419277715473552</v>
      </c>
      <c r="P135" s="199">
        <f>'5.Thru-cut'!U23</f>
        <v>1.089232327256362E-2</v>
      </c>
      <c r="Q135" s="199">
        <f>'5.Thru-cut'!V23</f>
        <v>2.1666003838853209E-2</v>
      </c>
      <c r="R135" s="673"/>
      <c r="T135" s="705"/>
      <c r="U135" s="705"/>
      <c r="V135" s="81" t="s">
        <v>35</v>
      </c>
      <c r="W135" s="158" t="str">
        <f>'5.Thru-cut'!Z23</f>
        <v>C</v>
      </c>
      <c r="X135" s="144" t="str">
        <f>'5.Thru-cut'!AA23</f>
        <v xml:space="preserve">Protected </v>
      </c>
      <c r="Y135" s="144">
        <f>'5.Thru-cut'!AB23</f>
        <v>0.01</v>
      </c>
      <c r="Z135" s="144">
        <f>'5.Thru-cut'!AC23</f>
        <v>0.5</v>
      </c>
      <c r="AA135" s="144">
        <f>'5.Thru-cut'!AD23</f>
        <v>0.505</v>
      </c>
      <c r="AB135" s="144" t="str">
        <f>'5.Thru-cut'!AE23</f>
        <v>EBT</v>
      </c>
      <c r="AC135" s="144">
        <f>'5.Thru-cut'!AF23</f>
        <v>2</v>
      </c>
      <c r="AD135" s="144">
        <f>'5.Thru-cut'!AG23</f>
        <v>0</v>
      </c>
      <c r="AE135" s="144" t="str">
        <f>'5.Thru-cut'!AH23</f>
        <v>WBT</v>
      </c>
      <c r="AF135" s="144">
        <f>'5.Thru-cut'!AI23</f>
        <v>2</v>
      </c>
      <c r="AG135" s="144">
        <f>'5.Thru-cut'!AJ23</f>
        <v>0</v>
      </c>
      <c r="AH135" s="144">
        <f>'5.Thru-cut'!AK23</f>
        <v>2</v>
      </c>
      <c r="AI135" s="144">
        <f>'5.Thru-cut'!AL23</f>
        <v>35</v>
      </c>
      <c r="AJ135" s="144">
        <f>'5.Thru-cut'!AM23</f>
        <v>0.7222222222222221</v>
      </c>
      <c r="AK135" s="150">
        <f>'5.Thru-cut'!AN23</f>
        <v>0.72944444444444434</v>
      </c>
      <c r="AL135" s="702"/>
      <c r="AN135" s="705"/>
      <c r="AO135" s="705"/>
      <c r="AP135" s="139" t="s">
        <v>35</v>
      </c>
      <c r="AQ135" s="172">
        <f>'5.Thru-cut'!AR23</f>
        <v>1701088</v>
      </c>
      <c r="AR135" s="117">
        <f>'5.Thru-cut'!AS23</f>
        <v>2.1666003838853209E-2</v>
      </c>
      <c r="AS135" s="117">
        <f>'5.Thru-cut'!AT23</f>
        <v>0.72944444444444434</v>
      </c>
      <c r="AT135" s="117">
        <f>'5.Thru-cut'!AU23</f>
        <v>1</v>
      </c>
      <c r="AU135" s="6">
        <f>'5.Thru-cut'!AV23</f>
        <v>26884.243338051227</v>
      </c>
      <c r="AV135" s="712"/>
      <c r="AW135" s="712"/>
      <c r="AX135" s="715"/>
    </row>
    <row r="136" spans="1:50" ht="20.25" thickTop="1" thickBot="1" x14ac:dyDescent="0.35">
      <c r="A136" s="673"/>
      <c r="B136" s="673"/>
      <c r="C136" s="220" t="s">
        <v>30</v>
      </c>
      <c r="D136" s="237" t="str">
        <f>'5.Thru-cut'!L24</f>
        <v>SBL*WBT</v>
      </c>
      <c r="E136" s="204">
        <f>'5.Thru-cut'!M24</f>
        <v>17413083</v>
      </c>
      <c r="F136" s="676"/>
      <c r="G136" s="669"/>
      <c r="I136" s="673"/>
      <c r="J136" s="673"/>
      <c r="K136" s="219" t="s">
        <v>30</v>
      </c>
      <c r="L136" s="203">
        <f>'5.Thru-cut'!Q24</f>
        <v>35</v>
      </c>
      <c r="M136" s="203">
        <f>'5.Thru-cut'!R24</f>
        <v>15</v>
      </c>
      <c r="N136" s="203">
        <f>'5.Thru-cut'!S24</f>
        <v>230</v>
      </c>
      <c r="O136" s="199">
        <f>'5.Thru-cut'!T24</f>
        <v>23.0484651884397</v>
      </c>
      <c r="P136" s="199">
        <f>'5.Thru-cut'!U24</f>
        <v>1.7237755582630576E-2</v>
      </c>
      <c r="Q136" s="199">
        <f>'5.Thru-cut'!V24</f>
        <v>3.417837094773464E-2</v>
      </c>
      <c r="R136" s="673"/>
      <c r="T136" s="705"/>
      <c r="U136" s="705"/>
      <c r="V136" s="81" t="s">
        <v>30</v>
      </c>
      <c r="W136" s="158" t="str">
        <f>'5.Thru-cut'!Z24</f>
        <v>C</v>
      </c>
      <c r="X136" s="144" t="str">
        <f>'5.Thru-cut'!AA24</f>
        <v xml:space="preserve">Protected </v>
      </c>
      <c r="Y136" s="144">
        <f>'5.Thru-cut'!AB24</f>
        <v>0.01</v>
      </c>
      <c r="Z136" s="144">
        <f>'5.Thru-cut'!AC24</f>
        <v>0.5</v>
      </c>
      <c r="AA136" s="144">
        <f>'5.Thru-cut'!AD24</f>
        <v>0.505</v>
      </c>
      <c r="AB136" s="144" t="str">
        <f>'5.Thru-cut'!AE24</f>
        <v>WBT</v>
      </c>
      <c r="AC136" s="144">
        <f>'5.Thru-cut'!AF24</f>
        <v>2</v>
      </c>
      <c r="AD136" s="144">
        <f>'5.Thru-cut'!AG24</f>
        <v>1</v>
      </c>
      <c r="AE136" s="144" t="str">
        <f>'5.Thru-cut'!AH24</f>
        <v>EBT</v>
      </c>
      <c r="AF136" s="144">
        <f>'5.Thru-cut'!AI24</f>
        <v>2</v>
      </c>
      <c r="AG136" s="144">
        <f>'5.Thru-cut'!AJ24</f>
        <v>1.75</v>
      </c>
      <c r="AH136" s="144">
        <f>'5.Thru-cut'!AK24</f>
        <v>3.75</v>
      </c>
      <c r="AI136" s="144">
        <f>'5.Thru-cut'!AL24</f>
        <v>35</v>
      </c>
      <c r="AJ136" s="144">
        <f>'5.Thru-cut'!AM24</f>
        <v>0.7222222222222221</v>
      </c>
      <c r="AK136" s="150">
        <f>'5.Thru-cut'!AN24</f>
        <v>1.3677083333333331</v>
      </c>
      <c r="AL136" s="702"/>
      <c r="AN136" s="705"/>
      <c r="AO136" s="705"/>
      <c r="AP136" s="139" t="s">
        <v>30</v>
      </c>
      <c r="AQ136" s="172">
        <f>'5.Thru-cut'!AR24</f>
        <v>17413083</v>
      </c>
      <c r="AR136" s="117">
        <f>'5.Thru-cut'!AS24</f>
        <v>3.417837094773464E-2</v>
      </c>
      <c r="AS136" s="117">
        <f>'5.Thru-cut'!AT24</f>
        <v>1.3677083333333331</v>
      </c>
      <c r="AT136" s="117">
        <f>'5.Thru-cut'!AU24</f>
        <v>1</v>
      </c>
      <c r="AU136" s="6">
        <f>'5.Thru-cut'!AV24</f>
        <v>813992.72258805146</v>
      </c>
      <c r="AV136" s="712"/>
      <c r="AW136" s="712"/>
      <c r="AX136" s="715"/>
    </row>
    <row r="137" spans="1:50" ht="20.25" thickTop="1" thickBot="1" x14ac:dyDescent="0.35">
      <c r="A137" s="673"/>
      <c r="B137" s="673"/>
      <c r="C137" s="220" t="s">
        <v>28</v>
      </c>
      <c r="D137" s="237" t="str">
        <f>'5.Thru-cut'!L25</f>
        <v>SBL*WBL</v>
      </c>
      <c r="E137" s="204">
        <f>'5.Thru-cut'!M25</f>
        <v>2322948</v>
      </c>
      <c r="F137" s="676"/>
      <c r="G137" s="669"/>
      <c r="I137" s="673"/>
      <c r="J137" s="673"/>
      <c r="K137" s="219" t="s">
        <v>28</v>
      </c>
      <c r="L137" s="203">
        <f>'5.Thru-cut'!Q25</f>
        <v>25</v>
      </c>
      <c r="M137" s="203">
        <f>'5.Thru-cut'!R25</f>
        <v>20</v>
      </c>
      <c r="N137" s="203">
        <f>'5.Thru-cut'!S25</f>
        <v>230</v>
      </c>
      <c r="O137" s="199">
        <f>'5.Thru-cut'!T25</f>
        <v>20.419277715473552</v>
      </c>
      <c r="P137" s="199">
        <f>'5.Thru-cut'!U25</f>
        <v>1.089232327256362E-2</v>
      </c>
      <c r="Q137" s="199">
        <f>'5.Thru-cut'!V25</f>
        <v>2.1666003838853209E-2</v>
      </c>
      <c r="R137" s="673"/>
      <c r="T137" s="705"/>
      <c r="U137" s="705"/>
      <c r="V137" s="81" t="s">
        <v>28</v>
      </c>
      <c r="W137" s="158" t="str">
        <f>'5.Thru-cut'!Z25</f>
        <v>C</v>
      </c>
      <c r="X137" s="144" t="str">
        <f>'5.Thru-cut'!AA25</f>
        <v xml:space="preserve">Protected </v>
      </c>
      <c r="Y137" s="144">
        <f>'5.Thru-cut'!AB25</f>
        <v>0.01</v>
      </c>
      <c r="Z137" s="144">
        <f>'5.Thru-cut'!AC25</f>
        <v>0.5</v>
      </c>
      <c r="AA137" s="144">
        <f>'5.Thru-cut'!AD25</f>
        <v>0.505</v>
      </c>
      <c r="AB137" s="144" t="str">
        <f>'5.Thru-cut'!AE25</f>
        <v>WBT</v>
      </c>
      <c r="AC137" s="144">
        <f>'5.Thru-cut'!AF25</f>
        <v>2</v>
      </c>
      <c r="AD137" s="144">
        <f>'5.Thru-cut'!AG25</f>
        <v>0</v>
      </c>
      <c r="AE137" s="144" t="str">
        <f>'5.Thru-cut'!AH25</f>
        <v>EBT</v>
      </c>
      <c r="AF137" s="144">
        <f>'5.Thru-cut'!AI25</f>
        <v>2</v>
      </c>
      <c r="AG137" s="144">
        <f>'5.Thru-cut'!AJ25</f>
        <v>0</v>
      </c>
      <c r="AH137" s="144">
        <f>'5.Thru-cut'!AK25</f>
        <v>2</v>
      </c>
      <c r="AI137" s="144">
        <f>'5.Thru-cut'!AL25</f>
        <v>35</v>
      </c>
      <c r="AJ137" s="144">
        <f>'5.Thru-cut'!AM25</f>
        <v>0.7222222222222221</v>
      </c>
      <c r="AK137" s="150">
        <f>'5.Thru-cut'!AN25</f>
        <v>0.72944444444444434</v>
      </c>
      <c r="AL137" s="702"/>
      <c r="AN137" s="705"/>
      <c r="AO137" s="705"/>
      <c r="AP137" s="139" t="s">
        <v>28</v>
      </c>
      <c r="AQ137" s="172">
        <f>'5.Thru-cut'!AR25</f>
        <v>2322948</v>
      </c>
      <c r="AR137" s="117">
        <f>'5.Thru-cut'!AS25</f>
        <v>2.1666003838853209E-2</v>
      </c>
      <c r="AS137" s="117">
        <f>'5.Thru-cut'!AT25</f>
        <v>0.72944444444444434</v>
      </c>
      <c r="AT137" s="117">
        <f>'5.Thru-cut'!AU25</f>
        <v>1</v>
      </c>
      <c r="AU137" s="6">
        <f>'5.Thru-cut'!AV25</f>
        <v>36712.209652669015</v>
      </c>
      <c r="AV137" s="712"/>
      <c r="AW137" s="712"/>
      <c r="AX137" s="715"/>
    </row>
    <row r="138" spans="1:50" ht="20.25" thickTop="1" thickBot="1" x14ac:dyDescent="0.35">
      <c r="A138" s="673"/>
      <c r="B138" s="673"/>
      <c r="C138" s="220" t="s">
        <v>36</v>
      </c>
      <c r="D138" s="237" t="str">
        <f>'5.Thru-cut'!L26</f>
        <v>EBL*SBL</v>
      </c>
      <c r="E138" s="204">
        <f>'5.Thru-cut'!M26</f>
        <v>1701088</v>
      </c>
      <c r="F138" s="676"/>
      <c r="G138" s="669"/>
      <c r="I138" s="673"/>
      <c r="J138" s="673"/>
      <c r="K138" s="219" t="s">
        <v>36</v>
      </c>
      <c r="L138" s="203">
        <f>'5.Thru-cut'!Q26</f>
        <v>20</v>
      </c>
      <c r="M138" s="203">
        <f>'5.Thru-cut'!R26</f>
        <v>15</v>
      </c>
      <c r="N138" s="203">
        <f>'5.Thru-cut'!S26</f>
        <v>230</v>
      </c>
      <c r="O138" s="199">
        <f>'5.Thru-cut'!T26</f>
        <v>15.895538413434787</v>
      </c>
      <c r="P138" s="199">
        <f>'5.Thru-cut'!U26</f>
        <v>4.2160006424573982E-3</v>
      </c>
      <c r="Q138" s="199">
        <f>'5.Thru-cut'!V26</f>
        <v>8.4142266234975959E-3</v>
      </c>
      <c r="R138" s="673"/>
      <c r="T138" s="705"/>
      <c r="U138" s="705"/>
      <c r="V138" s="81" t="s">
        <v>36</v>
      </c>
      <c r="W138" s="158" t="str">
        <f>'5.Thru-cut'!Z26</f>
        <v>C</v>
      </c>
      <c r="X138" s="144" t="str">
        <f>'5.Thru-cut'!AA26</f>
        <v xml:space="preserve">Protected </v>
      </c>
      <c r="Y138" s="144">
        <f>'5.Thru-cut'!AB26</f>
        <v>0.01</v>
      </c>
      <c r="Z138" s="144">
        <f>'5.Thru-cut'!AC26</f>
        <v>0.5</v>
      </c>
      <c r="AA138" s="144">
        <f>'5.Thru-cut'!AD26</f>
        <v>0.505</v>
      </c>
      <c r="AB138" s="144" t="str">
        <f>'5.Thru-cut'!AE26</f>
        <v>WBT</v>
      </c>
      <c r="AC138" s="144">
        <f>'5.Thru-cut'!AF26</f>
        <v>2</v>
      </c>
      <c r="AD138" s="144">
        <f>'5.Thru-cut'!AG26</f>
        <v>0</v>
      </c>
      <c r="AE138" s="144" t="str">
        <f>'5.Thru-cut'!AH26</f>
        <v>EBT</v>
      </c>
      <c r="AF138" s="144">
        <f>'5.Thru-cut'!AI26</f>
        <v>2</v>
      </c>
      <c r="AG138" s="144">
        <f>'5.Thru-cut'!AJ26</f>
        <v>0</v>
      </c>
      <c r="AH138" s="144">
        <f>'5.Thru-cut'!AK26</f>
        <v>2</v>
      </c>
      <c r="AI138" s="144">
        <f>'5.Thru-cut'!AL26</f>
        <v>35</v>
      </c>
      <c r="AJ138" s="144">
        <f>'5.Thru-cut'!AM26</f>
        <v>0.7222222222222221</v>
      </c>
      <c r="AK138" s="150">
        <f>'5.Thru-cut'!AN26</f>
        <v>0.72944444444444434</v>
      </c>
      <c r="AL138" s="702"/>
      <c r="AN138" s="705"/>
      <c r="AO138" s="705"/>
      <c r="AP138" s="139" t="s">
        <v>36</v>
      </c>
      <c r="AQ138" s="172">
        <f>'5.Thru-cut'!AR26</f>
        <v>1701088</v>
      </c>
      <c r="AR138" s="117">
        <f>'5.Thru-cut'!AS26</f>
        <v>8.4142266234975959E-3</v>
      </c>
      <c r="AS138" s="117">
        <f>'5.Thru-cut'!AT26</f>
        <v>0.72944444444444434</v>
      </c>
      <c r="AT138" s="117">
        <f>'5.Thru-cut'!AU26</f>
        <v>1</v>
      </c>
      <c r="AU138" s="6">
        <f>'5.Thru-cut'!AV26</f>
        <v>10440.786299592566</v>
      </c>
      <c r="AV138" s="712"/>
      <c r="AW138" s="712"/>
      <c r="AX138" s="715"/>
    </row>
    <row r="139" spans="1:50" ht="20.25" thickTop="1" thickBot="1" x14ac:dyDescent="0.35">
      <c r="A139" s="673"/>
      <c r="B139" s="673"/>
      <c r="C139" s="220" t="s">
        <v>29</v>
      </c>
      <c r="D139" s="237" t="str">
        <f>'5.Thru-cut'!L27</f>
        <v>EBL*WBT</v>
      </c>
      <c r="E139" s="204">
        <f>'5.Thru-cut'!M27</f>
        <v>29444256</v>
      </c>
      <c r="F139" s="676"/>
      <c r="G139" s="669"/>
      <c r="I139" s="673"/>
      <c r="J139" s="673"/>
      <c r="K139" s="219" t="s">
        <v>29</v>
      </c>
      <c r="L139" s="203">
        <f>'5.Thru-cut'!Q27</f>
        <v>35</v>
      </c>
      <c r="M139" s="203">
        <f>'5.Thru-cut'!R27</f>
        <v>20</v>
      </c>
      <c r="N139" s="203">
        <f>'5.Thru-cut'!S27</f>
        <v>230</v>
      </c>
      <c r="O139" s="199">
        <f>'5.Thru-cut'!T27</f>
        <v>25.12420473149924</v>
      </c>
      <c r="P139" s="199">
        <f>'5.Thru-cut'!U27</f>
        <v>2.3901073345479126E-2</v>
      </c>
      <c r="Q139" s="199">
        <f>'5.Thru-cut'!V27</f>
        <v>4.7230885383892279E-2</v>
      </c>
      <c r="R139" s="673"/>
      <c r="T139" s="705"/>
      <c r="U139" s="705"/>
      <c r="V139" s="81" t="s">
        <v>29</v>
      </c>
      <c r="W139" s="158" t="str">
        <f>'5.Thru-cut'!Z27</f>
        <v>C</v>
      </c>
      <c r="X139" s="144" t="str">
        <f>'5.Thru-cut'!AA27</f>
        <v xml:space="preserve">Protected </v>
      </c>
      <c r="Y139" s="144">
        <f>'5.Thru-cut'!AB27</f>
        <v>0.01</v>
      </c>
      <c r="Z139" s="144">
        <f>'5.Thru-cut'!AC27</f>
        <v>0.5</v>
      </c>
      <c r="AA139" s="144">
        <f>'5.Thru-cut'!AD27</f>
        <v>0.505</v>
      </c>
      <c r="AB139" s="144" t="str">
        <f>'5.Thru-cut'!AE27</f>
        <v>WBT</v>
      </c>
      <c r="AC139" s="144">
        <f>'5.Thru-cut'!AF27</f>
        <v>2</v>
      </c>
      <c r="AD139" s="144">
        <f>'5.Thru-cut'!AG27</f>
        <v>1</v>
      </c>
      <c r="AE139" s="144" t="str">
        <f>'5.Thru-cut'!AH27</f>
        <v>NBT</v>
      </c>
      <c r="AF139" s="144">
        <f>'5.Thru-cut'!AI27</f>
        <v>1</v>
      </c>
      <c r="AG139" s="144">
        <f>'5.Thru-cut'!AJ27</f>
        <v>1</v>
      </c>
      <c r="AH139" s="144">
        <f>'5.Thru-cut'!AK27</f>
        <v>3</v>
      </c>
      <c r="AI139" s="144">
        <f>'5.Thru-cut'!AL27</f>
        <v>35</v>
      </c>
      <c r="AJ139" s="144">
        <f>'5.Thru-cut'!AM27</f>
        <v>0.7222222222222221</v>
      </c>
      <c r="AK139" s="150">
        <f>'5.Thru-cut'!AN27</f>
        <v>1.0941666666666665</v>
      </c>
      <c r="AL139" s="702"/>
      <c r="AN139" s="705"/>
      <c r="AO139" s="705"/>
      <c r="AP139" s="139" t="s">
        <v>29</v>
      </c>
      <c r="AQ139" s="172">
        <f>'5.Thru-cut'!AR27</f>
        <v>29444256</v>
      </c>
      <c r="AR139" s="117">
        <f>'5.Thru-cut'!AS27</f>
        <v>4.7230885383892279E-2</v>
      </c>
      <c r="AS139" s="117">
        <f>'5.Thru-cut'!AT27</f>
        <v>1.0941666666666665</v>
      </c>
      <c r="AT139" s="117">
        <f>'5.Thru-cut'!AU27</f>
        <v>1</v>
      </c>
      <c r="AU139" s="6">
        <f>'5.Thru-cut'!AV27</f>
        <v>1521633.8184162723</v>
      </c>
      <c r="AV139" s="712"/>
      <c r="AW139" s="712"/>
      <c r="AX139" s="715"/>
    </row>
    <row r="140" spans="1:50" ht="20.25" thickTop="1" thickBot="1" x14ac:dyDescent="0.35">
      <c r="A140" s="673"/>
      <c r="B140" s="673"/>
      <c r="C140" s="220" t="s">
        <v>37</v>
      </c>
      <c r="D140" s="237" t="str">
        <f>'5.Thru-cut'!L28</f>
        <v>WBL*NBL</v>
      </c>
      <c r="E140" s="204">
        <f>'5.Thru-cut'!M28</f>
        <v>2322948</v>
      </c>
      <c r="F140" s="676"/>
      <c r="G140" s="669"/>
      <c r="I140" s="673"/>
      <c r="J140" s="673"/>
      <c r="K140" s="219" t="s">
        <v>37</v>
      </c>
      <c r="L140" s="203">
        <f>'5.Thru-cut'!Q28</f>
        <v>20</v>
      </c>
      <c r="M140" s="203">
        <f>'5.Thru-cut'!R28</f>
        <v>15</v>
      </c>
      <c r="N140" s="203">
        <f>'5.Thru-cut'!S28</f>
        <v>230</v>
      </c>
      <c r="O140" s="199">
        <f>'5.Thru-cut'!T28</f>
        <v>15.895538413434787</v>
      </c>
      <c r="P140" s="199">
        <f>'5.Thru-cut'!U28</f>
        <v>4.2160006424573982E-3</v>
      </c>
      <c r="Q140" s="199">
        <f>'5.Thru-cut'!V28</f>
        <v>8.4142266234975959E-3</v>
      </c>
      <c r="R140" s="673"/>
      <c r="T140" s="705"/>
      <c r="U140" s="705"/>
      <c r="V140" s="81" t="s">
        <v>37</v>
      </c>
      <c r="W140" s="158" t="str">
        <f>'5.Thru-cut'!Z28</f>
        <v>C</v>
      </c>
      <c r="X140" s="144" t="str">
        <f>'5.Thru-cut'!AA28</f>
        <v xml:space="preserve">Protected </v>
      </c>
      <c r="Y140" s="144">
        <f>'5.Thru-cut'!AB28</f>
        <v>0.01</v>
      </c>
      <c r="Z140" s="144">
        <f>'5.Thru-cut'!AC28</f>
        <v>0.5</v>
      </c>
      <c r="AA140" s="144">
        <f>'5.Thru-cut'!AD28</f>
        <v>0.505</v>
      </c>
      <c r="AB140" s="144" t="str">
        <f>'5.Thru-cut'!AE28</f>
        <v>EBT</v>
      </c>
      <c r="AC140" s="144">
        <f>'5.Thru-cut'!AF28</f>
        <v>2</v>
      </c>
      <c r="AD140" s="144">
        <f>'5.Thru-cut'!AG28</f>
        <v>0</v>
      </c>
      <c r="AE140" s="144" t="str">
        <f>'5.Thru-cut'!AH28</f>
        <v>WBT</v>
      </c>
      <c r="AF140" s="144">
        <f>'5.Thru-cut'!AI28</f>
        <v>2</v>
      </c>
      <c r="AG140" s="144">
        <f>'5.Thru-cut'!AJ28</f>
        <v>0</v>
      </c>
      <c r="AH140" s="144">
        <f>'5.Thru-cut'!AK28</f>
        <v>2</v>
      </c>
      <c r="AI140" s="144">
        <f>'5.Thru-cut'!AL28</f>
        <v>35</v>
      </c>
      <c r="AJ140" s="144">
        <f>'5.Thru-cut'!AM28</f>
        <v>0.7222222222222221</v>
      </c>
      <c r="AK140" s="150">
        <f>'5.Thru-cut'!AN28</f>
        <v>0.72944444444444434</v>
      </c>
      <c r="AL140" s="702"/>
      <c r="AN140" s="705"/>
      <c r="AO140" s="705"/>
      <c r="AP140" s="139" t="s">
        <v>37</v>
      </c>
      <c r="AQ140" s="172">
        <f>'5.Thru-cut'!AR28</f>
        <v>2322948</v>
      </c>
      <c r="AR140" s="117">
        <f>'5.Thru-cut'!AS28</f>
        <v>8.4142266234975959E-3</v>
      </c>
      <c r="AS140" s="117">
        <f>'5.Thru-cut'!AT28</f>
        <v>0.72944444444444434</v>
      </c>
      <c r="AT140" s="117">
        <f>'5.Thru-cut'!AU28</f>
        <v>1</v>
      </c>
      <c r="AU140" s="6">
        <f>'5.Thru-cut'!AV28</f>
        <v>14257.583177981358</v>
      </c>
      <c r="AV140" s="712"/>
      <c r="AW140" s="712"/>
      <c r="AX140" s="715"/>
    </row>
    <row r="141" spans="1:50" ht="20.25" thickTop="1" thickBot="1" x14ac:dyDescent="0.35">
      <c r="A141" s="675"/>
      <c r="B141" s="675"/>
      <c r="C141" s="222" t="s">
        <v>39</v>
      </c>
      <c r="D141" s="238" t="str">
        <f>'5.Thru-cut'!L29</f>
        <v>EBT*WBL</v>
      </c>
      <c r="E141" s="210">
        <f>'5.Thru-cut'!M29</f>
        <v>29510472</v>
      </c>
      <c r="F141" s="676"/>
      <c r="G141" s="669"/>
      <c r="I141" s="675"/>
      <c r="J141" s="675"/>
      <c r="K141" s="221" t="s">
        <v>39</v>
      </c>
      <c r="L141" s="209">
        <f>'5.Thru-cut'!Q29</f>
        <v>35</v>
      </c>
      <c r="M141" s="209">
        <f>'5.Thru-cut'!R29</f>
        <v>20</v>
      </c>
      <c r="N141" s="209">
        <f>'5.Thru-cut'!S29</f>
        <v>230</v>
      </c>
      <c r="O141" s="199">
        <f>'5.Thru-cut'!T29</f>
        <v>25.12420473149924</v>
      </c>
      <c r="P141" s="199">
        <f>'5.Thru-cut'!U29</f>
        <v>2.3901073345479126E-2</v>
      </c>
      <c r="Q141" s="199">
        <f>'5.Thru-cut'!V29</f>
        <v>4.7230885383892279E-2</v>
      </c>
      <c r="R141" s="675"/>
      <c r="T141" s="706"/>
      <c r="U141" s="706"/>
      <c r="V141" s="82" t="s">
        <v>39</v>
      </c>
      <c r="W141" s="158" t="str">
        <f>'5.Thru-cut'!Z29</f>
        <v>C</v>
      </c>
      <c r="X141" s="163" t="str">
        <f>'5.Thru-cut'!AA29</f>
        <v xml:space="preserve">Protected </v>
      </c>
      <c r="Y141" s="163">
        <f>'5.Thru-cut'!AB29</f>
        <v>0.01</v>
      </c>
      <c r="Z141" s="163">
        <f>'5.Thru-cut'!AC29</f>
        <v>0.5</v>
      </c>
      <c r="AA141" s="163">
        <f>'5.Thru-cut'!AD29</f>
        <v>0.505</v>
      </c>
      <c r="AB141" s="163" t="str">
        <f>'5.Thru-cut'!AE29</f>
        <v>EBT</v>
      </c>
      <c r="AC141" s="163">
        <f>'5.Thru-cut'!AF29</f>
        <v>2</v>
      </c>
      <c r="AD141" s="163">
        <f>'5.Thru-cut'!AG29</f>
        <v>1</v>
      </c>
      <c r="AE141" s="163" t="str">
        <f>'5.Thru-cut'!AH29</f>
        <v>SBT</v>
      </c>
      <c r="AF141" s="163">
        <f>'5.Thru-cut'!AI29</f>
        <v>1</v>
      </c>
      <c r="AG141" s="163">
        <f>'5.Thru-cut'!AJ29</f>
        <v>1</v>
      </c>
      <c r="AH141" s="163">
        <f>'5.Thru-cut'!AK29</f>
        <v>3</v>
      </c>
      <c r="AI141" s="163">
        <f>'5.Thru-cut'!AL29</f>
        <v>35</v>
      </c>
      <c r="AJ141" s="163">
        <f>'5.Thru-cut'!AM29</f>
        <v>0.7222222222222221</v>
      </c>
      <c r="AK141" s="164">
        <f>'5.Thru-cut'!AN29</f>
        <v>1.0941666666666665</v>
      </c>
      <c r="AL141" s="703"/>
      <c r="AN141" s="706"/>
      <c r="AO141" s="706"/>
      <c r="AP141" s="140" t="s">
        <v>39</v>
      </c>
      <c r="AQ141" s="174">
        <f>'5.Thru-cut'!AR29</f>
        <v>29510472</v>
      </c>
      <c r="AR141" s="120">
        <f>'5.Thru-cut'!AS29</f>
        <v>4.7230885383892279E-2</v>
      </c>
      <c r="AS141" s="120">
        <f>'5.Thru-cut'!AT29</f>
        <v>1.0941666666666665</v>
      </c>
      <c r="AT141" s="120">
        <f>'5.Thru-cut'!AU29</f>
        <v>1</v>
      </c>
      <c r="AU141" s="7">
        <f>'5.Thru-cut'!AV29</f>
        <v>1525055.7593517217</v>
      </c>
      <c r="AV141" s="713"/>
      <c r="AW141" s="713"/>
      <c r="AX141" s="716"/>
    </row>
    <row r="142" spans="1:50" ht="20.25" thickTop="1" thickBot="1" x14ac:dyDescent="0.35">
      <c r="A142" s="672">
        <v>6</v>
      </c>
      <c r="B142" s="672" t="s">
        <v>7</v>
      </c>
      <c r="C142" s="223" t="s">
        <v>34</v>
      </c>
      <c r="D142" s="236" t="str">
        <f>'6.Reverse RCI'!L6</f>
        <v>NBL*(NBR+NBT)</v>
      </c>
      <c r="E142" s="212">
        <f>'6.Reverse RCI'!M6</f>
        <v>4619818</v>
      </c>
      <c r="F142" s="676">
        <f>SUM(E142:E147)</f>
        <v>465335342</v>
      </c>
      <c r="G142" s="669">
        <f>F142/F5</f>
        <v>3.1438506809611986</v>
      </c>
      <c r="I142" s="672">
        <v>6</v>
      </c>
      <c r="J142" s="672" t="s">
        <v>7</v>
      </c>
      <c r="K142" s="198" t="s">
        <v>34</v>
      </c>
      <c r="L142" s="199">
        <f>'6.Reverse RCI'!Q6</f>
        <v>15</v>
      </c>
      <c r="M142" s="199">
        <f>'6.Reverse RCI'!R6</f>
        <v>15</v>
      </c>
      <c r="N142" s="199">
        <f>'6.Reverse RCI'!S6</f>
        <v>10</v>
      </c>
      <c r="O142" s="199">
        <f>'6.Reverse RCI'!T6</f>
        <v>1.3073361412148754</v>
      </c>
      <c r="P142" s="199">
        <f>'6.Reverse RCI'!U6</f>
        <v>3.259682051177461E-7</v>
      </c>
      <c r="Q142" s="199">
        <f>'6.Reverse RCI'!V6</f>
        <v>6.519363039802215E-7</v>
      </c>
      <c r="R142" s="672">
        <f>'6.Reverse RCI'!W6</f>
        <v>9.7720545065049509E-4</v>
      </c>
      <c r="T142" s="704">
        <v>6</v>
      </c>
      <c r="U142" s="704" t="s">
        <v>7</v>
      </c>
      <c r="V142" s="73" t="s">
        <v>34</v>
      </c>
      <c r="W142" s="159" t="str">
        <f>'6.Reverse RCI'!Z6</f>
        <v>D</v>
      </c>
      <c r="X142" s="147" t="str">
        <f>'6.Reverse RCI'!AA6</f>
        <v>Permitted or yield control</v>
      </c>
      <c r="Y142" s="147">
        <f>'6.Reverse RCI'!AB6</f>
        <v>1</v>
      </c>
      <c r="Z142" s="147">
        <f>'6.Reverse RCI'!AC6</f>
        <v>0.5</v>
      </c>
      <c r="AA142" s="147">
        <f>'6.Reverse RCI'!AD6</f>
        <v>1</v>
      </c>
      <c r="AB142" s="147" t="str">
        <f>'6.Reverse RCI'!AE6</f>
        <v>NA</v>
      </c>
      <c r="AC142" s="147">
        <f>'6.Reverse RCI'!AF6</f>
        <v>0</v>
      </c>
      <c r="AD142" s="147">
        <f>'6.Reverse RCI'!AG6</f>
        <v>0</v>
      </c>
      <c r="AE142" s="147" t="str">
        <f>'6.Reverse RCI'!AH6</f>
        <v>NA</v>
      </c>
      <c r="AF142" s="147">
        <f>'6.Reverse RCI'!AI6</f>
        <v>0</v>
      </c>
      <c r="AG142" s="147">
        <f>'6.Reverse RCI'!AJ6</f>
        <v>0</v>
      </c>
      <c r="AH142" s="147">
        <f>'6.Reverse RCI'!AK6</f>
        <v>1</v>
      </c>
      <c r="AI142" s="147" t="str">
        <f>'6.Reverse RCI'!AL6</f>
        <v>NA</v>
      </c>
      <c r="AJ142" s="147">
        <f>'6.Reverse RCI'!AM6</f>
        <v>1</v>
      </c>
      <c r="AK142" s="148">
        <f>'6.Reverse RCI'!AN6</f>
        <v>1</v>
      </c>
      <c r="AL142" s="701">
        <f>'6.Reverse RCI'!AO6</f>
        <v>1</v>
      </c>
      <c r="AN142" s="704">
        <v>6</v>
      </c>
      <c r="AO142" s="704" t="s">
        <v>7</v>
      </c>
      <c r="AP142" s="131" t="s">
        <v>34</v>
      </c>
      <c r="AQ142" s="171">
        <f>'6.Reverse RCI'!AR6</f>
        <v>4619818</v>
      </c>
      <c r="AR142" s="115">
        <f>'6.Reverse RCI'!AS6</f>
        <v>6.519363039802215E-7</v>
      </c>
      <c r="AS142" s="115">
        <f>'6.Reverse RCI'!AT6</f>
        <v>1</v>
      </c>
      <c r="AT142" s="115">
        <f>'6.Reverse RCI'!AU6</f>
        <v>1</v>
      </c>
      <c r="AU142" s="5">
        <f>'6.Reverse RCI'!AV6</f>
        <v>3.011827071981299</v>
      </c>
      <c r="AV142" s="711">
        <f>'6.Reverse RCI'!AW6</f>
        <v>639779.7174089523</v>
      </c>
      <c r="AW142" s="711">
        <f>'6.Reverse RCI'!AX6</f>
        <v>95.437438305720363</v>
      </c>
      <c r="AX142" s="714">
        <f>'6.Reverse RCI'!AY6</f>
        <v>91.985419417108631</v>
      </c>
    </row>
    <row r="143" spans="1:50" ht="20.25" thickTop="1" thickBot="1" x14ac:dyDescent="0.35">
      <c r="A143" s="673"/>
      <c r="B143" s="673"/>
      <c r="C143" s="224" t="s">
        <v>35</v>
      </c>
      <c r="D143" s="237" t="str">
        <f>'6.Reverse RCI'!L7</f>
        <v>(NBR+SBL+EBT)*(NBT+EBL)</v>
      </c>
      <c r="E143" s="204">
        <f>'6.Reverse RCI'!M7</f>
        <v>78731646</v>
      </c>
      <c r="F143" s="676"/>
      <c r="G143" s="669"/>
      <c r="I143" s="673"/>
      <c r="J143" s="673"/>
      <c r="K143" s="202" t="s">
        <v>35</v>
      </c>
      <c r="L143" s="203">
        <f>'6.Reverse RCI'!Q7</f>
        <v>35</v>
      </c>
      <c r="M143" s="203">
        <f>'6.Reverse RCI'!R7</f>
        <v>20</v>
      </c>
      <c r="N143" s="203">
        <f>'6.Reverse RCI'!S7</f>
        <v>10</v>
      </c>
      <c r="O143" s="203">
        <f>'6.Reverse RCI'!T7</f>
        <v>7.8464824249932006</v>
      </c>
      <c r="P143" s="203">
        <f>'6.Reverse RCI'!U7</f>
        <v>2.903258937823807E-4</v>
      </c>
      <c r="Q143" s="203">
        <f>'6.Reverse RCI'!V7</f>
        <v>5.8056749844016082E-4</v>
      </c>
      <c r="R143" s="673"/>
      <c r="T143" s="705"/>
      <c r="U143" s="705"/>
      <c r="V143" s="74" t="s">
        <v>35</v>
      </c>
      <c r="W143" s="160" t="str">
        <f>'6.Reverse RCI'!Z7</f>
        <v>D</v>
      </c>
      <c r="X143" s="144" t="str">
        <f>'6.Reverse RCI'!AA7</f>
        <v>Permitted or yield control</v>
      </c>
      <c r="Y143" s="144">
        <f>'6.Reverse RCI'!AB7</f>
        <v>1</v>
      </c>
      <c r="Z143" s="144">
        <f>'6.Reverse RCI'!AC7</f>
        <v>0.5</v>
      </c>
      <c r="AA143" s="144">
        <f>'6.Reverse RCI'!AD7</f>
        <v>1</v>
      </c>
      <c r="AB143" s="144" t="str">
        <f>'6.Reverse RCI'!AE7</f>
        <v>NA</v>
      </c>
      <c r="AC143" s="144">
        <f>'6.Reverse RCI'!AF7</f>
        <v>0</v>
      </c>
      <c r="AD143" s="144">
        <f>'6.Reverse RCI'!AG7</f>
        <v>0</v>
      </c>
      <c r="AE143" s="144" t="str">
        <f>'6.Reverse RCI'!AH7</f>
        <v>NA</v>
      </c>
      <c r="AF143" s="144">
        <f>'6.Reverse RCI'!AI7</f>
        <v>0</v>
      </c>
      <c r="AG143" s="144">
        <f>'6.Reverse RCI'!AJ7</f>
        <v>0</v>
      </c>
      <c r="AH143" s="144">
        <f>'6.Reverse RCI'!AK7</f>
        <v>1</v>
      </c>
      <c r="AI143" s="144" t="str">
        <f>'6.Reverse RCI'!AL7</f>
        <v>NA</v>
      </c>
      <c r="AJ143" s="144">
        <f>'6.Reverse RCI'!AM7</f>
        <v>1</v>
      </c>
      <c r="AK143" s="150">
        <f>'6.Reverse RCI'!AN7</f>
        <v>1</v>
      </c>
      <c r="AL143" s="702"/>
      <c r="AN143" s="705"/>
      <c r="AO143" s="705"/>
      <c r="AP143" s="132" t="s">
        <v>35</v>
      </c>
      <c r="AQ143" s="172">
        <f>'6.Reverse RCI'!AR7</f>
        <v>78731646</v>
      </c>
      <c r="AR143" s="117">
        <f>'6.Reverse RCI'!AS7</f>
        <v>5.8056749844016082E-4</v>
      </c>
      <c r="AS143" s="117">
        <f>'6.Reverse RCI'!AT7</f>
        <v>1</v>
      </c>
      <c r="AT143" s="117">
        <f>'6.Reverse RCI'!AU7</f>
        <v>1</v>
      </c>
      <c r="AU143" s="6">
        <f>'6.Reverse RCI'!AV7</f>
        <v>45709.034766296296</v>
      </c>
      <c r="AV143" s="712"/>
      <c r="AW143" s="712"/>
      <c r="AX143" s="715"/>
    </row>
    <row r="144" spans="1:50" ht="20.25" thickTop="1" thickBot="1" x14ac:dyDescent="0.35">
      <c r="A144" s="673"/>
      <c r="B144" s="673"/>
      <c r="C144" s="225" t="s">
        <v>30</v>
      </c>
      <c r="D144" s="237" t="str">
        <f>'6.Reverse RCI'!L8</f>
        <v>(NBT+EBL+WBR)*(WBT+WBL)</v>
      </c>
      <c r="E144" s="204">
        <f>'6.Reverse RCI'!M8</f>
        <v>151060329</v>
      </c>
      <c r="F144" s="676"/>
      <c r="G144" s="669"/>
      <c r="I144" s="673"/>
      <c r="J144" s="673"/>
      <c r="K144" s="207" t="s">
        <v>30</v>
      </c>
      <c r="L144" s="203">
        <f>'6.Reverse RCI'!Q8</f>
        <v>35</v>
      </c>
      <c r="M144" s="203">
        <f>'6.Reverse RCI'!R8</f>
        <v>15</v>
      </c>
      <c r="N144" s="203">
        <f>'6.Reverse RCI'!S8</f>
        <v>10</v>
      </c>
      <c r="O144" s="203">
        <f>'6.Reverse RCI'!T8</f>
        <v>10.197448937567444</v>
      </c>
      <c r="P144" s="203">
        <f>'6.Reverse RCI'!U8</f>
        <v>7.8388153024650875E-4</v>
      </c>
      <c r="Q144" s="203">
        <f>'6.Reverse RCI'!V8</f>
        <v>1.567148590239556E-3</v>
      </c>
      <c r="R144" s="673"/>
      <c r="T144" s="705"/>
      <c r="U144" s="705"/>
      <c r="V144" s="75" t="s">
        <v>30</v>
      </c>
      <c r="W144" s="160" t="str">
        <f>'6.Reverse RCI'!Z8</f>
        <v>D</v>
      </c>
      <c r="X144" s="144" t="str">
        <f>'6.Reverse RCI'!AA8</f>
        <v>Permitted or yield control</v>
      </c>
      <c r="Y144" s="144">
        <f>'6.Reverse RCI'!AB8</f>
        <v>1</v>
      </c>
      <c r="Z144" s="144">
        <f>'6.Reverse RCI'!AC8</f>
        <v>0.5</v>
      </c>
      <c r="AA144" s="144">
        <f>'6.Reverse RCI'!AD8</f>
        <v>1</v>
      </c>
      <c r="AB144" s="144" t="str">
        <f>'6.Reverse RCI'!AE8</f>
        <v>NA</v>
      </c>
      <c r="AC144" s="144">
        <f>'6.Reverse RCI'!AF8</f>
        <v>0</v>
      </c>
      <c r="AD144" s="144">
        <f>'6.Reverse RCI'!AG8</f>
        <v>0</v>
      </c>
      <c r="AE144" s="144" t="str">
        <f>'6.Reverse RCI'!AH8</f>
        <v>NA</v>
      </c>
      <c r="AF144" s="144">
        <f>'6.Reverse RCI'!AI8</f>
        <v>0</v>
      </c>
      <c r="AG144" s="144">
        <f>'6.Reverse RCI'!AJ8</f>
        <v>0</v>
      </c>
      <c r="AH144" s="144">
        <f>'6.Reverse RCI'!AK8</f>
        <v>1</v>
      </c>
      <c r="AI144" s="144" t="str">
        <f>'6.Reverse RCI'!AL8</f>
        <v>NA</v>
      </c>
      <c r="AJ144" s="144">
        <f>'6.Reverse RCI'!AM8</f>
        <v>1</v>
      </c>
      <c r="AK144" s="150">
        <f>'6.Reverse RCI'!AN8</f>
        <v>1</v>
      </c>
      <c r="AL144" s="702"/>
      <c r="AN144" s="705"/>
      <c r="AO144" s="705"/>
      <c r="AP144" s="133" t="s">
        <v>30</v>
      </c>
      <c r="AQ144" s="172">
        <f>'6.Reverse RCI'!AR8</f>
        <v>151060329</v>
      </c>
      <c r="AR144" s="117">
        <f>'6.Reverse RCI'!AS8</f>
        <v>1.567148590239556E-3</v>
      </c>
      <c r="AS144" s="117">
        <f>'6.Reverse RCI'!AT8</f>
        <v>1</v>
      </c>
      <c r="AT144" s="117">
        <f>'6.Reverse RCI'!AU8</f>
        <v>1</v>
      </c>
      <c r="AU144" s="6">
        <f>'6.Reverse RCI'!AV8</f>
        <v>236733.98163347351</v>
      </c>
      <c r="AV144" s="712"/>
      <c r="AW144" s="712"/>
      <c r="AX144" s="715"/>
    </row>
    <row r="145" spans="1:50" ht="20.25" thickTop="1" thickBot="1" x14ac:dyDescent="0.35">
      <c r="A145" s="673"/>
      <c r="B145" s="673"/>
      <c r="C145" s="225" t="s">
        <v>28</v>
      </c>
      <c r="D145" s="237" t="str">
        <f>'6.Reverse RCI'!L9</f>
        <v>(SBR+SBT)*SBL</v>
      </c>
      <c r="E145" s="204">
        <f>'6.Reverse RCI'!M9</f>
        <v>4619818</v>
      </c>
      <c r="F145" s="676"/>
      <c r="G145" s="669"/>
      <c r="I145" s="673"/>
      <c r="J145" s="673"/>
      <c r="K145" s="207" t="s">
        <v>28</v>
      </c>
      <c r="L145" s="203">
        <f>'6.Reverse RCI'!Q9</f>
        <v>35</v>
      </c>
      <c r="M145" s="203">
        <f>'6.Reverse RCI'!R9</f>
        <v>20</v>
      </c>
      <c r="N145" s="203">
        <f>'6.Reverse RCI'!S9</f>
        <v>10</v>
      </c>
      <c r="O145" s="203">
        <f>'6.Reverse RCI'!T9</f>
        <v>7.8464824249932006</v>
      </c>
      <c r="P145" s="203">
        <f>'6.Reverse RCI'!U9</f>
        <v>2.903258937823807E-4</v>
      </c>
      <c r="Q145" s="203">
        <f>'6.Reverse RCI'!V9</f>
        <v>5.8056749844016082E-4</v>
      </c>
      <c r="R145" s="673"/>
      <c r="T145" s="705"/>
      <c r="U145" s="705"/>
      <c r="V145" s="75" t="s">
        <v>28</v>
      </c>
      <c r="W145" s="160" t="str">
        <f>'6.Reverse RCI'!Z9</f>
        <v>D</v>
      </c>
      <c r="X145" s="144" t="str">
        <f>'6.Reverse RCI'!AA9</f>
        <v>Permitted or yield control</v>
      </c>
      <c r="Y145" s="144">
        <f>'6.Reverse RCI'!AB9</f>
        <v>1</v>
      </c>
      <c r="Z145" s="144">
        <f>'6.Reverse RCI'!AC9</f>
        <v>0.5</v>
      </c>
      <c r="AA145" s="144">
        <f>'6.Reverse RCI'!AD9</f>
        <v>1</v>
      </c>
      <c r="AB145" s="144" t="str">
        <f>'6.Reverse RCI'!AE9</f>
        <v>NA</v>
      </c>
      <c r="AC145" s="144">
        <f>'6.Reverse RCI'!AF9</f>
        <v>0</v>
      </c>
      <c r="AD145" s="144">
        <f>'6.Reverse RCI'!AG9</f>
        <v>0</v>
      </c>
      <c r="AE145" s="144" t="str">
        <f>'6.Reverse RCI'!AH9</f>
        <v>NA</v>
      </c>
      <c r="AF145" s="144">
        <f>'6.Reverse RCI'!AI9</f>
        <v>0</v>
      </c>
      <c r="AG145" s="144">
        <f>'6.Reverse RCI'!AJ9</f>
        <v>0</v>
      </c>
      <c r="AH145" s="144">
        <f>'6.Reverse RCI'!AK9</f>
        <v>1</v>
      </c>
      <c r="AI145" s="144" t="str">
        <f>'6.Reverse RCI'!AL9</f>
        <v>NA</v>
      </c>
      <c r="AJ145" s="144">
        <f>'6.Reverse RCI'!AM9</f>
        <v>1</v>
      </c>
      <c r="AK145" s="150">
        <f>'6.Reverse RCI'!AN9</f>
        <v>1</v>
      </c>
      <c r="AL145" s="702"/>
      <c r="AN145" s="705"/>
      <c r="AO145" s="705"/>
      <c r="AP145" s="133" t="s">
        <v>28</v>
      </c>
      <c r="AQ145" s="172">
        <f>'6.Reverse RCI'!AR9</f>
        <v>4619818</v>
      </c>
      <c r="AR145" s="117">
        <f>'6.Reverse RCI'!AS9</f>
        <v>5.8056749844016082E-4</v>
      </c>
      <c r="AS145" s="117">
        <f>'6.Reverse RCI'!AT9</f>
        <v>1</v>
      </c>
      <c r="AT145" s="117">
        <f>'6.Reverse RCI'!AU9</f>
        <v>1</v>
      </c>
      <c r="AU145" s="6">
        <f>'6.Reverse RCI'!AV9</f>
        <v>2682.1161795088269</v>
      </c>
      <c r="AV145" s="712"/>
      <c r="AW145" s="712"/>
      <c r="AX145" s="715"/>
    </row>
    <row r="146" spans="1:50" ht="20.25" thickTop="1" thickBot="1" x14ac:dyDescent="0.35">
      <c r="A146" s="673"/>
      <c r="B146" s="673"/>
      <c r="C146" s="225" t="s">
        <v>36</v>
      </c>
      <c r="D146" s="237" t="str">
        <f>'6.Reverse RCI'!L10</f>
        <v>(SBR+NBL+WBT)*(SBT+WBL)</v>
      </c>
      <c r="E146" s="204">
        <f>'6.Reverse RCI'!M10</f>
        <v>115463205</v>
      </c>
      <c r="F146" s="676"/>
      <c r="G146" s="669"/>
      <c r="I146" s="673"/>
      <c r="J146" s="673"/>
      <c r="K146" s="207" t="s">
        <v>36</v>
      </c>
      <c r="L146" s="203">
        <f>'6.Reverse RCI'!Q10</f>
        <v>35</v>
      </c>
      <c r="M146" s="203">
        <f>'6.Reverse RCI'!R10</f>
        <v>15</v>
      </c>
      <c r="N146" s="203">
        <f>'6.Reverse RCI'!S10</f>
        <v>10</v>
      </c>
      <c r="O146" s="203">
        <f>'6.Reverse RCI'!T10</f>
        <v>10.197448937567444</v>
      </c>
      <c r="P146" s="203">
        <f>'6.Reverse RCI'!U10</f>
        <v>7.8388153024650875E-4</v>
      </c>
      <c r="Q146" s="203">
        <f>'6.Reverse RCI'!V10</f>
        <v>1.567148590239556E-3</v>
      </c>
      <c r="R146" s="673"/>
      <c r="T146" s="705"/>
      <c r="U146" s="705"/>
      <c r="V146" s="75" t="s">
        <v>36</v>
      </c>
      <c r="W146" s="160" t="str">
        <f>'6.Reverse RCI'!Z10</f>
        <v>D</v>
      </c>
      <c r="X146" s="144" t="str">
        <f>'6.Reverse RCI'!AA10</f>
        <v>Permitted or yield control</v>
      </c>
      <c r="Y146" s="144">
        <f>'6.Reverse RCI'!AB10</f>
        <v>1</v>
      </c>
      <c r="Z146" s="144">
        <f>'6.Reverse RCI'!AC10</f>
        <v>0.5</v>
      </c>
      <c r="AA146" s="144">
        <f>'6.Reverse RCI'!AD10</f>
        <v>1</v>
      </c>
      <c r="AB146" s="144" t="str">
        <f>'6.Reverse RCI'!AE10</f>
        <v>NA</v>
      </c>
      <c r="AC146" s="144">
        <f>'6.Reverse RCI'!AF10</f>
        <v>0</v>
      </c>
      <c r="AD146" s="144">
        <f>'6.Reverse RCI'!AG10</f>
        <v>0</v>
      </c>
      <c r="AE146" s="144" t="str">
        <f>'6.Reverse RCI'!AH10</f>
        <v>NA</v>
      </c>
      <c r="AF146" s="144">
        <f>'6.Reverse RCI'!AI10</f>
        <v>0</v>
      </c>
      <c r="AG146" s="144">
        <f>'6.Reverse RCI'!AJ10</f>
        <v>0</v>
      </c>
      <c r="AH146" s="144">
        <f>'6.Reverse RCI'!AK10</f>
        <v>1</v>
      </c>
      <c r="AI146" s="144" t="str">
        <f>'6.Reverse RCI'!AL10</f>
        <v>NA</v>
      </c>
      <c r="AJ146" s="144">
        <f>'6.Reverse RCI'!AM10</f>
        <v>1</v>
      </c>
      <c r="AK146" s="150">
        <f>'6.Reverse RCI'!AN10</f>
        <v>1</v>
      </c>
      <c r="AL146" s="702"/>
      <c r="AN146" s="705"/>
      <c r="AO146" s="705"/>
      <c r="AP146" s="133" t="s">
        <v>36</v>
      </c>
      <c r="AQ146" s="172">
        <f>'6.Reverse RCI'!AR10</f>
        <v>115463205</v>
      </c>
      <c r="AR146" s="117">
        <f>'6.Reverse RCI'!AS10</f>
        <v>1.567148590239556E-3</v>
      </c>
      <c r="AS146" s="117">
        <f>'6.Reverse RCI'!AT10</f>
        <v>1</v>
      </c>
      <c r="AT146" s="117">
        <f>'6.Reverse RCI'!AU10</f>
        <v>1</v>
      </c>
      <c r="AU146" s="6">
        <f>'6.Reverse RCI'!AV10</f>
        <v>180947.99894029085</v>
      </c>
      <c r="AV146" s="712"/>
      <c r="AW146" s="712"/>
      <c r="AX146" s="715"/>
    </row>
    <row r="147" spans="1:50" ht="20.25" thickTop="1" thickBot="1" x14ac:dyDescent="0.35">
      <c r="A147" s="673"/>
      <c r="B147" s="673"/>
      <c r="C147" s="225" t="s">
        <v>29</v>
      </c>
      <c r="D147" s="242" t="str">
        <f>'6.Reverse RCI'!L11</f>
        <v>(EBR+WBL+SBT)*(EBT+EBL)</v>
      </c>
      <c r="E147" s="210">
        <f>'6.Reverse RCI'!M11</f>
        <v>110840526</v>
      </c>
      <c r="F147" s="676"/>
      <c r="G147" s="669"/>
      <c r="I147" s="673"/>
      <c r="J147" s="673"/>
      <c r="K147" s="207" t="s">
        <v>29</v>
      </c>
      <c r="L147" s="209">
        <f>'6.Reverse RCI'!Q11</f>
        <v>35</v>
      </c>
      <c r="M147" s="209">
        <f>'6.Reverse RCI'!R11</f>
        <v>15</v>
      </c>
      <c r="N147" s="209">
        <f>'6.Reverse RCI'!S11</f>
        <v>10</v>
      </c>
      <c r="O147" s="209">
        <f>'6.Reverse RCI'!T11</f>
        <v>10.197448937567444</v>
      </c>
      <c r="P147" s="209">
        <f>'6.Reverse RCI'!U11</f>
        <v>7.8388153024650875E-4</v>
      </c>
      <c r="Q147" s="209">
        <f>'6.Reverse RCI'!V11</f>
        <v>1.567148590239556E-3</v>
      </c>
      <c r="R147" s="675"/>
      <c r="T147" s="705"/>
      <c r="U147" s="705"/>
      <c r="V147" s="75" t="s">
        <v>29</v>
      </c>
      <c r="W147" s="160" t="str">
        <f>'6.Reverse RCI'!Z11</f>
        <v>D</v>
      </c>
      <c r="X147" s="152" t="str">
        <f>'6.Reverse RCI'!AA11</f>
        <v>Permitted or yield control</v>
      </c>
      <c r="Y147" s="152">
        <f>'6.Reverse RCI'!AB11</f>
        <v>1</v>
      </c>
      <c r="Z147" s="152">
        <f>'6.Reverse RCI'!AC11</f>
        <v>0.5</v>
      </c>
      <c r="AA147" s="152">
        <f>'6.Reverse RCI'!AD11</f>
        <v>1</v>
      </c>
      <c r="AB147" s="152" t="str">
        <f>'6.Reverse RCI'!AE11</f>
        <v>NA</v>
      </c>
      <c r="AC147" s="152">
        <f>'6.Reverse RCI'!AF11</f>
        <v>0</v>
      </c>
      <c r="AD147" s="152">
        <f>'6.Reverse RCI'!AG11</f>
        <v>0</v>
      </c>
      <c r="AE147" s="152" t="str">
        <f>'6.Reverse RCI'!AH11</f>
        <v>NA</v>
      </c>
      <c r="AF147" s="152">
        <f>'6.Reverse RCI'!AI11</f>
        <v>0</v>
      </c>
      <c r="AG147" s="152">
        <f>'6.Reverse RCI'!AJ11</f>
        <v>0</v>
      </c>
      <c r="AH147" s="152">
        <f>'6.Reverse RCI'!AK11</f>
        <v>1</v>
      </c>
      <c r="AI147" s="152" t="str">
        <f>'6.Reverse RCI'!AL11</f>
        <v>NA</v>
      </c>
      <c r="AJ147" s="152">
        <f>'6.Reverse RCI'!AM11</f>
        <v>1</v>
      </c>
      <c r="AK147" s="153">
        <f>'6.Reverse RCI'!AN11</f>
        <v>1</v>
      </c>
      <c r="AL147" s="703"/>
      <c r="AN147" s="705"/>
      <c r="AO147" s="705"/>
      <c r="AP147" s="134" t="s">
        <v>29</v>
      </c>
      <c r="AQ147" s="174">
        <f>'6.Reverse RCI'!AR11</f>
        <v>110840526</v>
      </c>
      <c r="AR147" s="120">
        <f>'6.Reverse RCI'!AS11</f>
        <v>1.567148590239556E-3</v>
      </c>
      <c r="AS147" s="120">
        <f>'6.Reverse RCI'!AT11</f>
        <v>1</v>
      </c>
      <c r="AT147" s="120">
        <f>'6.Reverse RCI'!AU11</f>
        <v>1</v>
      </c>
      <c r="AU147" s="7">
        <f>'6.Reverse RCI'!AV11</f>
        <v>173703.57406231086</v>
      </c>
      <c r="AV147" s="713"/>
      <c r="AW147" s="713"/>
      <c r="AX147" s="715"/>
    </row>
    <row r="148" spans="1:50" ht="20.25" thickTop="1" thickBot="1" x14ac:dyDescent="0.35">
      <c r="A148" s="673"/>
      <c r="B148" s="673"/>
      <c r="C148" s="243" t="s">
        <v>34</v>
      </c>
      <c r="D148" s="236" t="str">
        <f>'6.Reverse RCI'!L12</f>
        <v>SBL*(EBT+EBL)</v>
      </c>
      <c r="E148" s="200">
        <f>'6.Reverse RCI'!M12</f>
        <v>14481314</v>
      </c>
      <c r="F148" s="670">
        <f>SUM(E148:E153)</f>
        <v>414992598</v>
      </c>
      <c r="G148" s="669">
        <f>F148/F13</f>
        <v>4.2488515661290256</v>
      </c>
      <c r="I148" s="673"/>
      <c r="J148" s="673"/>
      <c r="K148" s="244" t="s">
        <v>34</v>
      </c>
      <c r="L148" s="199">
        <f>'6.Reverse RCI'!Q12</f>
        <v>35</v>
      </c>
      <c r="M148" s="199">
        <f>'6.Reverse RCI'!R12</f>
        <v>25</v>
      </c>
      <c r="N148" s="199">
        <f>'6.Reverse RCI'!S12</f>
        <v>45</v>
      </c>
      <c r="O148" s="199">
        <f>'6.Reverse RCI'!T12</f>
        <v>12.375006393165437</v>
      </c>
      <c r="P148" s="199">
        <f>'6.Reverse RCI'!U12</f>
        <v>1.6323552670977528E-3</v>
      </c>
      <c r="Q148" s="199">
        <f>'6.Reverse RCI'!V12</f>
        <v>3.2620459504774839E-3</v>
      </c>
      <c r="R148" s="672">
        <f>'6.Reverse RCI'!W12</f>
        <v>3.9443614131537894E-3</v>
      </c>
      <c r="T148" s="705"/>
      <c r="U148" s="705"/>
      <c r="V148" s="166" t="s">
        <v>34</v>
      </c>
      <c r="W148" s="157" t="str">
        <f>'6.Reverse RCI'!Z12</f>
        <v>M</v>
      </c>
      <c r="X148" s="161" t="str">
        <f>'6.Reverse RCI'!AA12</f>
        <v>Protected</v>
      </c>
      <c r="Y148" s="161">
        <f>'6.Reverse RCI'!AB12</f>
        <v>0.01</v>
      </c>
      <c r="Z148" s="161">
        <f>'6.Reverse RCI'!AC12</f>
        <v>0.5</v>
      </c>
      <c r="AA148" s="161">
        <f>'6.Reverse RCI'!AD12</f>
        <v>0.505</v>
      </c>
      <c r="AB148" s="161" t="str">
        <f>'6.Reverse RCI'!AE12</f>
        <v>WBT</v>
      </c>
      <c r="AC148" s="161">
        <f>'6.Reverse RCI'!AF12</f>
        <v>2</v>
      </c>
      <c r="AD148" s="161">
        <f>'6.Reverse RCI'!AG12</f>
        <v>1</v>
      </c>
      <c r="AE148" s="161" t="str">
        <f>'6.Reverse RCI'!AH12</f>
        <v>EBT</v>
      </c>
      <c r="AF148" s="161">
        <f>'6.Reverse RCI'!AI12</f>
        <v>2</v>
      </c>
      <c r="AG148" s="161">
        <f>'6.Reverse RCI'!AJ12</f>
        <v>1.75</v>
      </c>
      <c r="AH148" s="161">
        <f>'6.Reverse RCI'!AK12</f>
        <v>3.75</v>
      </c>
      <c r="AI148" s="161">
        <f>'6.Reverse RCI'!AL12</f>
        <v>35</v>
      </c>
      <c r="AJ148" s="161">
        <f>'6.Reverse RCI'!AM12</f>
        <v>0.7222222222222221</v>
      </c>
      <c r="AK148" s="162">
        <f>'6.Reverse RCI'!AN12</f>
        <v>1.3677083333333331</v>
      </c>
      <c r="AL148" s="701">
        <f>'6.Reverse RCI'!AO12</f>
        <v>0.88141203703703697</v>
      </c>
      <c r="AN148" s="705"/>
      <c r="AO148" s="705"/>
      <c r="AP148" s="135" t="s">
        <v>34</v>
      </c>
      <c r="AQ148" s="171">
        <f>'6.Reverse RCI'!AR12</f>
        <v>14481314</v>
      </c>
      <c r="AR148" s="115">
        <f>'6.Reverse RCI'!AS12</f>
        <v>3.2620459504774839E-3</v>
      </c>
      <c r="AS148" s="115">
        <f>'6.Reverse RCI'!AT12</f>
        <v>1.3677083333333331</v>
      </c>
      <c r="AT148" s="115">
        <f>'6.Reverse RCI'!AU12</f>
        <v>1</v>
      </c>
      <c r="AU148" s="5">
        <f>'6.Reverse RCI'!AV12</f>
        <v>64608.779636112042</v>
      </c>
      <c r="AV148" s="711">
        <f>'6.Reverse RCI'!AW12</f>
        <v>1194193.1704507254</v>
      </c>
      <c r="AW148" s="711">
        <f>'6.Reverse RCI'!AX12</f>
        <v>91.652367074928733</v>
      </c>
      <c r="AX148" s="715"/>
    </row>
    <row r="149" spans="1:50" ht="20.25" thickTop="1" thickBot="1" x14ac:dyDescent="0.35">
      <c r="A149" s="673"/>
      <c r="B149" s="673"/>
      <c r="C149" s="228" t="s">
        <v>35</v>
      </c>
      <c r="D149" s="242" t="str">
        <f>'6.Reverse RCI'!L13</f>
        <v>(SBL+EBT+EBL)*(NBR+NBT)</v>
      </c>
      <c r="E149" s="204">
        <f>'6.Reverse RCI'!M13</f>
        <v>71121246</v>
      </c>
      <c r="F149" s="671"/>
      <c r="G149" s="669"/>
      <c r="I149" s="673"/>
      <c r="J149" s="673"/>
      <c r="K149" s="214" t="s">
        <v>35</v>
      </c>
      <c r="L149" s="203">
        <f>'6.Reverse RCI'!Q13</f>
        <v>35</v>
      </c>
      <c r="M149" s="203">
        <f>'6.Reverse RCI'!R13</f>
        <v>15</v>
      </c>
      <c r="N149" s="203">
        <f>'6.Reverse RCI'!S13</f>
        <v>45</v>
      </c>
      <c r="O149" s="203">
        <f>'6.Reverse RCI'!T13</f>
        <v>13.299792101327421</v>
      </c>
      <c r="P149" s="203">
        <f>'6.Reverse RCI'!U13</f>
        <v>2.1450602139066136E-3</v>
      </c>
      <c r="Q149" s="203">
        <f>'6.Reverse RCI'!V13</f>
        <v>4.2855191444919425E-3</v>
      </c>
      <c r="R149" s="673"/>
      <c r="T149" s="705"/>
      <c r="U149" s="705"/>
      <c r="V149" s="78" t="s">
        <v>35</v>
      </c>
      <c r="W149" s="158" t="str">
        <f>'6.Reverse RCI'!Z13</f>
        <v>M</v>
      </c>
      <c r="X149" s="144" t="str">
        <f>'6.Reverse RCI'!AA13</f>
        <v>Protected</v>
      </c>
      <c r="Y149" s="144">
        <f>'6.Reverse RCI'!AB13</f>
        <v>0.01</v>
      </c>
      <c r="Z149" s="144">
        <f>'6.Reverse RCI'!AC13</f>
        <v>0.5</v>
      </c>
      <c r="AA149" s="144">
        <f>'6.Reverse RCI'!AD13</f>
        <v>0.505</v>
      </c>
      <c r="AB149" s="144">
        <f>'6.Reverse RCI'!AE13</f>
        <v>0</v>
      </c>
      <c r="AC149" s="144">
        <f>'6.Reverse RCI'!AF13</f>
        <v>0</v>
      </c>
      <c r="AD149" s="144">
        <f>'6.Reverse RCI'!AG13</f>
        <v>1</v>
      </c>
      <c r="AE149" s="144" t="str">
        <f>'6.Reverse RCI'!AH13</f>
        <v>EBT</v>
      </c>
      <c r="AF149" s="144">
        <f>'6.Reverse RCI'!AI13</f>
        <v>2</v>
      </c>
      <c r="AG149" s="144">
        <f>'6.Reverse RCI'!AJ13</f>
        <v>1.75</v>
      </c>
      <c r="AH149" s="144">
        <f>'6.Reverse RCI'!AK13</f>
        <v>1.75</v>
      </c>
      <c r="AI149" s="144">
        <f>'6.Reverse RCI'!AL13</f>
        <v>35</v>
      </c>
      <c r="AJ149" s="144">
        <f>'6.Reverse RCI'!AM13</f>
        <v>0.7222222222222221</v>
      </c>
      <c r="AK149" s="150">
        <f>'6.Reverse RCI'!AN13</f>
        <v>0.63826388888888885</v>
      </c>
      <c r="AL149" s="702"/>
      <c r="AN149" s="705"/>
      <c r="AO149" s="705"/>
      <c r="AP149" s="136" t="s">
        <v>35</v>
      </c>
      <c r="AQ149" s="172">
        <f>'6.Reverse RCI'!AR13</f>
        <v>71121246</v>
      </c>
      <c r="AR149" s="117">
        <f>'6.Reverse RCI'!AS13</f>
        <v>4.2855191444919425E-3</v>
      </c>
      <c r="AS149" s="117">
        <f>'6.Reverse RCI'!AT13</f>
        <v>0.63826388888888885</v>
      </c>
      <c r="AT149" s="117">
        <f>'6.Reverse RCI'!AU13</f>
        <v>1</v>
      </c>
      <c r="AU149" s="6">
        <f>'6.Reverse RCI'!AV13</f>
        <v>194537.38339783991</v>
      </c>
      <c r="AV149" s="712"/>
      <c r="AW149" s="712"/>
      <c r="AX149" s="715"/>
    </row>
    <row r="150" spans="1:50" ht="20.25" thickTop="1" thickBot="1" x14ac:dyDescent="0.35">
      <c r="A150" s="673"/>
      <c r="B150" s="673"/>
      <c r="C150" s="245" t="s">
        <v>30</v>
      </c>
      <c r="D150" s="237" t="str">
        <f>'6.Reverse RCI'!L14</f>
        <v>(NBT+EBL)*(WBR+WBT+WBL)</v>
      </c>
      <c r="E150" s="204">
        <f>'6.Reverse RCI'!M14</f>
        <v>117904473</v>
      </c>
      <c r="F150" s="671"/>
      <c r="G150" s="669"/>
      <c r="I150" s="673"/>
      <c r="J150" s="673"/>
      <c r="K150" s="211" t="s">
        <v>30</v>
      </c>
      <c r="L150" s="203">
        <f>'6.Reverse RCI'!Q14</f>
        <v>35</v>
      </c>
      <c r="M150" s="203">
        <f>'6.Reverse RCI'!R14</f>
        <v>15</v>
      </c>
      <c r="N150" s="203">
        <f>'6.Reverse RCI'!S14</f>
        <v>45</v>
      </c>
      <c r="O150" s="203">
        <f>'6.Reverse RCI'!T14</f>
        <v>13.299792101327421</v>
      </c>
      <c r="P150" s="203">
        <f>'6.Reverse RCI'!U14</f>
        <v>2.1450602139066136E-3</v>
      </c>
      <c r="Q150" s="203">
        <f>'6.Reverse RCI'!V14</f>
        <v>4.2855191444919425E-3</v>
      </c>
      <c r="R150" s="673"/>
      <c r="T150" s="705"/>
      <c r="U150" s="705"/>
      <c r="V150" s="77" t="s">
        <v>30</v>
      </c>
      <c r="W150" s="158" t="str">
        <f>'6.Reverse RCI'!Z14</f>
        <v>M</v>
      </c>
      <c r="X150" s="144" t="str">
        <f>'6.Reverse RCI'!AA14</f>
        <v>Protected</v>
      </c>
      <c r="Y150" s="144">
        <f>'6.Reverse RCI'!AB14</f>
        <v>0.01</v>
      </c>
      <c r="Z150" s="144">
        <f>'6.Reverse RCI'!AC14</f>
        <v>0.5</v>
      </c>
      <c r="AA150" s="144">
        <f>'6.Reverse RCI'!AD14</f>
        <v>0.505</v>
      </c>
      <c r="AB150" s="144">
        <f>'6.Reverse RCI'!AE14</f>
        <v>0</v>
      </c>
      <c r="AC150" s="144">
        <f>'6.Reverse RCI'!AF14</f>
        <v>0</v>
      </c>
      <c r="AD150" s="144">
        <f>'6.Reverse RCI'!AG14</f>
        <v>1</v>
      </c>
      <c r="AE150" s="144" t="str">
        <f>'6.Reverse RCI'!AH14</f>
        <v>WBT</v>
      </c>
      <c r="AF150" s="144">
        <f>'6.Reverse RCI'!AI14</f>
        <v>2</v>
      </c>
      <c r="AG150" s="144">
        <f>'6.Reverse RCI'!AJ14</f>
        <v>1.75</v>
      </c>
      <c r="AH150" s="144">
        <f>'6.Reverse RCI'!AK14</f>
        <v>1.75</v>
      </c>
      <c r="AI150" s="144">
        <f>'6.Reverse RCI'!AL14</f>
        <v>35</v>
      </c>
      <c r="AJ150" s="144">
        <f>'6.Reverse RCI'!AM14</f>
        <v>0.7222222222222221</v>
      </c>
      <c r="AK150" s="150">
        <f>'6.Reverse RCI'!AN14</f>
        <v>0.63826388888888885</v>
      </c>
      <c r="AL150" s="702"/>
      <c r="AN150" s="705"/>
      <c r="AO150" s="705"/>
      <c r="AP150" s="136" t="s">
        <v>30</v>
      </c>
      <c r="AQ150" s="172">
        <f>'6.Reverse RCI'!AR14</f>
        <v>117904473</v>
      </c>
      <c r="AR150" s="117">
        <f>'6.Reverse RCI'!AS14</f>
        <v>4.2855191444919425E-3</v>
      </c>
      <c r="AS150" s="117">
        <f>'6.Reverse RCI'!AT14</f>
        <v>0.63826388888888885</v>
      </c>
      <c r="AT150" s="117">
        <f>'6.Reverse RCI'!AU14</f>
        <v>1</v>
      </c>
      <c r="AU150" s="6">
        <f>'6.Reverse RCI'!AV14</f>
        <v>322503.17532852647</v>
      </c>
      <c r="AV150" s="712"/>
      <c r="AW150" s="712"/>
      <c r="AX150" s="715"/>
    </row>
    <row r="151" spans="1:50" ht="20.25" thickTop="1" thickBot="1" x14ac:dyDescent="0.35">
      <c r="A151" s="673"/>
      <c r="B151" s="673"/>
      <c r="C151" s="228" t="s">
        <v>28</v>
      </c>
      <c r="D151" s="237" t="str">
        <f>'6.Reverse RCI'!L15</f>
        <v>NBL*(WBT+WBL)</v>
      </c>
      <c r="E151" s="204">
        <f>'6.Reverse RCI'!M15</f>
        <v>19736031</v>
      </c>
      <c r="F151" s="671"/>
      <c r="G151" s="669"/>
      <c r="I151" s="673"/>
      <c r="J151" s="673"/>
      <c r="K151" s="214" t="s">
        <v>28</v>
      </c>
      <c r="L151" s="203">
        <f>'6.Reverse RCI'!Q15</f>
        <v>35</v>
      </c>
      <c r="M151" s="203">
        <f>'6.Reverse RCI'!R15</f>
        <v>25</v>
      </c>
      <c r="N151" s="203">
        <f>'6.Reverse RCI'!S15</f>
        <v>45</v>
      </c>
      <c r="O151" s="203">
        <f>'6.Reverse RCI'!T15</f>
        <v>12.375006393165437</v>
      </c>
      <c r="P151" s="203">
        <f>'6.Reverse RCI'!U15</f>
        <v>1.6323552670977528E-3</v>
      </c>
      <c r="Q151" s="203">
        <f>'6.Reverse RCI'!V15</f>
        <v>3.2620459504774839E-3</v>
      </c>
      <c r="R151" s="673"/>
      <c r="T151" s="705"/>
      <c r="U151" s="705"/>
      <c r="V151" s="78" t="s">
        <v>28</v>
      </c>
      <c r="W151" s="158" t="str">
        <f>'6.Reverse RCI'!Z15</f>
        <v>M</v>
      </c>
      <c r="X151" s="144" t="str">
        <f>'6.Reverse RCI'!AA15</f>
        <v>Protected</v>
      </c>
      <c r="Y151" s="144">
        <f>'6.Reverse RCI'!AB15</f>
        <v>0.01</v>
      </c>
      <c r="Z151" s="144">
        <f>'6.Reverse RCI'!AC15</f>
        <v>0.5</v>
      </c>
      <c r="AA151" s="144">
        <f>'6.Reverse RCI'!AD15</f>
        <v>0.505</v>
      </c>
      <c r="AB151" s="144" t="str">
        <f>'6.Reverse RCI'!AE15</f>
        <v>EBT</v>
      </c>
      <c r="AC151" s="144">
        <f>'6.Reverse RCI'!AF15</f>
        <v>2</v>
      </c>
      <c r="AD151" s="144">
        <f>'6.Reverse RCI'!AG15</f>
        <v>1</v>
      </c>
      <c r="AE151" s="144" t="str">
        <f>'6.Reverse RCI'!AH15</f>
        <v>WBT</v>
      </c>
      <c r="AF151" s="144">
        <f>'6.Reverse RCI'!AI15</f>
        <v>2</v>
      </c>
      <c r="AG151" s="144">
        <f>'6.Reverse RCI'!AJ15</f>
        <v>1.75</v>
      </c>
      <c r="AH151" s="144">
        <f>'6.Reverse RCI'!AK15</f>
        <v>3.75</v>
      </c>
      <c r="AI151" s="144">
        <f>'6.Reverse RCI'!AL15</f>
        <v>35</v>
      </c>
      <c r="AJ151" s="144">
        <f>'6.Reverse RCI'!AM15</f>
        <v>0.7222222222222221</v>
      </c>
      <c r="AK151" s="150">
        <f>'6.Reverse RCI'!AN15</f>
        <v>1.3677083333333331</v>
      </c>
      <c r="AL151" s="702"/>
      <c r="AN151" s="705"/>
      <c r="AO151" s="705"/>
      <c r="AP151" s="136" t="s">
        <v>28</v>
      </c>
      <c r="AQ151" s="172">
        <f>'6.Reverse RCI'!AR15</f>
        <v>19736031</v>
      </c>
      <c r="AR151" s="117">
        <f>'6.Reverse RCI'!AS15</f>
        <v>3.2620459504774839E-3</v>
      </c>
      <c r="AS151" s="117">
        <f>'6.Reverse RCI'!AT15</f>
        <v>1.3677083333333331</v>
      </c>
      <c r="AT151" s="117">
        <f>'6.Reverse RCI'!AU15</f>
        <v>1</v>
      </c>
      <c r="AU151" s="6">
        <f>'6.Reverse RCI'!AV15</f>
        <v>88052.843669467838</v>
      </c>
      <c r="AV151" s="712"/>
      <c r="AW151" s="712"/>
      <c r="AX151" s="715"/>
    </row>
    <row r="152" spans="1:50" ht="20.25" thickTop="1" thickBot="1" x14ac:dyDescent="0.35">
      <c r="A152" s="673"/>
      <c r="B152" s="673"/>
      <c r="C152" s="228" t="s">
        <v>36</v>
      </c>
      <c r="D152" s="237" t="str">
        <f>'6.Reverse RCI'!L16</f>
        <v>(NBL+WBT+WBL)*(SBR+SBT)</v>
      </c>
      <c r="E152" s="204">
        <f>'6.Reverse RCI'!M16</f>
        <v>95252080</v>
      </c>
      <c r="F152" s="671"/>
      <c r="G152" s="669"/>
      <c r="I152" s="673"/>
      <c r="J152" s="673"/>
      <c r="K152" s="214" t="s">
        <v>36</v>
      </c>
      <c r="L152" s="203">
        <f>'6.Reverse RCI'!Q16</f>
        <v>35</v>
      </c>
      <c r="M152" s="203">
        <f>'6.Reverse RCI'!R16</f>
        <v>15</v>
      </c>
      <c r="N152" s="203">
        <f>'6.Reverse RCI'!S16</f>
        <v>45</v>
      </c>
      <c r="O152" s="203">
        <f>'6.Reverse RCI'!T16</f>
        <v>13.299792101327421</v>
      </c>
      <c r="P152" s="203">
        <f>'6.Reverse RCI'!U16</f>
        <v>2.1450602139066136E-3</v>
      </c>
      <c r="Q152" s="203">
        <f>'6.Reverse RCI'!V16</f>
        <v>4.2855191444919425E-3</v>
      </c>
      <c r="R152" s="673"/>
      <c r="T152" s="705"/>
      <c r="U152" s="705"/>
      <c r="V152" s="78" t="s">
        <v>36</v>
      </c>
      <c r="W152" s="158" t="str">
        <f>'6.Reverse RCI'!Z16</f>
        <v>M</v>
      </c>
      <c r="X152" s="144" t="str">
        <f>'6.Reverse RCI'!AA16</f>
        <v>Protected</v>
      </c>
      <c r="Y152" s="144">
        <f>'6.Reverse RCI'!AB16</f>
        <v>0.01</v>
      </c>
      <c r="Z152" s="144">
        <f>'6.Reverse RCI'!AC16</f>
        <v>0.5</v>
      </c>
      <c r="AA152" s="144">
        <f>'6.Reverse RCI'!AD16</f>
        <v>0.505</v>
      </c>
      <c r="AB152" s="144">
        <f>'6.Reverse RCI'!AE16</f>
        <v>0</v>
      </c>
      <c r="AC152" s="144">
        <f>'6.Reverse RCI'!AF16</f>
        <v>0</v>
      </c>
      <c r="AD152" s="144">
        <f>'6.Reverse RCI'!AG16</f>
        <v>1</v>
      </c>
      <c r="AE152" s="144" t="str">
        <f>'6.Reverse RCI'!AH16</f>
        <v>WBT</v>
      </c>
      <c r="AF152" s="144">
        <f>'6.Reverse RCI'!AI16</f>
        <v>2</v>
      </c>
      <c r="AG152" s="144">
        <f>'6.Reverse RCI'!AJ16</f>
        <v>1.75</v>
      </c>
      <c r="AH152" s="144">
        <f>'6.Reverse RCI'!AK16</f>
        <v>1.75</v>
      </c>
      <c r="AI152" s="144">
        <f>'6.Reverse RCI'!AL16</f>
        <v>35</v>
      </c>
      <c r="AJ152" s="144">
        <f>'6.Reverse RCI'!AM16</f>
        <v>0.7222222222222221</v>
      </c>
      <c r="AK152" s="150">
        <f>'6.Reverse RCI'!AN16</f>
        <v>0.63826388888888885</v>
      </c>
      <c r="AL152" s="702"/>
      <c r="AN152" s="705"/>
      <c r="AO152" s="705"/>
      <c r="AP152" s="136" t="s">
        <v>36</v>
      </c>
      <c r="AQ152" s="172">
        <f>'6.Reverse RCI'!AR16</f>
        <v>95252080</v>
      </c>
      <c r="AR152" s="117">
        <f>'6.Reverse RCI'!AS16</f>
        <v>4.2855191444919425E-3</v>
      </c>
      <c r="AS152" s="117">
        <f>'6.Reverse RCI'!AT16</f>
        <v>0.63826388888888885</v>
      </c>
      <c r="AT152" s="117">
        <f>'6.Reverse RCI'!AU16</f>
        <v>1</v>
      </c>
      <c r="AU152" s="6">
        <f>'6.Reverse RCI'!AV16</f>
        <v>260542.2633681322</v>
      </c>
      <c r="AV152" s="712"/>
      <c r="AW152" s="712"/>
      <c r="AX152" s="715"/>
    </row>
    <row r="153" spans="1:50" ht="20.25" thickTop="1" thickBot="1" x14ac:dyDescent="0.35">
      <c r="A153" s="673"/>
      <c r="B153" s="673"/>
      <c r="C153" s="246" t="s">
        <v>29</v>
      </c>
      <c r="D153" s="238" t="str">
        <f>'6.Reverse RCI'!L17</f>
        <v>(EBR+EBT+EBL)*(SBT+WBL)</v>
      </c>
      <c r="E153" s="247">
        <f>'6.Reverse RCI'!M17</f>
        <v>96497454</v>
      </c>
      <c r="F153" s="674"/>
      <c r="G153" s="669"/>
      <c r="I153" s="673"/>
      <c r="J153" s="673"/>
      <c r="K153" s="248" t="s">
        <v>29</v>
      </c>
      <c r="L153" s="209">
        <f>'6.Reverse RCI'!Q17</f>
        <v>35</v>
      </c>
      <c r="M153" s="209">
        <f>'6.Reverse RCI'!R17</f>
        <v>15</v>
      </c>
      <c r="N153" s="209">
        <f>'6.Reverse RCI'!S17</f>
        <v>45</v>
      </c>
      <c r="O153" s="209">
        <f>'6.Reverse RCI'!T17</f>
        <v>13.299792101327421</v>
      </c>
      <c r="P153" s="209">
        <f>'6.Reverse RCI'!U17</f>
        <v>2.1450602139066136E-3</v>
      </c>
      <c r="Q153" s="209">
        <f>'6.Reverse RCI'!V17</f>
        <v>4.2855191444919425E-3</v>
      </c>
      <c r="R153" s="675"/>
      <c r="T153" s="705"/>
      <c r="U153" s="705"/>
      <c r="V153" s="86" t="s">
        <v>29</v>
      </c>
      <c r="W153" s="158" t="str">
        <f>'6.Reverse RCI'!Z17</f>
        <v>M</v>
      </c>
      <c r="X153" s="163" t="str">
        <f>'6.Reverse RCI'!AA17</f>
        <v>Protected</v>
      </c>
      <c r="Y153" s="163">
        <f>'6.Reverse RCI'!AB17</f>
        <v>0.01</v>
      </c>
      <c r="Z153" s="163">
        <f>'6.Reverse RCI'!AC17</f>
        <v>0.5</v>
      </c>
      <c r="AA153" s="163">
        <f>'6.Reverse RCI'!AD17</f>
        <v>0.505</v>
      </c>
      <c r="AB153" s="163">
        <f>'6.Reverse RCI'!AE17</f>
        <v>0</v>
      </c>
      <c r="AC153" s="163">
        <f>'6.Reverse RCI'!AF17</f>
        <v>0</v>
      </c>
      <c r="AD153" s="163">
        <f>'6.Reverse RCI'!AG17</f>
        <v>1</v>
      </c>
      <c r="AE153" s="163" t="str">
        <f>'6.Reverse RCI'!AH17</f>
        <v>EBT</v>
      </c>
      <c r="AF153" s="163">
        <f>'6.Reverse RCI'!AI17</f>
        <v>2</v>
      </c>
      <c r="AG153" s="163">
        <f>'6.Reverse RCI'!AJ17</f>
        <v>1.75</v>
      </c>
      <c r="AH153" s="163">
        <f>'6.Reverse RCI'!AK17</f>
        <v>1.75</v>
      </c>
      <c r="AI153" s="163">
        <f>'6.Reverse RCI'!AL17</f>
        <v>35</v>
      </c>
      <c r="AJ153" s="163">
        <f>'6.Reverse RCI'!AM17</f>
        <v>0.7222222222222221</v>
      </c>
      <c r="AK153" s="164">
        <f>'6.Reverse RCI'!AN17</f>
        <v>0.63826388888888885</v>
      </c>
      <c r="AL153" s="703"/>
      <c r="AN153" s="705"/>
      <c r="AO153" s="705"/>
      <c r="AP153" s="141" t="s">
        <v>29</v>
      </c>
      <c r="AQ153" s="177">
        <f>'6.Reverse RCI'!AR17</f>
        <v>96497454</v>
      </c>
      <c r="AR153" s="176">
        <f>'6.Reverse RCI'!AS17</f>
        <v>4.2855191444919425E-3</v>
      </c>
      <c r="AS153" s="176">
        <f>'6.Reverse RCI'!AT17</f>
        <v>0.63826388888888885</v>
      </c>
      <c r="AT153" s="176">
        <f>'6.Reverse RCI'!AU17</f>
        <v>1</v>
      </c>
      <c r="AU153" s="178">
        <f>'6.Reverse RCI'!AV17</f>
        <v>263948.72505064693</v>
      </c>
      <c r="AV153" s="712"/>
      <c r="AW153" s="713"/>
      <c r="AX153" s="715"/>
    </row>
    <row r="154" spans="1:50" ht="20.25" thickTop="1" thickBot="1" x14ac:dyDescent="0.35">
      <c r="A154" s="673"/>
      <c r="B154" s="673"/>
      <c r="C154" s="217" t="s">
        <v>34</v>
      </c>
      <c r="D154" s="236" t="str">
        <f>'6.Reverse RCI'!L18</f>
        <v>(EBT+EBL)*NBL</v>
      </c>
      <c r="E154" s="212">
        <f>'6.Reverse RCI'!M18</f>
        <v>14481314</v>
      </c>
      <c r="F154" s="670">
        <f>SUM(E154:E155)</f>
        <v>34217345</v>
      </c>
      <c r="G154" s="669">
        <f>F154/F21</f>
        <v>9.5891035051806364E-2</v>
      </c>
      <c r="I154" s="673"/>
      <c r="J154" s="673"/>
      <c r="K154" s="216" t="s">
        <v>34</v>
      </c>
      <c r="L154" s="199">
        <f>'6.Reverse RCI'!Q18</f>
        <v>35</v>
      </c>
      <c r="M154" s="199">
        <f>'6.Reverse RCI'!R18</f>
        <v>15</v>
      </c>
      <c r="N154" s="199">
        <f>'6.Reverse RCI'!S18</f>
        <v>230</v>
      </c>
      <c r="O154" s="199">
        <f>'6.Reverse RCI'!T18</f>
        <v>23.0484651884397</v>
      </c>
      <c r="P154" s="199">
        <f>'6.Reverse RCI'!U18</f>
        <v>1.7237755582630576E-2</v>
      </c>
      <c r="Q154" s="199">
        <f>'6.Reverse RCI'!V18</f>
        <v>3.417837094773464E-2</v>
      </c>
      <c r="R154" s="672">
        <f>'6.Reverse RCI'!W18</f>
        <v>3.417837094773464E-2</v>
      </c>
      <c r="T154" s="705"/>
      <c r="U154" s="705"/>
      <c r="V154" s="80" t="s">
        <v>34</v>
      </c>
      <c r="W154" s="157" t="str">
        <f>'6.Reverse RCI'!Z18</f>
        <v>C</v>
      </c>
      <c r="X154" s="147" t="str">
        <f>'6.Reverse RCI'!AA18</f>
        <v xml:space="preserve">Protected </v>
      </c>
      <c r="Y154" s="147">
        <f>'6.Reverse RCI'!AB18</f>
        <v>0.01</v>
      </c>
      <c r="Z154" s="147">
        <f>'6.Reverse RCI'!AC18</f>
        <v>0.5</v>
      </c>
      <c r="AA154" s="147">
        <f>'6.Reverse RCI'!AD18</f>
        <v>0.505</v>
      </c>
      <c r="AB154" s="147" t="str">
        <f>'6.Reverse RCI'!AE18</f>
        <v>EBT</v>
      </c>
      <c r="AC154" s="147">
        <f>'6.Reverse RCI'!AF18</f>
        <v>2</v>
      </c>
      <c r="AD154" s="147">
        <f>'6.Reverse RCI'!AG18</f>
        <v>1</v>
      </c>
      <c r="AE154" s="147" t="str">
        <f>'6.Reverse RCI'!AH18</f>
        <v>WBT</v>
      </c>
      <c r="AF154" s="147">
        <f>'6.Reverse RCI'!AI18</f>
        <v>2</v>
      </c>
      <c r="AG154" s="147">
        <f>'6.Reverse RCI'!AJ18</f>
        <v>1.75</v>
      </c>
      <c r="AH154" s="147">
        <f>'6.Reverse RCI'!AK18</f>
        <v>3.75</v>
      </c>
      <c r="AI154" s="147">
        <f>'6.Reverse RCI'!AL18</f>
        <v>35</v>
      </c>
      <c r="AJ154" s="147">
        <f>'6.Reverse RCI'!AM18</f>
        <v>0.7222222222222221</v>
      </c>
      <c r="AK154" s="148">
        <f>'6.Reverse RCI'!AN18</f>
        <v>1.3677083333333331</v>
      </c>
      <c r="AL154" s="701">
        <f>'6.Reverse RCI'!AO18</f>
        <v>1.3677083333333331</v>
      </c>
      <c r="AN154" s="705"/>
      <c r="AO154" s="705"/>
      <c r="AP154" s="138" t="s">
        <v>34</v>
      </c>
      <c r="AQ154" s="171">
        <f>'6.Reverse RCI'!AR18</f>
        <v>14481314</v>
      </c>
      <c r="AR154" s="115">
        <f>'6.Reverse RCI'!AS18</f>
        <v>3.417837094773464E-2</v>
      </c>
      <c r="AS154" s="115">
        <f>'6.Reverse RCI'!AT18</f>
        <v>1.3677083333333331</v>
      </c>
      <c r="AT154" s="115">
        <f>'6.Reverse RCI'!AU18</f>
        <v>1</v>
      </c>
      <c r="AU154" s="5">
        <f>'6.Reverse RCI'!AV18</f>
        <v>676944.12353702472</v>
      </c>
      <c r="AV154" s="711">
        <f>'6.Reverse RCI'!AW18</f>
        <v>1599525.4726738883</v>
      </c>
      <c r="AW154" s="711">
        <f>'6.Reverse RCI'!AX18</f>
        <v>88.98043390966248</v>
      </c>
      <c r="AX154" s="715"/>
    </row>
    <row r="155" spans="1:50" ht="20.25" thickTop="1" thickBot="1" x14ac:dyDescent="0.35">
      <c r="A155" s="675"/>
      <c r="B155" s="675"/>
      <c r="C155" s="222" t="s">
        <v>35</v>
      </c>
      <c r="D155" s="238" t="str">
        <f>'6.Reverse RCI'!L19</f>
        <v>SBL*(WBT+WBL)</v>
      </c>
      <c r="E155" s="210">
        <f>'6.Reverse RCI'!M19</f>
        <v>19736031</v>
      </c>
      <c r="F155" s="674"/>
      <c r="G155" s="669"/>
      <c r="I155" s="675"/>
      <c r="J155" s="675"/>
      <c r="K155" s="221" t="s">
        <v>35</v>
      </c>
      <c r="L155" s="209">
        <f>'6.Reverse RCI'!Q19</f>
        <v>35</v>
      </c>
      <c r="M155" s="209">
        <f>'6.Reverse RCI'!R19</f>
        <v>15</v>
      </c>
      <c r="N155" s="209">
        <f>'6.Reverse RCI'!S19</f>
        <v>230</v>
      </c>
      <c r="O155" s="209">
        <f>'6.Reverse RCI'!T19</f>
        <v>23.0484651884397</v>
      </c>
      <c r="P155" s="209">
        <f>'6.Reverse RCI'!U19</f>
        <v>1.7237755582630576E-2</v>
      </c>
      <c r="Q155" s="209">
        <f>'6.Reverse RCI'!V19</f>
        <v>3.417837094773464E-2</v>
      </c>
      <c r="R155" s="675"/>
      <c r="T155" s="706"/>
      <c r="U155" s="706"/>
      <c r="V155" s="82" t="s">
        <v>35</v>
      </c>
      <c r="W155" s="158" t="str">
        <f>'6.Reverse RCI'!Z19</f>
        <v>C</v>
      </c>
      <c r="X155" s="152" t="str">
        <f>'6.Reverse RCI'!AA19</f>
        <v xml:space="preserve">Protected </v>
      </c>
      <c r="Y155" s="152">
        <f>'6.Reverse RCI'!AB19</f>
        <v>0.01</v>
      </c>
      <c r="Z155" s="152">
        <f>'6.Reverse RCI'!AC19</f>
        <v>0.5</v>
      </c>
      <c r="AA155" s="152">
        <f>'6.Reverse RCI'!AD19</f>
        <v>0.505</v>
      </c>
      <c r="AB155" s="152" t="str">
        <f>'6.Reverse RCI'!AE19</f>
        <v>WBT</v>
      </c>
      <c r="AC155" s="152">
        <f>'6.Reverse RCI'!AF19</f>
        <v>2</v>
      </c>
      <c r="AD155" s="152">
        <f>'6.Reverse RCI'!AG19</f>
        <v>1</v>
      </c>
      <c r="AE155" s="152" t="str">
        <f>'6.Reverse RCI'!AH19</f>
        <v>EBT</v>
      </c>
      <c r="AF155" s="152">
        <f>'6.Reverse RCI'!AI19</f>
        <v>2</v>
      </c>
      <c r="AG155" s="152">
        <f>'6.Reverse RCI'!AJ19</f>
        <v>1.75</v>
      </c>
      <c r="AH155" s="152">
        <f>'6.Reverse RCI'!AK19</f>
        <v>3.75</v>
      </c>
      <c r="AI155" s="152">
        <f>'6.Reverse RCI'!AL19</f>
        <v>35</v>
      </c>
      <c r="AJ155" s="152">
        <f>'6.Reverse RCI'!AM19</f>
        <v>0.7222222222222221</v>
      </c>
      <c r="AK155" s="153">
        <f>'6.Reverse RCI'!AN19</f>
        <v>1.3677083333333331</v>
      </c>
      <c r="AL155" s="703"/>
      <c r="AN155" s="706"/>
      <c r="AO155" s="706"/>
      <c r="AP155" s="140" t="s">
        <v>35</v>
      </c>
      <c r="AQ155" s="174">
        <f>'6.Reverse RCI'!AR19</f>
        <v>19736031</v>
      </c>
      <c r="AR155" s="120">
        <f>'6.Reverse RCI'!AS19</f>
        <v>3.417837094773464E-2</v>
      </c>
      <c r="AS155" s="120">
        <f>'6.Reverse RCI'!AT19</f>
        <v>1.3677083333333331</v>
      </c>
      <c r="AT155" s="120">
        <f>'6.Reverse RCI'!AU19</f>
        <v>1</v>
      </c>
      <c r="AU155" s="7">
        <f>'6.Reverse RCI'!AV19</f>
        <v>922581.3491368636</v>
      </c>
      <c r="AV155" s="713"/>
      <c r="AW155" s="713"/>
      <c r="AX155" s="716"/>
    </row>
    <row r="156" spans="1:50" ht="20.25" thickTop="1" thickBot="1" x14ac:dyDescent="0.35">
      <c r="A156" s="672">
        <v>7</v>
      </c>
      <c r="B156" s="672" t="s">
        <v>8</v>
      </c>
      <c r="C156" s="223" t="s">
        <v>34</v>
      </c>
      <c r="D156" s="231" t="str">
        <f>'7.Redirect 2L&amp;T'!L6</f>
        <v>(EBT+NBR+SBL)*(NBT+NBL)</v>
      </c>
      <c r="E156" s="212">
        <f>'7.Redirect 2L&amp;T'!M6</f>
        <v>68554248</v>
      </c>
      <c r="F156" s="676">
        <f>SUM(E156:E162)</f>
        <v>288938215</v>
      </c>
      <c r="G156" s="669">
        <f>F156/F5</f>
        <v>1.9520945907080129</v>
      </c>
      <c r="I156" s="672">
        <v>7</v>
      </c>
      <c r="J156" s="672" t="s">
        <v>8</v>
      </c>
      <c r="K156" s="198" t="s">
        <v>34</v>
      </c>
      <c r="L156" s="199">
        <f>'7.Redirect 2L&amp;T'!Q6</f>
        <v>35</v>
      </c>
      <c r="M156" s="199">
        <f>'7.Redirect 2L&amp;T'!R6</f>
        <v>20</v>
      </c>
      <c r="N156" s="199">
        <f>'7.Redirect 2L&amp;T'!S6</f>
        <v>10</v>
      </c>
      <c r="O156" s="199">
        <f>'7.Redirect 2L&amp;T'!T6</f>
        <v>7.8464824249932006</v>
      </c>
      <c r="P156" s="199">
        <f>'7.Redirect 2L&amp;T'!U6</f>
        <v>2.903258937823807E-4</v>
      </c>
      <c r="Q156" s="199">
        <f>'7.Redirect 2L&amp;T'!V6</f>
        <v>5.8056749844016082E-4</v>
      </c>
      <c r="R156" s="672">
        <f>'7.Redirect 2L&amp;T'!W6</f>
        <v>6.9675764977250782E-4</v>
      </c>
      <c r="T156" s="704">
        <v>7</v>
      </c>
      <c r="U156" s="704" t="s">
        <v>8</v>
      </c>
      <c r="V156" s="73" t="s">
        <v>34</v>
      </c>
      <c r="W156" s="159" t="str">
        <f>'7.Redirect 2L&amp;T'!Z6</f>
        <v>D</v>
      </c>
      <c r="X156" s="161" t="str">
        <f>'7.Redirect 2L&amp;T'!AA6</f>
        <v>Permitted or yield control</v>
      </c>
      <c r="Y156" s="161">
        <f>'7.Redirect 2L&amp;T'!AB6</f>
        <v>1</v>
      </c>
      <c r="Z156" s="161">
        <f>'7.Redirect 2L&amp;T'!AC6</f>
        <v>0.5</v>
      </c>
      <c r="AA156" s="161">
        <f>'7.Redirect 2L&amp;T'!AD6</f>
        <v>1</v>
      </c>
      <c r="AB156" s="161" t="str">
        <f>'7.Redirect 2L&amp;T'!AE6</f>
        <v>NA</v>
      </c>
      <c r="AC156" s="161">
        <f>'7.Redirect 2L&amp;T'!AF6</f>
        <v>0</v>
      </c>
      <c r="AD156" s="161">
        <f>'7.Redirect 2L&amp;T'!AG6</f>
        <v>0</v>
      </c>
      <c r="AE156" s="161" t="str">
        <f>'7.Redirect 2L&amp;T'!AH6</f>
        <v>NA</v>
      </c>
      <c r="AF156" s="161">
        <f>'7.Redirect 2L&amp;T'!AI6</f>
        <v>0</v>
      </c>
      <c r="AG156" s="161">
        <f>'7.Redirect 2L&amp;T'!AJ6</f>
        <v>0</v>
      </c>
      <c r="AH156" s="161">
        <f>'7.Redirect 2L&amp;T'!AK6</f>
        <v>1</v>
      </c>
      <c r="AI156" s="161" t="str">
        <f>'7.Redirect 2L&amp;T'!AL6</f>
        <v>NA</v>
      </c>
      <c r="AJ156" s="161">
        <f>'7.Redirect 2L&amp;T'!AM6</f>
        <v>1</v>
      </c>
      <c r="AK156" s="162">
        <f>'7.Redirect 2L&amp;T'!AN6</f>
        <v>1</v>
      </c>
      <c r="AL156" s="701">
        <f>'7.Redirect 2L&amp;T'!AO6</f>
        <v>1</v>
      </c>
      <c r="AN156" s="704">
        <v>7</v>
      </c>
      <c r="AO156" s="704" t="s">
        <v>8</v>
      </c>
      <c r="AP156" s="131" t="s">
        <v>34</v>
      </c>
      <c r="AQ156" s="171">
        <f>'7.Redirect 2L&amp;T'!AR6</f>
        <v>68554248</v>
      </c>
      <c r="AR156" s="115">
        <f>'7.Redirect 2L&amp;T'!AS6</f>
        <v>5.8056749844016082E-4</v>
      </c>
      <c r="AS156" s="115">
        <f>'7.Redirect 2L&amp;T'!AT6</f>
        <v>1</v>
      </c>
      <c r="AT156" s="115">
        <f>'7.Redirect 2L&amp;T'!AU6</f>
        <v>1</v>
      </c>
      <c r="AU156" s="5">
        <f>'7.Redirect 2L&amp;T'!AV6</f>
        <v>39800.3682688064</v>
      </c>
      <c r="AV156" s="711">
        <f>'7.Redirect 2L&amp;T'!AW6</f>
        <v>306416.81786492362</v>
      </c>
      <c r="AW156" s="711">
        <f>'7.Redirect 2L&amp;T'!AX6</f>
        <v>97.788207777911808</v>
      </c>
      <c r="AX156" s="714">
        <f>'7.Redirect 2L&amp;T'!AY6</f>
        <v>79.772085421959844</v>
      </c>
    </row>
    <row r="157" spans="1:50" ht="20.25" thickTop="1" thickBot="1" x14ac:dyDescent="0.35">
      <c r="A157" s="673"/>
      <c r="B157" s="673"/>
      <c r="C157" s="224" t="s">
        <v>35</v>
      </c>
      <c r="D157" s="232" t="str">
        <f>'7.Redirect 2L&amp;T'!L7</f>
        <v>(NBT+WBR)*(NBL+WBT+WBL)</v>
      </c>
      <c r="E157" s="204">
        <f>'7.Redirect 2L&amp;T'!M7</f>
        <v>123687080</v>
      </c>
      <c r="F157" s="676"/>
      <c r="G157" s="669"/>
      <c r="I157" s="673"/>
      <c r="J157" s="673"/>
      <c r="K157" s="202" t="s">
        <v>35</v>
      </c>
      <c r="L157" s="203">
        <f>'7.Redirect 2L&amp;T'!Q7</f>
        <v>35</v>
      </c>
      <c r="M157" s="203">
        <f>'7.Redirect 2L&amp;T'!R7</f>
        <v>15</v>
      </c>
      <c r="N157" s="203">
        <f>'7.Redirect 2L&amp;T'!S7</f>
        <v>10</v>
      </c>
      <c r="O157" s="203">
        <f>'7.Redirect 2L&amp;T'!T7</f>
        <v>10.197448937567444</v>
      </c>
      <c r="P157" s="203">
        <f>'7.Redirect 2L&amp;T'!U7</f>
        <v>7.8388153024650875E-4</v>
      </c>
      <c r="Q157" s="203">
        <f>'7.Redirect 2L&amp;T'!V7</f>
        <v>1.567148590239556E-3</v>
      </c>
      <c r="R157" s="673"/>
      <c r="T157" s="705"/>
      <c r="U157" s="705"/>
      <c r="V157" s="74" t="s">
        <v>35</v>
      </c>
      <c r="W157" s="160" t="str">
        <f>'7.Redirect 2L&amp;T'!Z7</f>
        <v>D</v>
      </c>
      <c r="X157" s="144" t="str">
        <f>'7.Redirect 2L&amp;T'!AA7</f>
        <v>Permitted or yield control</v>
      </c>
      <c r="Y157" s="144">
        <f>'7.Redirect 2L&amp;T'!AB7</f>
        <v>1</v>
      </c>
      <c r="Z157" s="144">
        <f>'7.Redirect 2L&amp;T'!AC7</f>
        <v>0.5</v>
      </c>
      <c r="AA157" s="144">
        <f>'7.Redirect 2L&amp;T'!AD7</f>
        <v>1</v>
      </c>
      <c r="AB157" s="144" t="str">
        <f>'7.Redirect 2L&amp;T'!AE7</f>
        <v>NA</v>
      </c>
      <c r="AC157" s="144">
        <f>'7.Redirect 2L&amp;T'!AF7</f>
        <v>0</v>
      </c>
      <c r="AD157" s="144">
        <f>'7.Redirect 2L&amp;T'!AG7</f>
        <v>0</v>
      </c>
      <c r="AE157" s="144" t="str">
        <f>'7.Redirect 2L&amp;T'!AH7</f>
        <v>NA</v>
      </c>
      <c r="AF157" s="144">
        <f>'7.Redirect 2L&amp;T'!AI7</f>
        <v>0</v>
      </c>
      <c r="AG157" s="144">
        <f>'7.Redirect 2L&amp;T'!AJ7</f>
        <v>0</v>
      </c>
      <c r="AH157" s="144">
        <f>'7.Redirect 2L&amp;T'!AK7</f>
        <v>1</v>
      </c>
      <c r="AI157" s="144" t="str">
        <f>'7.Redirect 2L&amp;T'!AL7</f>
        <v>NA</v>
      </c>
      <c r="AJ157" s="144">
        <f>'7.Redirect 2L&amp;T'!AM7</f>
        <v>1</v>
      </c>
      <c r="AK157" s="150">
        <f>'7.Redirect 2L&amp;T'!AN7</f>
        <v>1</v>
      </c>
      <c r="AL157" s="702"/>
      <c r="AN157" s="705"/>
      <c r="AO157" s="705"/>
      <c r="AP157" s="132" t="s">
        <v>35</v>
      </c>
      <c r="AQ157" s="172">
        <f>'7.Redirect 2L&amp;T'!AR7</f>
        <v>123687080</v>
      </c>
      <c r="AR157" s="117">
        <f>'7.Redirect 2L&amp;T'!AS7</f>
        <v>1.567148590239556E-3</v>
      </c>
      <c r="AS157" s="117">
        <f>'7.Redirect 2L&amp;T'!AT7</f>
        <v>1</v>
      </c>
      <c r="AT157" s="117">
        <f>'7.Redirect 2L&amp;T'!AU7</f>
        <v>1</v>
      </c>
      <c r="AU157" s="6">
        <f>'7.Redirect 2L&amp;T'!AV7</f>
        <v>193836.03305284717</v>
      </c>
      <c r="AV157" s="712"/>
      <c r="AW157" s="712"/>
      <c r="AX157" s="715"/>
    </row>
    <row r="158" spans="1:50" ht="20.25" thickTop="1" thickBot="1" x14ac:dyDescent="0.35">
      <c r="A158" s="673"/>
      <c r="B158" s="673"/>
      <c r="C158" s="225" t="s">
        <v>30</v>
      </c>
      <c r="D158" s="232" t="str">
        <f>'7.Redirect 2L&amp;T'!L8</f>
        <v>(NBL+WBT)*WBL</v>
      </c>
      <c r="E158" s="204">
        <f>'7.Redirect 2L&amp;T'!M8</f>
        <v>42531024</v>
      </c>
      <c r="F158" s="676"/>
      <c r="G158" s="669"/>
      <c r="I158" s="673"/>
      <c r="J158" s="673"/>
      <c r="K158" s="207" t="s">
        <v>30</v>
      </c>
      <c r="L158" s="203">
        <f>'7.Redirect 2L&amp;T'!Q8</f>
        <v>35</v>
      </c>
      <c r="M158" s="203">
        <f>'7.Redirect 2L&amp;T'!R8</f>
        <v>20</v>
      </c>
      <c r="N158" s="203">
        <f>'7.Redirect 2L&amp;T'!S8</f>
        <v>10</v>
      </c>
      <c r="O158" s="203">
        <f>'7.Redirect 2L&amp;T'!T8</f>
        <v>7.8464824249932006</v>
      </c>
      <c r="P158" s="203">
        <f>'7.Redirect 2L&amp;T'!U8</f>
        <v>2.903258937823807E-4</v>
      </c>
      <c r="Q158" s="203">
        <f>'7.Redirect 2L&amp;T'!V8</f>
        <v>5.8056749844016082E-4</v>
      </c>
      <c r="R158" s="673"/>
      <c r="T158" s="705"/>
      <c r="U158" s="705"/>
      <c r="V158" s="75" t="s">
        <v>30</v>
      </c>
      <c r="W158" s="160" t="str">
        <f>'7.Redirect 2L&amp;T'!Z8</f>
        <v>D</v>
      </c>
      <c r="X158" s="144" t="str">
        <f>'7.Redirect 2L&amp;T'!AA8</f>
        <v>Permitted or yield control</v>
      </c>
      <c r="Y158" s="144">
        <f>'7.Redirect 2L&amp;T'!AB8</f>
        <v>1</v>
      </c>
      <c r="Z158" s="144">
        <f>'7.Redirect 2L&amp;T'!AC8</f>
        <v>0.5</v>
      </c>
      <c r="AA158" s="144">
        <f>'7.Redirect 2L&amp;T'!AD8</f>
        <v>1</v>
      </c>
      <c r="AB158" s="144" t="str">
        <f>'7.Redirect 2L&amp;T'!AE8</f>
        <v>NA</v>
      </c>
      <c r="AC158" s="144">
        <f>'7.Redirect 2L&amp;T'!AF8</f>
        <v>0</v>
      </c>
      <c r="AD158" s="144">
        <f>'7.Redirect 2L&amp;T'!AG8</f>
        <v>0</v>
      </c>
      <c r="AE158" s="144" t="str">
        <f>'7.Redirect 2L&amp;T'!AH8</f>
        <v>NA</v>
      </c>
      <c r="AF158" s="144">
        <f>'7.Redirect 2L&amp;T'!AI8</f>
        <v>0</v>
      </c>
      <c r="AG158" s="144">
        <f>'7.Redirect 2L&amp;T'!AJ8</f>
        <v>0</v>
      </c>
      <c r="AH158" s="144">
        <f>'7.Redirect 2L&amp;T'!AK8</f>
        <v>1</v>
      </c>
      <c r="AI158" s="144" t="str">
        <f>'7.Redirect 2L&amp;T'!AL8</f>
        <v>NA</v>
      </c>
      <c r="AJ158" s="144">
        <f>'7.Redirect 2L&amp;T'!AM8</f>
        <v>1</v>
      </c>
      <c r="AK158" s="150">
        <f>'7.Redirect 2L&amp;T'!AN8</f>
        <v>1</v>
      </c>
      <c r="AL158" s="702"/>
      <c r="AN158" s="705"/>
      <c r="AO158" s="705"/>
      <c r="AP158" s="133" t="s">
        <v>30</v>
      </c>
      <c r="AQ158" s="172">
        <f>'7.Redirect 2L&amp;T'!AR8</f>
        <v>42531024</v>
      </c>
      <c r="AR158" s="117">
        <f>'7.Redirect 2L&amp;T'!AS8</f>
        <v>5.8056749844016082E-4</v>
      </c>
      <c r="AS158" s="117">
        <f>'7.Redirect 2L&amp;T'!AT8</f>
        <v>1</v>
      </c>
      <c r="AT158" s="117">
        <f>'7.Redirect 2L&amp;T'!AU8</f>
        <v>1</v>
      </c>
      <c r="AU158" s="6">
        <f>'7.Redirect 2L&amp;T'!AV8</f>
        <v>24692.130209778443</v>
      </c>
      <c r="AV158" s="712"/>
      <c r="AW158" s="712"/>
      <c r="AX158" s="715"/>
    </row>
    <row r="159" spans="1:50" ht="20.25" thickTop="1" thickBot="1" x14ac:dyDescent="0.35">
      <c r="A159" s="673"/>
      <c r="B159" s="673"/>
      <c r="C159" s="225" t="s">
        <v>28</v>
      </c>
      <c r="D159" s="232" t="str">
        <f>'7.Redirect 2L&amp;T'!L9</f>
        <v>SBR*(SBT+SBL)</v>
      </c>
      <c r="E159" s="204">
        <f>'7.Redirect 2L&amp;T'!M9</f>
        <v>4392588</v>
      </c>
      <c r="F159" s="676"/>
      <c r="G159" s="669"/>
      <c r="I159" s="673"/>
      <c r="J159" s="673"/>
      <c r="K159" s="207" t="s">
        <v>28</v>
      </c>
      <c r="L159" s="203">
        <f>'7.Redirect 2L&amp;T'!Q9</f>
        <v>15</v>
      </c>
      <c r="M159" s="203">
        <f>'7.Redirect 2L&amp;T'!R9</f>
        <v>15</v>
      </c>
      <c r="N159" s="203">
        <f>'7.Redirect 2L&amp;T'!S9</f>
        <v>10</v>
      </c>
      <c r="O159" s="203">
        <f>'7.Redirect 2L&amp;T'!T9</f>
        <v>1.3073361412148754</v>
      </c>
      <c r="P159" s="203">
        <f>'7.Redirect 2L&amp;T'!U9</f>
        <v>3.259682051177461E-7</v>
      </c>
      <c r="Q159" s="203">
        <f>'7.Redirect 2L&amp;T'!V9</f>
        <v>6.519363039802215E-7</v>
      </c>
      <c r="R159" s="673"/>
      <c r="T159" s="705"/>
      <c r="U159" s="705"/>
      <c r="V159" s="75" t="s">
        <v>28</v>
      </c>
      <c r="W159" s="160" t="str">
        <f>'7.Redirect 2L&amp;T'!Z9</f>
        <v>D</v>
      </c>
      <c r="X159" s="144" t="str">
        <f>'7.Redirect 2L&amp;T'!AA9</f>
        <v>Permitted or yield control</v>
      </c>
      <c r="Y159" s="144">
        <f>'7.Redirect 2L&amp;T'!AB9</f>
        <v>1</v>
      </c>
      <c r="Z159" s="144">
        <f>'7.Redirect 2L&amp;T'!AC9</f>
        <v>0.5</v>
      </c>
      <c r="AA159" s="144">
        <f>'7.Redirect 2L&amp;T'!AD9</f>
        <v>1</v>
      </c>
      <c r="AB159" s="144" t="str">
        <f>'7.Redirect 2L&amp;T'!AE9</f>
        <v>NA</v>
      </c>
      <c r="AC159" s="144">
        <f>'7.Redirect 2L&amp;T'!AF9</f>
        <v>0</v>
      </c>
      <c r="AD159" s="144">
        <f>'7.Redirect 2L&amp;T'!AG9</f>
        <v>0</v>
      </c>
      <c r="AE159" s="144" t="str">
        <f>'7.Redirect 2L&amp;T'!AH9</f>
        <v>NA</v>
      </c>
      <c r="AF159" s="144">
        <f>'7.Redirect 2L&amp;T'!AI9</f>
        <v>0</v>
      </c>
      <c r="AG159" s="144">
        <f>'7.Redirect 2L&amp;T'!AJ9</f>
        <v>0</v>
      </c>
      <c r="AH159" s="144">
        <f>'7.Redirect 2L&amp;T'!AK9</f>
        <v>1</v>
      </c>
      <c r="AI159" s="144" t="str">
        <f>'7.Redirect 2L&amp;T'!AL9</f>
        <v>NA</v>
      </c>
      <c r="AJ159" s="144">
        <f>'7.Redirect 2L&amp;T'!AM9</f>
        <v>1</v>
      </c>
      <c r="AK159" s="150">
        <f>'7.Redirect 2L&amp;T'!AN9</f>
        <v>1</v>
      </c>
      <c r="AL159" s="702"/>
      <c r="AN159" s="705"/>
      <c r="AO159" s="705"/>
      <c r="AP159" s="133" t="s">
        <v>28</v>
      </c>
      <c r="AQ159" s="172">
        <f>'7.Redirect 2L&amp;T'!AR9</f>
        <v>4392588</v>
      </c>
      <c r="AR159" s="117">
        <f>'7.Redirect 2L&amp;T'!AS9</f>
        <v>6.519363039802215E-7</v>
      </c>
      <c r="AS159" s="117">
        <f>'7.Redirect 2L&amp;T'!AT9</f>
        <v>1</v>
      </c>
      <c r="AT159" s="117">
        <f>'7.Redirect 2L&amp;T'!AU9</f>
        <v>1</v>
      </c>
      <c r="AU159" s="6">
        <f>'7.Redirect 2L&amp;T'!AV9</f>
        <v>2.8636875856278734</v>
      </c>
      <c r="AV159" s="712"/>
      <c r="AW159" s="712"/>
      <c r="AX159" s="715"/>
    </row>
    <row r="160" spans="1:50" ht="20.25" thickTop="1" thickBot="1" x14ac:dyDescent="0.35">
      <c r="A160" s="673"/>
      <c r="B160" s="673"/>
      <c r="C160" s="225" t="s">
        <v>36</v>
      </c>
      <c r="D160" s="232" t="str">
        <f>'7.Redirect 2L&amp;T'!L10</f>
        <v>SBT*SBL</v>
      </c>
      <c r="E160" s="204">
        <f>'7.Redirect 2L&amp;T'!M10</f>
        <v>3675995</v>
      </c>
      <c r="F160" s="676"/>
      <c r="G160" s="669"/>
      <c r="I160" s="673"/>
      <c r="J160" s="673"/>
      <c r="K160" s="207" t="s">
        <v>36</v>
      </c>
      <c r="L160" s="203">
        <f>'7.Redirect 2L&amp;T'!Q10</f>
        <v>15</v>
      </c>
      <c r="M160" s="203">
        <f>'7.Redirect 2L&amp;T'!R10</f>
        <v>15</v>
      </c>
      <c r="N160" s="203">
        <f>'7.Redirect 2L&amp;T'!S10</f>
        <v>10</v>
      </c>
      <c r="O160" s="203">
        <f>'7.Redirect 2L&amp;T'!T10</f>
        <v>1.3073361412148754</v>
      </c>
      <c r="P160" s="203">
        <f>'7.Redirect 2L&amp;T'!U10</f>
        <v>3.259682051177461E-7</v>
      </c>
      <c r="Q160" s="203">
        <f>'7.Redirect 2L&amp;T'!V10</f>
        <v>6.519363039802215E-7</v>
      </c>
      <c r="R160" s="673"/>
      <c r="T160" s="705"/>
      <c r="U160" s="705"/>
      <c r="V160" s="75" t="s">
        <v>36</v>
      </c>
      <c r="W160" s="160" t="str">
        <f>'7.Redirect 2L&amp;T'!Z10</f>
        <v>D</v>
      </c>
      <c r="X160" s="144" t="str">
        <f>'7.Redirect 2L&amp;T'!AA10</f>
        <v>Permitted or yield control</v>
      </c>
      <c r="Y160" s="144">
        <f>'7.Redirect 2L&amp;T'!AB10</f>
        <v>1</v>
      </c>
      <c r="Z160" s="144">
        <f>'7.Redirect 2L&amp;T'!AC10</f>
        <v>0.5</v>
      </c>
      <c r="AA160" s="144">
        <f>'7.Redirect 2L&amp;T'!AD10</f>
        <v>1</v>
      </c>
      <c r="AB160" s="144" t="str">
        <f>'7.Redirect 2L&amp;T'!AE10</f>
        <v>NA</v>
      </c>
      <c r="AC160" s="144">
        <f>'7.Redirect 2L&amp;T'!AF10</f>
        <v>0</v>
      </c>
      <c r="AD160" s="144">
        <f>'7.Redirect 2L&amp;T'!AG10</f>
        <v>0</v>
      </c>
      <c r="AE160" s="144" t="str">
        <f>'7.Redirect 2L&amp;T'!AH10</f>
        <v>NA</v>
      </c>
      <c r="AF160" s="144">
        <f>'7.Redirect 2L&amp;T'!AI10</f>
        <v>0</v>
      </c>
      <c r="AG160" s="144">
        <f>'7.Redirect 2L&amp;T'!AJ10</f>
        <v>0</v>
      </c>
      <c r="AH160" s="144">
        <f>'7.Redirect 2L&amp;T'!AK10</f>
        <v>1</v>
      </c>
      <c r="AI160" s="144" t="str">
        <f>'7.Redirect 2L&amp;T'!AL10</f>
        <v>NA</v>
      </c>
      <c r="AJ160" s="144">
        <f>'7.Redirect 2L&amp;T'!AM10</f>
        <v>1</v>
      </c>
      <c r="AK160" s="150">
        <f>'7.Redirect 2L&amp;T'!AN10</f>
        <v>1</v>
      </c>
      <c r="AL160" s="702"/>
      <c r="AN160" s="705"/>
      <c r="AO160" s="705"/>
      <c r="AP160" s="133" t="s">
        <v>36</v>
      </c>
      <c r="AQ160" s="172">
        <f>'7.Redirect 2L&amp;T'!AR10</f>
        <v>3675995</v>
      </c>
      <c r="AR160" s="117">
        <f>'7.Redirect 2L&amp;T'!AS10</f>
        <v>6.519363039802215E-7</v>
      </c>
      <c r="AS160" s="117">
        <f>'7.Redirect 2L&amp;T'!AT10</f>
        <v>1</v>
      </c>
      <c r="AT160" s="117">
        <f>'7.Redirect 2L&amp;T'!AU10</f>
        <v>1</v>
      </c>
      <c r="AU160" s="6">
        <f>'7.Redirect 2L&amp;T'!AV10</f>
        <v>2.3965145937497745</v>
      </c>
      <c r="AV160" s="712"/>
      <c r="AW160" s="712"/>
      <c r="AX160" s="715"/>
    </row>
    <row r="161" spans="1:50" ht="20.25" thickTop="1" thickBot="1" x14ac:dyDescent="0.35">
      <c r="A161" s="673"/>
      <c r="B161" s="673"/>
      <c r="C161" s="225" t="s">
        <v>29</v>
      </c>
      <c r="D161" s="232" t="str">
        <f>'7.Redirect 2L&amp;T'!L11</f>
        <v>(EBR+EBT)*EBL</v>
      </c>
      <c r="E161" s="204">
        <f>'7.Redirect 2L&amp;T'!M11</f>
        <v>24486848</v>
      </c>
      <c r="F161" s="676"/>
      <c r="G161" s="669"/>
      <c r="I161" s="673"/>
      <c r="J161" s="673"/>
      <c r="K161" s="207" t="s">
        <v>29</v>
      </c>
      <c r="L161" s="203">
        <f>'7.Redirect 2L&amp;T'!Q11</f>
        <v>35</v>
      </c>
      <c r="M161" s="203">
        <f>'7.Redirect 2L&amp;T'!R11</f>
        <v>20</v>
      </c>
      <c r="N161" s="203">
        <f>'7.Redirect 2L&amp;T'!S11</f>
        <v>10</v>
      </c>
      <c r="O161" s="203">
        <f>'7.Redirect 2L&amp;T'!T11</f>
        <v>7.8464824249932006</v>
      </c>
      <c r="P161" s="203">
        <f>'7.Redirect 2L&amp;T'!U11</f>
        <v>2.903258937823807E-4</v>
      </c>
      <c r="Q161" s="203">
        <f>'7.Redirect 2L&amp;T'!V11</f>
        <v>5.8056749844016082E-4</v>
      </c>
      <c r="R161" s="673"/>
      <c r="T161" s="705"/>
      <c r="U161" s="705"/>
      <c r="V161" s="75" t="s">
        <v>29</v>
      </c>
      <c r="W161" s="160" t="str">
        <f>'7.Redirect 2L&amp;T'!Z11</f>
        <v>D</v>
      </c>
      <c r="X161" s="144" t="str">
        <f>'7.Redirect 2L&amp;T'!AA11</f>
        <v>Permitted or yield control</v>
      </c>
      <c r="Y161" s="144">
        <f>'7.Redirect 2L&amp;T'!AB11</f>
        <v>1</v>
      </c>
      <c r="Z161" s="144">
        <f>'7.Redirect 2L&amp;T'!AC11</f>
        <v>0.5</v>
      </c>
      <c r="AA161" s="144">
        <f>'7.Redirect 2L&amp;T'!AD11</f>
        <v>1</v>
      </c>
      <c r="AB161" s="144" t="str">
        <f>'7.Redirect 2L&amp;T'!AE11</f>
        <v>NA</v>
      </c>
      <c r="AC161" s="144">
        <f>'7.Redirect 2L&amp;T'!AF11</f>
        <v>0</v>
      </c>
      <c r="AD161" s="144">
        <f>'7.Redirect 2L&amp;T'!AG11</f>
        <v>0</v>
      </c>
      <c r="AE161" s="144" t="str">
        <f>'7.Redirect 2L&amp;T'!AH11</f>
        <v>NA</v>
      </c>
      <c r="AF161" s="144">
        <f>'7.Redirect 2L&amp;T'!AI11</f>
        <v>0</v>
      </c>
      <c r="AG161" s="144">
        <f>'7.Redirect 2L&amp;T'!AJ11</f>
        <v>0</v>
      </c>
      <c r="AH161" s="144">
        <f>'7.Redirect 2L&amp;T'!AK11</f>
        <v>1</v>
      </c>
      <c r="AI161" s="144" t="str">
        <f>'7.Redirect 2L&amp;T'!AL11</f>
        <v>NA</v>
      </c>
      <c r="AJ161" s="144">
        <f>'7.Redirect 2L&amp;T'!AM11</f>
        <v>1</v>
      </c>
      <c r="AK161" s="150">
        <f>'7.Redirect 2L&amp;T'!AN11</f>
        <v>1</v>
      </c>
      <c r="AL161" s="702"/>
      <c r="AN161" s="705"/>
      <c r="AO161" s="705"/>
      <c r="AP161" s="133" t="s">
        <v>29</v>
      </c>
      <c r="AQ161" s="172">
        <f>'7.Redirect 2L&amp;T'!AR11</f>
        <v>24486848</v>
      </c>
      <c r="AR161" s="117">
        <f>'7.Redirect 2L&amp;T'!AS11</f>
        <v>5.8056749844016082E-4</v>
      </c>
      <c r="AS161" s="117">
        <f>'7.Redirect 2L&amp;T'!AT11</f>
        <v>1</v>
      </c>
      <c r="AT161" s="117">
        <f>'7.Redirect 2L&amp;T'!AU11</f>
        <v>1</v>
      </c>
      <c r="AU161" s="6">
        <f>'7.Redirect 2L&amp;T'!AV11</f>
        <v>14216.268088044455</v>
      </c>
      <c r="AV161" s="712"/>
      <c r="AW161" s="712"/>
      <c r="AX161" s="715"/>
    </row>
    <row r="162" spans="1:50" ht="20.25" thickTop="1" thickBot="1" x14ac:dyDescent="0.35">
      <c r="A162" s="673"/>
      <c r="B162" s="673"/>
      <c r="C162" s="226" t="s">
        <v>37</v>
      </c>
      <c r="D162" s="233" t="str">
        <f>'7.Redirect 2L&amp;T'!L12</f>
        <v>EBR*EBT</v>
      </c>
      <c r="E162" s="210">
        <f>'7.Redirect 2L&amp;T'!M12</f>
        <v>21610432</v>
      </c>
      <c r="F162" s="676"/>
      <c r="G162" s="669"/>
      <c r="I162" s="673"/>
      <c r="J162" s="673"/>
      <c r="K162" s="208" t="s">
        <v>37</v>
      </c>
      <c r="L162" s="209">
        <f>'7.Redirect 2L&amp;T'!Q12</f>
        <v>35</v>
      </c>
      <c r="M162" s="209">
        <f>'7.Redirect 2L&amp;T'!R12</f>
        <v>15</v>
      </c>
      <c r="N162" s="209">
        <f>'7.Redirect 2L&amp;T'!S12</f>
        <v>10</v>
      </c>
      <c r="O162" s="209">
        <f>'7.Redirect 2L&amp;T'!T12</f>
        <v>10.197448937567444</v>
      </c>
      <c r="P162" s="209">
        <f>'7.Redirect 2L&amp;T'!U12</f>
        <v>7.8388153024650875E-4</v>
      </c>
      <c r="Q162" s="209">
        <f>'7.Redirect 2L&amp;T'!V12</f>
        <v>1.567148590239556E-3</v>
      </c>
      <c r="R162" s="675"/>
      <c r="T162" s="705"/>
      <c r="U162" s="705"/>
      <c r="V162" s="76" t="s">
        <v>37</v>
      </c>
      <c r="W162" s="160" t="str">
        <f>'7.Redirect 2L&amp;T'!Z12</f>
        <v>D</v>
      </c>
      <c r="X162" s="163" t="str">
        <f>'7.Redirect 2L&amp;T'!AA12</f>
        <v>Permitted or yield control</v>
      </c>
      <c r="Y162" s="163">
        <f>'7.Redirect 2L&amp;T'!AB12</f>
        <v>1</v>
      </c>
      <c r="Z162" s="163">
        <f>'7.Redirect 2L&amp;T'!AC12</f>
        <v>0.5</v>
      </c>
      <c r="AA162" s="163">
        <f>'7.Redirect 2L&amp;T'!AD12</f>
        <v>1</v>
      </c>
      <c r="AB162" s="163" t="str">
        <f>'7.Redirect 2L&amp;T'!AE12</f>
        <v>NA</v>
      </c>
      <c r="AC162" s="163">
        <f>'7.Redirect 2L&amp;T'!AF12</f>
        <v>0</v>
      </c>
      <c r="AD162" s="163">
        <f>'7.Redirect 2L&amp;T'!AG12</f>
        <v>0</v>
      </c>
      <c r="AE162" s="163" t="str">
        <f>'7.Redirect 2L&amp;T'!AH12</f>
        <v>NA</v>
      </c>
      <c r="AF162" s="163">
        <f>'7.Redirect 2L&amp;T'!AI12</f>
        <v>0</v>
      </c>
      <c r="AG162" s="163">
        <f>'7.Redirect 2L&amp;T'!AJ12</f>
        <v>0</v>
      </c>
      <c r="AH162" s="163">
        <f>'7.Redirect 2L&amp;T'!AK12</f>
        <v>1</v>
      </c>
      <c r="AI162" s="163" t="str">
        <f>'7.Redirect 2L&amp;T'!AL12</f>
        <v>NA</v>
      </c>
      <c r="AJ162" s="163">
        <f>'7.Redirect 2L&amp;T'!AM12</f>
        <v>1</v>
      </c>
      <c r="AK162" s="164">
        <f>'7.Redirect 2L&amp;T'!AN12</f>
        <v>1</v>
      </c>
      <c r="AL162" s="703"/>
      <c r="AN162" s="705"/>
      <c r="AO162" s="705"/>
      <c r="AP162" s="134" t="s">
        <v>37</v>
      </c>
      <c r="AQ162" s="174">
        <f>'7.Redirect 2L&amp;T'!AR12</f>
        <v>21610432</v>
      </c>
      <c r="AR162" s="120">
        <f>'7.Redirect 2L&amp;T'!AS12</f>
        <v>1.567148590239556E-3</v>
      </c>
      <c r="AS162" s="120">
        <f>'7.Redirect 2L&amp;T'!AT12</f>
        <v>1</v>
      </c>
      <c r="AT162" s="120">
        <f>'7.Redirect 2L&amp;T'!AU12</f>
        <v>1</v>
      </c>
      <c r="AU162" s="7">
        <f>'7.Redirect 2L&amp;T'!AV12</f>
        <v>33866.758043267786</v>
      </c>
      <c r="AV162" s="713"/>
      <c r="AW162" s="713"/>
      <c r="AX162" s="715"/>
    </row>
    <row r="163" spans="1:50" ht="20.25" thickTop="1" thickBot="1" x14ac:dyDescent="0.35">
      <c r="A163" s="673"/>
      <c r="B163" s="673"/>
      <c r="C163" s="227" t="s">
        <v>34</v>
      </c>
      <c r="D163" s="231" t="str">
        <f>'7.Redirect 2L&amp;T'!L13</f>
        <v>EBT*SBL</v>
      </c>
      <c r="E163" s="212">
        <f>'7.Redirect 2L&amp;T'!M13</f>
        <v>12780226</v>
      </c>
      <c r="F163" s="676">
        <f>SUM(E163:E169)</f>
        <v>238595471</v>
      </c>
      <c r="G163" s="669">
        <f>F163/F13</f>
        <v>2.4428308975034838</v>
      </c>
      <c r="I163" s="673"/>
      <c r="J163" s="673"/>
      <c r="K163" s="213" t="s">
        <v>34</v>
      </c>
      <c r="L163" s="199">
        <f>'7.Redirect 2L&amp;T'!Q13</f>
        <v>35</v>
      </c>
      <c r="M163" s="199">
        <f>'7.Redirect 2L&amp;T'!R13</f>
        <v>25</v>
      </c>
      <c r="N163" s="199">
        <f>'7.Redirect 2L&amp;T'!S13</f>
        <v>45</v>
      </c>
      <c r="O163" s="199">
        <f>'7.Redirect 2L&amp;T'!T13</f>
        <v>12.375006393165437</v>
      </c>
      <c r="P163" s="199">
        <f>'7.Redirect 2L&amp;T'!U13</f>
        <v>1.6323552670977528E-3</v>
      </c>
      <c r="Q163" s="199">
        <f>'7.Redirect 2L&amp;T'!V13</f>
        <v>3.2620459504774839E-3</v>
      </c>
      <c r="R163" s="672">
        <f>'7.Redirect 2L&amp;T'!W13</f>
        <v>2.4035813183074413E-3</v>
      </c>
      <c r="T163" s="705"/>
      <c r="U163" s="705"/>
      <c r="V163" s="83" t="s">
        <v>34</v>
      </c>
      <c r="W163" s="157" t="str">
        <f>'7.Redirect 2L&amp;T'!Z13</f>
        <v>M</v>
      </c>
      <c r="X163" s="147" t="str">
        <f>'7.Redirect 2L&amp;T'!AA13</f>
        <v>Protected</v>
      </c>
      <c r="Y163" s="147">
        <f>'7.Redirect 2L&amp;T'!AB13</f>
        <v>0.01</v>
      </c>
      <c r="Z163" s="147">
        <f>'7.Redirect 2L&amp;T'!AC13</f>
        <v>0.5</v>
      </c>
      <c r="AA163" s="147">
        <f>'7.Redirect 2L&amp;T'!AD13</f>
        <v>0.505</v>
      </c>
      <c r="AB163" s="147" t="str">
        <f>'7.Redirect 2L&amp;T'!AE13</f>
        <v>WBT</v>
      </c>
      <c r="AC163" s="147">
        <f>'7.Redirect 2L&amp;T'!AF13</f>
        <v>2</v>
      </c>
      <c r="AD163" s="147">
        <f>'7.Redirect 2L&amp;T'!AG13</f>
        <v>1</v>
      </c>
      <c r="AE163" s="147" t="str">
        <f>'7.Redirect 2L&amp;T'!AH13</f>
        <v>EBT</v>
      </c>
      <c r="AF163" s="147">
        <f>'7.Redirect 2L&amp;T'!AI13</f>
        <v>2</v>
      </c>
      <c r="AG163" s="147">
        <f>'7.Redirect 2L&amp;T'!AJ13</f>
        <v>1.75</v>
      </c>
      <c r="AH163" s="147">
        <f>'7.Redirect 2L&amp;T'!AK13</f>
        <v>3.75</v>
      </c>
      <c r="AI163" s="147">
        <f>'7.Redirect 2L&amp;T'!AL13</f>
        <v>35</v>
      </c>
      <c r="AJ163" s="147">
        <f>'7.Redirect 2L&amp;T'!AM13</f>
        <v>0.7222222222222221</v>
      </c>
      <c r="AK163" s="148">
        <f>'7.Redirect 2L&amp;T'!AN13</f>
        <v>1.3677083333333331</v>
      </c>
      <c r="AL163" s="701">
        <f>'7.Redirect 2L&amp;T'!AO13</f>
        <v>1.0420634920634919</v>
      </c>
      <c r="AN163" s="705"/>
      <c r="AO163" s="705"/>
      <c r="AP163" s="135" t="s">
        <v>34</v>
      </c>
      <c r="AQ163" s="171">
        <f>'7.Redirect 2L&amp;T'!AR13</f>
        <v>12780226</v>
      </c>
      <c r="AR163" s="115">
        <f>'7.Redirect 2L&amp;T'!AS13</f>
        <v>3.2620459504774839E-3</v>
      </c>
      <c r="AS163" s="115">
        <f>'7.Redirect 2L&amp;T'!AT13</f>
        <v>1.3677083333333331</v>
      </c>
      <c r="AT163" s="115">
        <f>'7.Redirect 2L&amp;T'!AU13</f>
        <v>1</v>
      </c>
      <c r="AU163" s="5">
        <f>'7.Redirect 2L&amp;T'!AV13</f>
        <v>57019.328862954673</v>
      </c>
      <c r="AV163" s="711">
        <f>'7.Redirect 2L&amp;T'!AW13</f>
        <v>606559.69775544095</v>
      </c>
      <c r="AW163" s="711">
        <f>'7.Redirect 2L&amp;T'!AX13</f>
        <v>95.669137615843312</v>
      </c>
      <c r="AX163" s="715"/>
    </row>
    <row r="164" spans="1:50" ht="20.25" thickTop="1" thickBot="1" x14ac:dyDescent="0.35">
      <c r="A164" s="673"/>
      <c r="B164" s="673"/>
      <c r="C164" s="228" t="s">
        <v>35</v>
      </c>
      <c r="D164" s="232" t="str">
        <f>'7.Redirect 2L&amp;T'!L14</f>
        <v>(EBT+SBL)*(NBR+NBT+NBL)</v>
      </c>
      <c r="E164" s="204">
        <f>'7.Redirect 2L&amp;T'!M14</f>
        <v>77095705</v>
      </c>
      <c r="F164" s="676"/>
      <c r="G164" s="669"/>
      <c r="I164" s="673"/>
      <c r="J164" s="673"/>
      <c r="K164" s="214" t="s">
        <v>35</v>
      </c>
      <c r="L164" s="203">
        <f>'7.Redirect 2L&amp;T'!Q14</f>
        <v>35</v>
      </c>
      <c r="M164" s="203">
        <f>'7.Redirect 2L&amp;T'!R14</f>
        <v>15</v>
      </c>
      <c r="N164" s="203">
        <f>'7.Redirect 2L&amp;T'!S14</f>
        <v>45</v>
      </c>
      <c r="O164" s="203">
        <f>'7.Redirect 2L&amp;T'!T14</f>
        <v>13.299792101327421</v>
      </c>
      <c r="P164" s="203">
        <f>'7.Redirect 2L&amp;T'!U14</f>
        <v>2.1450602139066136E-3</v>
      </c>
      <c r="Q164" s="203">
        <f>'7.Redirect 2L&amp;T'!V14</f>
        <v>4.2855191444919425E-3</v>
      </c>
      <c r="R164" s="673"/>
      <c r="T164" s="705"/>
      <c r="U164" s="705"/>
      <c r="V164" s="78" t="s">
        <v>35</v>
      </c>
      <c r="W164" s="158" t="str">
        <f>'7.Redirect 2L&amp;T'!Z14</f>
        <v>M</v>
      </c>
      <c r="X164" s="144" t="str">
        <f>'7.Redirect 2L&amp;T'!AA14</f>
        <v>Protected</v>
      </c>
      <c r="Y164" s="144">
        <f>'7.Redirect 2L&amp;T'!AB14</f>
        <v>0.01</v>
      </c>
      <c r="Z164" s="144">
        <f>'7.Redirect 2L&amp;T'!AC14</f>
        <v>0.5</v>
      </c>
      <c r="AA164" s="144">
        <f>'7.Redirect 2L&amp;T'!AD14</f>
        <v>0.505</v>
      </c>
      <c r="AB164" s="144">
        <f>'7.Redirect 2L&amp;T'!AE14</f>
        <v>0</v>
      </c>
      <c r="AC164" s="144">
        <f>'7.Redirect 2L&amp;T'!AF14</f>
        <v>0</v>
      </c>
      <c r="AD164" s="144">
        <f>'7.Redirect 2L&amp;T'!AG14</f>
        <v>1</v>
      </c>
      <c r="AE164" s="144" t="str">
        <f>'7.Redirect 2L&amp;T'!AH14</f>
        <v>EBT</v>
      </c>
      <c r="AF164" s="144">
        <f>'7.Redirect 2L&amp;T'!AI14</f>
        <v>2</v>
      </c>
      <c r="AG164" s="144">
        <f>'7.Redirect 2L&amp;T'!AJ14</f>
        <v>1.75</v>
      </c>
      <c r="AH164" s="144">
        <f>'7.Redirect 2L&amp;T'!AK14</f>
        <v>1.75</v>
      </c>
      <c r="AI164" s="144">
        <f>'7.Redirect 2L&amp;T'!AL14</f>
        <v>35</v>
      </c>
      <c r="AJ164" s="144">
        <f>'7.Redirect 2L&amp;T'!AM14</f>
        <v>0.7222222222222221</v>
      </c>
      <c r="AK164" s="150">
        <f>'7.Redirect 2L&amp;T'!AN14</f>
        <v>0.63826388888888885</v>
      </c>
      <c r="AL164" s="702"/>
      <c r="AN164" s="705"/>
      <c r="AO164" s="705"/>
      <c r="AP164" s="136" t="s">
        <v>35</v>
      </c>
      <c r="AQ164" s="172">
        <f>'7.Redirect 2L&amp;T'!AR14</f>
        <v>77095705</v>
      </c>
      <c r="AR164" s="117">
        <f>'7.Redirect 2L&amp;T'!AS14</f>
        <v>4.2855191444919425E-3</v>
      </c>
      <c r="AS164" s="117">
        <f>'7.Redirect 2L&amp;T'!AT14</f>
        <v>0.63826388888888885</v>
      </c>
      <c r="AT164" s="117">
        <f>'7.Redirect 2L&amp;T'!AU14</f>
        <v>1</v>
      </c>
      <c r="AU164" s="6">
        <f>'7.Redirect 2L&amp;T'!AV14</f>
        <v>210879.27399235615</v>
      </c>
      <c r="AV164" s="712"/>
      <c r="AW164" s="712"/>
      <c r="AX164" s="715"/>
    </row>
    <row r="165" spans="1:50" ht="20.25" thickTop="1" thickBot="1" x14ac:dyDescent="0.35">
      <c r="A165" s="673"/>
      <c r="B165" s="673"/>
      <c r="C165" s="228" t="s">
        <v>30</v>
      </c>
      <c r="D165" s="232" t="str">
        <f>'7.Redirect 2L&amp;T'!L15</f>
        <v>(NBT+NBL)*(WBR+WBT+WBL)</v>
      </c>
      <c r="E165" s="204">
        <f>'7.Redirect 2L&amp;T'!M15</f>
        <v>102663324</v>
      </c>
      <c r="F165" s="676"/>
      <c r="G165" s="669"/>
      <c r="I165" s="673"/>
      <c r="J165" s="673"/>
      <c r="K165" s="214" t="s">
        <v>30</v>
      </c>
      <c r="L165" s="203">
        <f>'7.Redirect 2L&amp;T'!Q15</f>
        <v>35</v>
      </c>
      <c r="M165" s="203">
        <f>'7.Redirect 2L&amp;T'!R15</f>
        <v>15</v>
      </c>
      <c r="N165" s="203">
        <f>'7.Redirect 2L&amp;T'!S15</f>
        <v>45</v>
      </c>
      <c r="O165" s="203">
        <f>'7.Redirect 2L&amp;T'!T15</f>
        <v>13.299792101327421</v>
      </c>
      <c r="P165" s="203">
        <f>'7.Redirect 2L&amp;T'!U15</f>
        <v>2.1450602139066136E-3</v>
      </c>
      <c r="Q165" s="203">
        <f>'7.Redirect 2L&amp;T'!V15</f>
        <v>4.2855191444919425E-3</v>
      </c>
      <c r="R165" s="673"/>
      <c r="T165" s="705"/>
      <c r="U165" s="705"/>
      <c r="V165" s="78" t="s">
        <v>30</v>
      </c>
      <c r="W165" s="158" t="str">
        <f>'7.Redirect 2L&amp;T'!Z15</f>
        <v>M</v>
      </c>
      <c r="X165" s="144" t="str">
        <f>'7.Redirect 2L&amp;T'!AA15</f>
        <v>Protected</v>
      </c>
      <c r="Y165" s="144">
        <f>'7.Redirect 2L&amp;T'!AB15</f>
        <v>0.01</v>
      </c>
      <c r="Z165" s="144">
        <f>'7.Redirect 2L&amp;T'!AC15</f>
        <v>0.5</v>
      </c>
      <c r="AA165" s="144">
        <f>'7.Redirect 2L&amp;T'!AD15</f>
        <v>0.505</v>
      </c>
      <c r="AB165" s="144">
        <f>'7.Redirect 2L&amp;T'!AE15</f>
        <v>0</v>
      </c>
      <c r="AC165" s="144">
        <f>'7.Redirect 2L&amp;T'!AF15</f>
        <v>0</v>
      </c>
      <c r="AD165" s="144">
        <f>'7.Redirect 2L&amp;T'!AG15</f>
        <v>1</v>
      </c>
      <c r="AE165" s="144" t="str">
        <f>'7.Redirect 2L&amp;T'!AH15</f>
        <v>WBT</v>
      </c>
      <c r="AF165" s="144">
        <f>'7.Redirect 2L&amp;T'!AI15</f>
        <v>2</v>
      </c>
      <c r="AG165" s="144">
        <f>'7.Redirect 2L&amp;T'!AJ15</f>
        <v>1.75</v>
      </c>
      <c r="AH165" s="144">
        <f>'7.Redirect 2L&amp;T'!AK15</f>
        <v>1.75</v>
      </c>
      <c r="AI165" s="144">
        <f>'7.Redirect 2L&amp;T'!AL15</f>
        <v>35</v>
      </c>
      <c r="AJ165" s="144">
        <f>'7.Redirect 2L&amp;T'!AM15</f>
        <v>0.7222222222222221</v>
      </c>
      <c r="AK165" s="150">
        <f>'7.Redirect 2L&amp;T'!AN15</f>
        <v>0.63826388888888885</v>
      </c>
      <c r="AL165" s="702"/>
      <c r="AN165" s="705"/>
      <c r="AO165" s="705"/>
      <c r="AP165" s="136" t="s">
        <v>30</v>
      </c>
      <c r="AQ165" s="172">
        <f>'7.Redirect 2L&amp;T'!AR15</f>
        <v>102663324</v>
      </c>
      <c r="AR165" s="117">
        <f>'7.Redirect 2L&amp;T'!AS15</f>
        <v>4.2855191444919425E-3</v>
      </c>
      <c r="AS165" s="117">
        <f>'7.Redirect 2L&amp;T'!AT15</f>
        <v>0.63826388888888885</v>
      </c>
      <c r="AT165" s="117">
        <f>'7.Redirect 2L&amp;T'!AU15</f>
        <v>1</v>
      </c>
      <c r="AU165" s="6">
        <f>'7.Redirect 2L&amp;T'!AV15</f>
        <v>280814.180644201</v>
      </c>
      <c r="AV165" s="712"/>
      <c r="AW165" s="712"/>
      <c r="AX165" s="715"/>
    </row>
    <row r="166" spans="1:50" ht="20.25" thickTop="1" thickBot="1" x14ac:dyDescent="0.35">
      <c r="A166" s="673"/>
      <c r="B166" s="673"/>
      <c r="C166" s="228" t="s">
        <v>28</v>
      </c>
      <c r="D166" s="232" t="str">
        <f>'7.Redirect 2L&amp;T'!L16</f>
        <v>(WBR+NBT)*EBL</v>
      </c>
      <c r="E166" s="204">
        <f>'7.Redirect 2L&amp;T'!M16</f>
        <v>10143776</v>
      </c>
      <c r="F166" s="676"/>
      <c r="G166" s="669"/>
      <c r="I166" s="673"/>
      <c r="J166" s="673"/>
      <c r="K166" s="214" t="s">
        <v>28</v>
      </c>
      <c r="L166" s="203">
        <f>'7.Redirect 2L&amp;T'!Q16</f>
        <v>20</v>
      </c>
      <c r="M166" s="203">
        <f>'7.Redirect 2L&amp;T'!R16</f>
        <v>15</v>
      </c>
      <c r="N166" s="203">
        <f>'7.Redirect 2L&amp;T'!S16</f>
        <v>45</v>
      </c>
      <c r="O166" s="203">
        <f>'7.Redirect 2L&amp;T'!T16</f>
        <v>7.0840654162717795</v>
      </c>
      <c r="P166" s="203">
        <f>'7.Redirect 2L&amp;T'!U16</f>
        <v>1.9707812023953651E-4</v>
      </c>
      <c r="Q166" s="203">
        <f>'7.Redirect 2L&amp;T'!V16</f>
        <v>3.9411740069359585E-4</v>
      </c>
      <c r="R166" s="673"/>
      <c r="T166" s="705"/>
      <c r="U166" s="705"/>
      <c r="V166" s="78" t="s">
        <v>28</v>
      </c>
      <c r="W166" s="158" t="str">
        <f>'7.Redirect 2L&amp;T'!Z16</f>
        <v>M</v>
      </c>
      <c r="X166" s="144" t="str">
        <f>'7.Redirect 2L&amp;T'!AA16</f>
        <v>Protected</v>
      </c>
      <c r="Y166" s="144">
        <f>'7.Redirect 2L&amp;T'!AB16</f>
        <v>0.01</v>
      </c>
      <c r="Z166" s="144">
        <f>'7.Redirect 2L&amp;T'!AC16</f>
        <v>0.5</v>
      </c>
      <c r="AA166" s="144">
        <f>'7.Redirect 2L&amp;T'!AD16</f>
        <v>0.505</v>
      </c>
      <c r="AB166" s="144" t="str">
        <f>'7.Redirect 2L&amp;T'!AE16</f>
        <v>WBT+SBT</v>
      </c>
      <c r="AC166" s="144">
        <f>'7.Redirect 2L&amp;T'!AF16</f>
        <v>3</v>
      </c>
      <c r="AD166" s="144">
        <f>'7.Redirect 2L&amp;T'!AG16</f>
        <v>0</v>
      </c>
      <c r="AE166" s="144" t="str">
        <f>'7.Redirect 2L&amp;T'!AH16</f>
        <v>NBT</v>
      </c>
      <c r="AF166" s="144">
        <f>'7.Redirect 2L&amp;T'!AI16</f>
        <v>1</v>
      </c>
      <c r="AG166" s="144">
        <f>'7.Redirect 2L&amp;T'!AJ16</f>
        <v>0</v>
      </c>
      <c r="AH166" s="144">
        <f>'7.Redirect 2L&amp;T'!AK16</f>
        <v>3</v>
      </c>
      <c r="AI166" s="144">
        <f>'7.Redirect 2L&amp;T'!AL16</f>
        <v>35</v>
      </c>
      <c r="AJ166" s="144">
        <f>'7.Redirect 2L&amp;T'!AM16</f>
        <v>0.7222222222222221</v>
      </c>
      <c r="AK166" s="150">
        <f>'7.Redirect 2L&amp;T'!AN16</f>
        <v>1.0941666666666665</v>
      </c>
      <c r="AL166" s="702"/>
      <c r="AN166" s="705"/>
      <c r="AO166" s="705"/>
      <c r="AP166" s="136" t="s">
        <v>28</v>
      </c>
      <c r="AQ166" s="172">
        <f>'7.Redirect 2L&amp;T'!AR16</f>
        <v>10143776</v>
      </c>
      <c r="AR166" s="117">
        <f>'7.Redirect 2L&amp;T'!AS16</f>
        <v>3.9411740069359585E-4</v>
      </c>
      <c r="AS166" s="117">
        <f>'7.Redirect 2L&amp;T'!AT16</f>
        <v>1.0941666666666665</v>
      </c>
      <c r="AT166" s="117">
        <f>'7.Redirect 2L&amp;T'!AU16</f>
        <v>1</v>
      </c>
      <c r="AU166" s="6">
        <f>'7.Redirect 2L&amp;T'!AV16</f>
        <v>4374.3017680282492</v>
      </c>
      <c r="AV166" s="712"/>
      <c r="AW166" s="712"/>
      <c r="AX166" s="715"/>
    </row>
    <row r="167" spans="1:50" ht="20.25" thickTop="1" thickBot="1" x14ac:dyDescent="0.35">
      <c r="A167" s="673"/>
      <c r="B167" s="673"/>
      <c r="C167" s="228" t="s">
        <v>36</v>
      </c>
      <c r="D167" s="232" t="str">
        <f>'7.Redirect 2L&amp;T'!L17</f>
        <v>SBR*(WBT+NBL)</v>
      </c>
      <c r="E167" s="204">
        <f>'7.Redirect 2L&amp;T'!M17</f>
        <v>17280524</v>
      </c>
      <c r="F167" s="676"/>
      <c r="G167" s="669"/>
      <c r="I167" s="673"/>
      <c r="J167" s="673"/>
      <c r="K167" s="214" t="s">
        <v>36</v>
      </c>
      <c r="L167" s="203">
        <f>'7.Redirect 2L&amp;T'!Q17</f>
        <v>35</v>
      </c>
      <c r="M167" s="203">
        <f>'7.Redirect 2L&amp;T'!R17</f>
        <v>25</v>
      </c>
      <c r="N167" s="203">
        <f>'7.Redirect 2L&amp;T'!S17</f>
        <v>45</v>
      </c>
      <c r="O167" s="203">
        <f>'7.Redirect 2L&amp;T'!T17</f>
        <v>12.375006393165437</v>
      </c>
      <c r="P167" s="203">
        <f>'7.Redirect 2L&amp;T'!U17</f>
        <v>1.6323552670977528E-3</v>
      </c>
      <c r="Q167" s="203">
        <f>'7.Redirect 2L&amp;T'!V17</f>
        <v>3.2620459504774839E-3</v>
      </c>
      <c r="R167" s="673"/>
      <c r="T167" s="705"/>
      <c r="U167" s="705"/>
      <c r="V167" s="78" t="s">
        <v>36</v>
      </c>
      <c r="W167" s="158" t="str">
        <f>'7.Redirect 2L&amp;T'!Z17</f>
        <v>M</v>
      </c>
      <c r="X167" s="144" t="str">
        <f>'7.Redirect 2L&amp;T'!AA17</f>
        <v>Protected</v>
      </c>
      <c r="Y167" s="144">
        <f>'7.Redirect 2L&amp;T'!AB17</f>
        <v>0.01</v>
      </c>
      <c r="Z167" s="144">
        <f>'7.Redirect 2L&amp;T'!AC17</f>
        <v>0.5</v>
      </c>
      <c r="AA167" s="144">
        <f>'7.Redirect 2L&amp;T'!AD17</f>
        <v>0.505</v>
      </c>
      <c r="AB167" s="144">
        <f>'7.Redirect 2L&amp;T'!AE17</f>
        <v>0</v>
      </c>
      <c r="AC167" s="144">
        <f>'7.Redirect 2L&amp;T'!AF17</f>
        <v>0</v>
      </c>
      <c r="AD167" s="144">
        <f>'7.Redirect 2L&amp;T'!AG17</f>
        <v>1</v>
      </c>
      <c r="AE167" s="144" t="str">
        <f>'7.Redirect 2L&amp;T'!AH17</f>
        <v>WBT</v>
      </c>
      <c r="AF167" s="144">
        <f>'7.Redirect 2L&amp;T'!AI17</f>
        <v>2</v>
      </c>
      <c r="AG167" s="144">
        <f>'7.Redirect 2L&amp;T'!AJ17</f>
        <v>1.75</v>
      </c>
      <c r="AH167" s="144">
        <f>'7.Redirect 2L&amp;T'!AK17</f>
        <v>1.75</v>
      </c>
      <c r="AI167" s="144">
        <f>'7.Redirect 2L&amp;T'!AL17</f>
        <v>35</v>
      </c>
      <c r="AJ167" s="144">
        <f>'7.Redirect 2L&amp;T'!AM17</f>
        <v>0.7222222222222221</v>
      </c>
      <c r="AK167" s="150">
        <f>'7.Redirect 2L&amp;T'!AN17</f>
        <v>0.63826388888888885</v>
      </c>
      <c r="AL167" s="702"/>
      <c r="AN167" s="705"/>
      <c r="AO167" s="705"/>
      <c r="AP167" s="136" t="s">
        <v>36</v>
      </c>
      <c r="AQ167" s="172">
        <f>'7.Redirect 2L&amp;T'!AR17</f>
        <v>17280524</v>
      </c>
      <c r="AR167" s="117">
        <f>'7.Redirect 2L&amp;T'!AS17</f>
        <v>3.2620459504774839E-3</v>
      </c>
      <c r="AS167" s="117">
        <f>'7.Redirect 2L&amp;T'!AT17</f>
        <v>0.63826388888888885</v>
      </c>
      <c r="AT167" s="117">
        <f>'7.Redirect 2L&amp;T'!AU17</f>
        <v>1</v>
      </c>
      <c r="AU167" s="6">
        <f>'7.Redirect 2L&amp;T'!AV17</f>
        <v>35978.84818918052</v>
      </c>
      <c r="AV167" s="712"/>
      <c r="AW167" s="712"/>
      <c r="AX167" s="715"/>
    </row>
    <row r="168" spans="1:50" ht="20.25" thickTop="1" thickBot="1" x14ac:dyDescent="0.35">
      <c r="A168" s="673"/>
      <c r="B168" s="673"/>
      <c r="C168" s="228" t="s">
        <v>29</v>
      </c>
      <c r="D168" s="232" t="str">
        <f>'7.Redirect 2L&amp;T'!L18</f>
        <v>SBT*WBL</v>
      </c>
      <c r="E168" s="204">
        <f>'7.Redirect 2L&amp;T'!M18</f>
        <v>8488140</v>
      </c>
      <c r="F168" s="676"/>
      <c r="G168" s="669"/>
      <c r="I168" s="673"/>
      <c r="J168" s="673"/>
      <c r="K168" s="214" t="s">
        <v>29</v>
      </c>
      <c r="L168" s="203">
        <f>'7.Redirect 2L&amp;T'!Q18</f>
        <v>20</v>
      </c>
      <c r="M168" s="203">
        <f>'7.Redirect 2L&amp;T'!R18</f>
        <v>25</v>
      </c>
      <c r="N168" s="203">
        <f>'7.Redirect 2L&amp;T'!S18</f>
        <v>45</v>
      </c>
      <c r="O168" s="203">
        <f>'7.Redirect 2L&amp;T'!T18</f>
        <v>8.9147801264732891</v>
      </c>
      <c r="P168" s="203">
        <f>'7.Redirect 2L&amp;T'!U18</f>
        <v>4.7096302149683109E-4</v>
      </c>
      <c r="Q168" s="203">
        <f>'7.Redirect 2L&amp;T'!V18</f>
        <v>9.417042368260448E-4</v>
      </c>
      <c r="R168" s="673"/>
      <c r="T168" s="705"/>
      <c r="U168" s="705"/>
      <c r="V168" s="78" t="s">
        <v>29</v>
      </c>
      <c r="W168" s="158" t="str">
        <f>'7.Redirect 2L&amp;T'!Z18</f>
        <v>M</v>
      </c>
      <c r="X168" s="144" t="str">
        <f>'7.Redirect 2L&amp;T'!AA18</f>
        <v>Protected</v>
      </c>
      <c r="Y168" s="144">
        <f>'7.Redirect 2L&amp;T'!AB18</f>
        <v>0.01</v>
      </c>
      <c r="Z168" s="144">
        <f>'7.Redirect 2L&amp;T'!AC18</f>
        <v>0.5</v>
      </c>
      <c r="AA168" s="144">
        <f>'7.Redirect 2L&amp;T'!AD18</f>
        <v>0.505</v>
      </c>
      <c r="AB168" s="144" t="str">
        <f>'7.Redirect 2L&amp;T'!AE18</f>
        <v>WBT+EBT</v>
      </c>
      <c r="AC168" s="144">
        <f>'7.Redirect 2L&amp;T'!AF18</f>
        <v>4</v>
      </c>
      <c r="AD168" s="144">
        <f>'7.Redirect 2L&amp;T'!AG18</f>
        <v>0</v>
      </c>
      <c r="AE168" s="144" t="str">
        <f>'7.Redirect 2L&amp;T'!AH18</f>
        <v>SBT</v>
      </c>
      <c r="AF168" s="144">
        <f>'7.Redirect 2L&amp;T'!AI18</f>
        <v>1</v>
      </c>
      <c r="AG168" s="144">
        <f>'7.Redirect 2L&amp;T'!AJ18</f>
        <v>0</v>
      </c>
      <c r="AH168" s="144">
        <f>'7.Redirect 2L&amp;T'!AK18</f>
        <v>4</v>
      </c>
      <c r="AI168" s="144">
        <f>'7.Redirect 2L&amp;T'!AL18</f>
        <v>35</v>
      </c>
      <c r="AJ168" s="144">
        <f>'7.Redirect 2L&amp;T'!AM18</f>
        <v>0.7222222222222221</v>
      </c>
      <c r="AK168" s="150">
        <f>'7.Redirect 2L&amp;T'!AN18</f>
        <v>1.4588888888888887</v>
      </c>
      <c r="AL168" s="702"/>
      <c r="AN168" s="705"/>
      <c r="AO168" s="705"/>
      <c r="AP168" s="136" t="s">
        <v>29</v>
      </c>
      <c r="AQ168" s="172">
        <f>'7.Redirect 2L&amp;T'!AR18</f>
        <v>8488140</v>
      </c>
      <c r="AR168" s="117">
        <f>'7.Redirect 2L&amp;T'!AS18</f>
        <v>9.417042368260448E-4</v>
      </c>
      <c r="AS168" s="117">
        <f>'7.Redirect 2L&amp;T'!AT18</f>
        <v>1.4588888888888887</v>
      </c>
      <c r="AT168" s="117">
        <f>'7.Redirect 2L&amp;T'!AU18</f>
        <v>1</v>
      </c>
      <c r="AU168" s="6">
        <f>'7.Redirect 2L&amp;T'!AV18</f>
        <v>11661.361941349393</v>
      </c>
      <c r="AV168" s="712"/>
      <c r="AW168" s="712"/>
      <c r="AX168" s="715"/>
    </row>
    <row r="169" spans="1:50" ht="20.25" thickTop="1" thickBot="1" x14ac:dyDescent="0.35">
      <c r="A169" s="673"/>
      <c r="B169" s="673"/>
      <c r="C169" s="229" t="s">
        <v>37</v>
      </c>
      <c r="D169" s="233" t="str">
        <f>'7.Redirect 2L&amp;T'!L19</f>
        <v>(SBT+WBL)*EBR</v>
      </c>
      <c r="E169" s="210">
        <f>'7.Redirect 2L&amp;T'!M19</f>
        <v>10143776</v>
      </c>
      <c r="F169" s="676"/>
      <c r="G169" s="669"/>
      <c r="I169" s="673"/>
      <c r="J169" s="673"/>
      <c r="K169" s="215" t="s">
        <v>37</v>
      </c>
      <c r="L169" s="209">
        <f>'7.Redirect 2L&amp;T'!Q19</f>
        <v>15</v>
      </c>
      <c r="M169" s="209">
        <f>'7.Redirect 2L&amp;T'!R19</f>
        <v>20</v>
      </c>
      <c r="N169" s="209">
        <f>'7.Redirect 2L&amp;T'!S19</f>
        <v>45</v>
      </c>
      <c r="O169" s="209">
        <f>'7.Redirect 2L&amp;T'!T19</f>
        <v>7.0840654162717795</v>
      </c>
      <c r="P169" s="209">
        <f>'7.Redirect 2L&amp;T'!U19</f>
        <v>1.9707812023953651E-4</v>
      </c>
      <c r="Q169" s="209">
        <f>'7.Redirect 2L&amp;T'!V19</f>
        <v>3.9411740069359585E-4</v>
      </c>
      <c r="R169" s="675"/>
      <c r="T169" s="705"/>
      <c r="U169" s="705"/>
      <c r="V169" s="79" t="s">
        <v>37</v>
      </c>
      <c r="W169" s="158" t="str">
        <f>'7.Redirect 2L&amp;T'!Z19</f>
        <v>M</v>
      </c>
      <c r="X169" s="152" t="str">
        <f>'7.Redirect 2L&amp;T'!AA19</f>
        <v>Protected</v>
      </c>
      <c r="Y169" s="152">
        <f>'7.Redirect 2L&amp;T'!AB19</f>
        <v>0.01</v>
      </c>
      <c r="Z169" s="152">
        <f>'7.Redirect 2L&amp;T'!AC19</f>
        <v>0.5</v>
      </c>
      <c r="AA169" s="152">
        <f>'7.Redirect 2L&amp;T'!AD19</f>
        <v>0.505</v>
      </c>
      <c r="AB169" s="152" t="str">
        <f>'7.Redirect 2L&amp;T'!AE19</f>
        <v>WBT+EBT</v>
      </c>
      <c r="AC169" s="152">
        <f>'7.Redirect 2L&amp;T'!AF19</f>
        <v>4</v>
      </c>
      <c r="AD169" s="152">
        <f>'7.Redirect 2L&amp;T'!AG19</f>
        <v>0</v>
      </c>
      <c r="AE169" s="152" t="str">
        <f>'7.Redirect 2L&amp;T'!AH19</f>
        <v>SBT</v>
      </c>
      <c r="AF169" s="152">
        <f>'7.Redirect 2L&amp;T'!AI19</f>
        <v>1</v>
      </c>
      <c r="AG169" s="152">
        <f>'7.Redirect 2L&amp;T'!AJ19</f>
        <v>0</v>
      </c>
      <c r="AH169" s="152">
        <f>'7.Redirect 2L&amp;T'!AK19</f>
        <v>4</v>
      </c>
      <c r="AI169" s="152">
        <f>'7.Redirect 2L&amp;T'!AL19</f>
        <v>35</v>
      </c>
      <c r="AJ169" s="152">
        <f>'7.Redirect 2L&amp;T'!AM19</f>
        <v>0.7222222222222221</v>
      </c>
      <c r="AK169" s="153">
        <f>'7.Redirect 2L&amp;T'!AN19</f>
        <v>1.4588888888888887</v>
      </c>
      <c r="AL169" s="703"/>
      <c r="AN169" s="705"/>
      <c r="AO169" s="705"/>
      <c r="AP169" s="137" t="s">
        <v>37</v>
      </c>
      <c r="AQ169" s="174">
        <f>'7.Redirect 2L&amp;T'!AR19</f>
        <v>10143776</v>
      </c>
      <c r="AR169" s="120">
        <f>'7.Redirect 2L&amp;T'!AS19</f>
        <v>3.9411740069359585E-4</v>
      </c>
      <c r="AS169" s="120">
        <f>'7.Redirect 2L&amp;T'!AT19</f>
        <v>1.4588888888888887</v>
      </c>
      <c r="AT169" s="120">
        <f>'7.Redirect 2L&amp;T'!AU19</f>
        <v>1</v>
      </c>
      <c r="AU169" s="7">
        <f>'7.Redirect 2L&amp;T'!AV19</f>
        <v>5832.4023573709992</v>
      </c>
      <c r="AV169" s="713"/>
      <c r="AW169" s="713"/>
      <c r="AX169" s="715"/>
    </row>
    <row r="170" spans="1:50" ht="20.25" thickTop="1" thickBot="1" x14ac:dyDescent="0.35">
      <c r="A170" s="673"/>
      <c r="B170" s="673"/>
      <c r="C170" s="239" t="s">
        <v>34</v>
      </c>
      <c r="D170" s="249" t="str">
        <f>'7.Redirect 2L&amp;T'!L20</f>
        <v>EBT*SBT</v>
      </c>
      <c r="E170" s="200">
        <f>'7.Redirect 2L&amp;T'!M20</f>
        <v>46699430</v>
      </c>
      <c r="F170" s="676">
        <f>SUM(E170:E177)</f>
        <v>203318274</v>
      </c>
      <c r="G170" s="669">
        <f>F170/F21</f>
        <v>0.56978119543777495</v>
      </c>
      <c r="I170" s="673"/>
      <c r="J170" s="673"/>
      <c r="K170" s="241" t="s">
        <v>34</v>
      </c>
      <c r="L170" s="199">
        <f>'7.Redirect 2L&amp;T'!Q20</f>
        <v>35</v>
      </c>
      <c r="M170" s="199">
        <f>'7.Redirect 2L&amp;T'!R20</f>
        <v>15</v>
      </c>
      <c r="N170" s="199">
        <f>'7.Redirect 2L&amp;T'!S20</f>
        <v>270</v>
      </c>
      <c r="O170" s="199">
        <f>'7.Redirect 2L&amp;T'!T20</f>
        <v>19.039432764659772</v>
      </c>
      <c r="P170" s="199">
        <f>'7.Redirect 2L&amp;T'!U20</f>
        <v>8.3551870766805716E-3</v>
      </c>
      <c r="Q170" s="199">
        <f>'7.Redirect 2L&amp;T'!V20</f>
        <v>1.6640565002274812E-2</v>
      </c>
      <c r="R170" s="672">
        <f>'7.Redirect 2L&amp;T'!W20</f>
        <v>2.6264244615141489E-2</v>
      </c>
      <c r="T170" s="705"/>
      <c r="U170" s="705"/>
      <c r="V170" s="165" t="s">
        <v>34</v>
      </c>
      <c r="W170" s="157" t="str">
        <f>'7.Redirect 2L&amp;T'!Z20</f>
        <v>C</v>
      </c>
      <c r="X170" s="161" t="str">
        <f>'7.Redirect 2L&amp;T'!AA20</f>
        <v xml:space="preserve">Protected </v>
      </c>
      <c r="Y170" s="161">
        <f>'7.Redirect 2L&amp;T'!AB20</f>
        <v>0.01</v>
      </c>
      <c r="Z170" s="161">
        <f>'7.Redirect 2L&amp;T'!AC20</f>
        <v>0.5</v>
      </c>
      <c r="AA170" s="161">
        <f>'7.Redirect 2L&amp;T'!AD20</f>
        <v>0.505</v>
      </c>
      <c r="AB170" s="161" t="str">
        <f>'7.Redirect 2L&amp;T'!AE20</f>
        <v>WBT+EBT</v>
      </c>
      <c r="AC170" s="161">
        <f>'7.Redirect 2L&amp;T'!AF20</f>
        <v>4</v>
      </c>
      <c r="AD170" s="161">
        <f>'7.Redirect 2L&amp;T'!AG20</f>
        <v>0</v>
      </c>
      <c r="AE170" s="161" t="str">
        <f>'7.Redirect 2L&amp;T'!AH20</f>
        <v>SBT</v>
      </c>
      <c r="AF170" s="161">
        <f>'7.Redirect 2L&amp;T'!AI20</f>
        <v>1</v>
      </c>
      <c r="AG170" s="161">
        <f>'7.Redirect 2L&amp;T'!AJ20</f>
        <v>0</v>
      </c>
      <c r="AH170" s="161">
        <f>'7.Redirect 2L&amp;T'!AK20</f>
        <v>4</v>
      </c>
      <c r="AI170" s="161">
        <f>'7.Redirect 2L&amp;T'!AL20</f>
        <v>35</v>
      </c>
      <c r="AJ170" s="161">
        <f>'7.Redirect 2L&amp;T'!AM20</f>
        <v>0.7222222222222221</v>
      </c>
      <c r="AK170" s="162">
        <f>'7.Redirect 2L&amp;T'!AN20</f>
        <v>1.4588888888888887</v>
      </c>
      <c r="AL170" s="701">
        <f>'7.Redirect 2L&amp;T'!AO20</f>
        <v>1.2195399305555554</v>
      </c>
      <c r="AN170" s="705"/>
      <c r="AO170" s="705"/>
      <c r="AP170" s="138" t="s">
        <v>34</v>
      </c>
      <c r="AQ170" s="171">
        <f>'7.Redirect 2L&amp;T'!AR20</f>
        <v>46699430</v>
      </c>
      <c r="AR170" s="115">
        <f>'7.Redirect 2L&amp;T'!AS20</f>
        <v>1.6640565002274812E-2</v>
      </c>
      <c r="AS170" s="115">
        <f>'7.Redirect 2L&amp;T'!AT20</f>
        <v>1.4588888888888887</v>
      </c>
      <c r="AT170" s="115">
        <f>'7.Redirect 2L&amp;T'!AU20</f>
        <v>1</v>
      </c>
      <c r="AU170" s="5">
        <f>'7.Redirect 2L&amp;T'!AV20</f>
        <v>1133709.7048174792</v>
      </c>
      <c r="AV170" s="711">
        <f>'7.Redirect 2L&amp;T'!AW20</f>
        <v>8375481.667651562</v>
      </c>
      <c r="AW170" s="711">
        <f>'7.Redirect 2L&amp;T'!AX20</f>
        <v>54.261836836346575</v>
      </c>
      <c r="AX170" s="715"/>
    </row>
    <row r="171" spans="1:50" ht="20.25" thickTop="1" thickBot="1" x14ac:dyDescent="0.35">
      <c r="A171" s="673"/>
      <c r="B171" s="673"/>
      <c r="C171" s="220" t="s">
        <v>35</v>
      </c>
      <c r="D171" s="232" t="str">
        <f>'7.Redirect 2L&amp;T'!L21</f>
        <v>EBT*WBL</v>
      </c>
      <c r="E171" s="204">
        <f>'7.Redirect 2L&amp;T'!M21</f>
        <v>29510472</v>
      </c>
      <c r="F171" s="676"/>
      <c r="G171" s="669"/>
      <c r="I171" s="673"/>
      <c r="J171" s="673"/>
      <c r="K171" s="219" t="s">
        <v>35</v>
      </c>
      <c r="L171" s="203">
        <f>'7.Redirect 2L&amp;T'!Q21</f>
        <v>35</v>
      </c>
      <c r="M171" s="203">
        <f>'7.Redirect 2L&amp;T'!R21</f>
        <v>20</v>
      </c>
      <c r="N171" s="203">
        <f>'7.Redirect 2L&amp;T'!S21</f>
        <v>230</v>
      </c>
      <c r="O171" s="203">
        <f>'7.Redirect 2L&amp;T'!T21</f>
        <v>25.12420473149924</v>
      </c>
      <c r="P171" s="203">
        <f>'7.Redirect 2L&amp;T'!U21</f>
        <v>2.3901073345479126E-2</v>
      </c>
      <c r="Q171" s="203">
        <f>'7.Redirect 2L&amp;T'!V21</f>
        <v>4.7230885383892279E-2</v>
      </c>
      <c r="R171" s="673"/>
      <c r="T171" s="705"/>
      <c r="U171" s="705"/>
      <c r="V171" s="81" t="s">
        <v>35</v>
      </c>
      <c r="W171" s="158" t="str">
        <f>'7.Redirect 2L&amp;T'!Z21</f>
        <v>C</v>
      </c>
      <c r="X171" s="144" t="str">
        <f>'7.Redirect 2L&amp;T'!AA21</f>
        <v xml:space="preserve">Protected </v>
      </c>
      <c r="Y171" s="144">
        <f>'7.Redirect 2L&amp;T'!AB21</f>
        <v>0.01</v>
      </c>
      <c r="Z171" s="144">
        <f>'7.Redirect 2L&amp;T'!AC21</f>
        <v>0.5</v>
      </c>
      <c r="AA171" s="144">
        <f>'7.Redirect 2L&amp;T'!AD21</f>
        <v>0.505</v>
      </c>
      <c r="AB171" s="144" t="str">
        <f>'7.Redirect 2L&amp;T'!AE21</f>
        <v>EBT</v>
      </c>
      <c r="AC171" s="144">
        <f>'7.Redirect 2L&amp;T'!AF21</f>
        <v>2</v>
      </c>
      <c r="AD171" s="144">
        <f>'7.Redirect 2L&amp;T'!AG21</f>
        <v>1</v>
      </c>
      <c r="AE171" s="144" t="str">
        <f>'7.Redirect 2L&amp;T'!AH21</f>
        <v>SBT</v>
      </c>
      <c r="AF171" s="144">
        <f>'7.Redirect 2L&amp;T'!AI21</f>
        <v>1</v>
      </c>
      <c r="AG171" s="144">
        <f>'7.Redirect 2L&amp;T'!AJ21</f>
        <v>1</v>
      </c>
      <c r="AH171" s="144">
        <f>'7.Redirect 2L&amp;T'!AK21</f>
        <v>3</v>
      </c>
      <c r="AI171" s="144">
        <f>'7.Redirect 2L&amp;T'!AL21</f>
        <v>35</v>
      </c>
      <c r="AJ171" s="144">
        <f>'7.Redirect 2L&amp;T'!AM21</f>
        <v>0.7222222222222221</v>
      </c>
      <c r="AK171" s="150">
        <f>'7.Redirect 2L&amp;T'!AN21</f>
        <v>1.0941666666666665</v>
      </c>
      <c r="AL171" s="702"/>
      <c r="AN171" s="705"/>
      <c r="AO171" s="705"/>
      <c r="AP171" s="139" t="s">
        <v>35</v>
      </c>
      <c r="AQ171" s="172">
        <f>'7.Redirect 2L&amp;T'!AR21</f>
        <v>29510472</v>
      </c>
      <c r="AR171" s="117">
        <f>'7.Redirect 2L&amp;T'!AS21</f>
        <v>4.7230885383892279E-2</v>
      </c>
      <c r="AS171" s="117">
        <f>'7.Redirect 2L&amp;T'!AT21</f>
        <v>1.0941666666666665</v>
      </c>
      <c r="AT171" s="117">
        <f>'7.Redirect 2L&amp;T'!AU21</f>
        <v>1</v>
      </c>
      <c r="AU171" s="6">
        <f>'7.Redirect 2L&amp;T'!AV21</f>
        <v>1525055.7593517217</v>
      </c>
      <c r="AV171" s="712"/>
      <c r="AW171" s="712"/>
      <c r="AX171" s="715"/>
    </row>
    <row r="172" spans="1:50" ht="20.25" thickTop="1" thickBot="1" x14ac:dyDescent="0.35">
      <c r="A172" s="673"/>
      <c r="B172" s="673"/>
      <c r="C172" s="220" t="s">
        <v>30</v>
      </c>
      <c r="D172" s="232" t="str">
        <f>'7.Redirect 2L&amp;T'!L22</f>
        <v>SBL*WBL</v>
      </c>
      <c r="E172" s="204">
        <f>'7.Redirect 2L&amp;T'!M22</f>
        <v>2322948</v>
      </c>
      <c r="F172" s="676"/>
      <c r="G172" s="669"/>
      <c r="I172" s="673"/>
      <c r="J172" s="673"/>
      <c r="K172" s="219" t="s">
        <v>30</v>
      </c>
      <c r="L172" s="203">
        <f>'7.Redirect 2L&amp;T'!Q22</f>
        <v>20</v>
      </c>
      <c r="M172" s="203">
        <f>'7.Redirect 2L&amp;T'!R22</f>
        <v>25</v>
      </c>
      <c r="N172" s="203">
        <f>'7.Redirect 2L&amp;T'!S22</f>
        <v>230</v>
      </c>
      <c r="O172" s="203">
        <f>'7.Redirect 2L&amp;T'!T22</f>
        <v>20.419277715473552</v>
      </c>
      <c r="P172" s="203">
        <f>'7.Redirect 2L&amp;T'!U22</f>
        <v>1.089232327256362E-2</v>
      </c>
      <c r="Q172" s="203">
        <f>'7.Redirect 2L&amp;T'!V22</f>
        <v>2.1666003838853209E-2</v>
      </c>
      <c r="R172" s="673"/>
      <c r="T172" s="705"/>
      <c r="U172" s="705"/>
      <c r="V172" s="81" t="s">
        <v>30</v>
      </c>
      <c r="W172" s="158" t="str">
        <f>'7.Redirect 2L&amp;T'!Z22</f>
        <v>C</v>
      </c>
      <c r="X172" s="144" t="str">
        <f>'7.Redirect 2L&amp;T'!AA22</f>
        <v xml:space="preserve">Protected </v>
      </c>
      <c r="Y172" s="144">
        <f>'7.Redirect 2L&amp;T'!AB22</f>
        <v>0.01</v>
      </c>
      <c r="Z172" s="144">
        <f>'7.Redirect 2L&amp;T'!AC22</f>
        <v>0.5</v>
      </c>
      <c r="AA172" s="144">
        <f>'7.Redirect 2L&amp;T'!AD22</f>
        <v>0.505</v>
      </c>
      <c r="AB172" s="144" t="str">
        <f>'7.Redirect 2L&amp;T'!AE22</f>
        <v>WBT</v>
      </c>
      <c r="AC172" s="144">
        <f>'7.Redirect 2L&amp;T'!AF22</f>
        <v>2</v>
      </c>
      <c r="AD172" s="144">
        <f>'7.Redirect 2L&amp;T'!AG22</f>
        <v>0</v>
      </c>
      <c r="AE172" s="144" t="str">
        <f>'7.Redirect 2L&amp;T'!AH22</f>
        <v>EBT</v>
      </c>
      <c r="AF172" s="144">
        <f>'7.Redirect 2L&amp;T'!AI22</f>
        <v>2</v>
      </c>
      <c r="AG172" s="144">
        <f>'7.Redirect 2L&amp;T'!AJ22</f>
        <v>0</v>
      </c>
      <c r="AH172" s="144">
        <f>'7.Redirect 2L&amp;T'!AK22</f>
        <v>2</v>
      </c>
      <c r="AI172" s="144">
        <f>'7.Redirect 2L&amp;T'!AL22</f>
        <v>35</v>
      </c>
      <c r="AJ172" s="144">
        <f>'7.Redirect 2L&amp;T'!AM22</f>
        <v>0.7222222222222221</v>
      </c>
      <c r="AK172" s="150">
        <f>'7.Redirect 2L&amp;T'!AN22</f>
        <v>0.72944444444444434</v>
      </c>
      <c r="AL172" s="702"/>
      <c r="AN172" s="705"/>
      <c r="AO172" s="705"/>
      <c r="AP172" s="139" t="s">
        <v>30</v>
      </c>
      <c r="AQ172" s="172">
        <f>'7.Redirect 2L&amp;T'!AR22</f>
        <v>2322948</v>
      </c>
      <c r="AR172" s="117">
        <f>'7.Redirect 2L&amp;T'!AS22</f>
        <v>2.1666003838853209E-2</v>
      </c>
      <c r="AS172" s="117">
        <f>'7.Redirect 2L&amp;T'!AT22</f>
        <v>0.72944444444444434</v>
      </c>
      <c r="AT172" s="117">
        <f>'7.Redirect 2L&amp;T'!AU22</f>
        <v>1</v>
      </c>
      <c r="AU172" s="6">
        <f>'7.Redirect 2L&amp;T'!AV22</f>
        <v>36712.209652669015</v>
      </c>
      <c r="AV172" s="712"/>
      <c r="AW172" s="712"/>
      <c r="AX172" s="715"/>
    </row>
    <row r="173" spans="1:50" ht="20.25" thickTop="1" thickBot="1" x14ac:dyDescent="0.35">
      <c r="A173" s="673"/>
      <c r="B173" s="673"/>
      <c r="C173" s="220" t="s">
        <v>28</v>
      </c>
      <c r="D173" s="232" t="str">
        <f>'7.Redirect 2L&amp;T'!L23</f>
        <v>SBT*(WBT+NBL)</v>
      </c>
      <c r="E173" s="204">
        <f>'7.Redirect 2L&amp;T'!M23</f>
        <v>67304060</v>
      </c>
      <c r="F173" s="676"/>
      <c r="G173" s="669"/>
      <c r="I173" s="673"/>
      <c r="J173" s="673"/>
      <c r="K173" s="219" t="s">
        <v>28</v>
      </c>
      <c r="L173" s="203">
        <f>'7.Redirect 2L&amp;T'!Q23</f>
        <v>35</v>
      </c>
      <c r="M173" s="203">
        <f>'7.Redirect 2L&amp;T'!R23</f>
        <v>25</v>
      </c>
      <c r="N173" s="203">
        <f>'7.Redirect 2L&amp;T'!S23</f>
        <v>270</v>
      </c>
      <c r="O173" s="203">
        <f>'7.Redirect 2L&amp;T'!T23</f>
        <v>21.505813167606568</v>
      </c>
      <c r="P173" s="203">
        <f>'7.Redirect 2L&amp;T'!U23</f>
        <v>1.3257274218598319E-2</v>
      </c>
      <c r="Q173" s="203">
        <f>'7.Redirect 2L&amp;T'!V23</f>
        <v>2.6338793117489528E-2</v>
      </c>
      <c r="R173" s="673"/>
      <c r="T173" s="705"/>
      <c r="U173" s="705"/>
      <c r="V173" s="81" t="s">
        <v>28</v>
      </c>
      <c r="W173" s="158" t="str">
        <f>'7.Redirect 2L&amp;T'!Z23</f>
        <v>C</v>
      </c>
      <c r="X173" s="144" t="str">
        <f>'7.Redirect 2L&amp;T'!AA23</f>
        <v xml:space="preserve">Protected </v>
      </c>
      <c r="Y173" s="144">
        <f>'7.Redirect 2L&amp;T'!AB23</f>
        <v>0.01</v>
      </c>
      <c r="Z173" s="144">
        <f>'7.Redirect 2L&amp;T'!AC23</f>
        <v>0.5</v>
      </c>
      <c r="AA173" s="144">
        <f>'7.Redirect 2L&amp;T'!AD23</f>
        <v>0.505</v>
      </c>
      <c r="AB173" s="144" t="str">
        <f>'7.Redirect 2L&amp;T'!AE23</f>
        <v>WBT+EBT</v>
      </c>
      <c r="AC173" s="144">
        <f>'7.Redirect 2L&amp;T'!AF23</f>
        <v>4</v>
      </c>
      <c r="AD173" s="144">
        <f>'7.Redirect 2L&amp;T'!AG23</f>
        <v>0</v>
      </c>
      <c r="AE173" s="144" t="str">
        <f>'7.Redirect 2L&amp;T'!AH23</f>
        <v>SBT</v>
      </c>
      <c r="AF173" s="144">
        <f>'7.Redirect 2L&amp;T'!AI23</f>
        <v>1</v>
      </c>
      <c r="AG173" s="144">
        <f>'7.Redirect 2L&amp;T'!AJ23</f>
        <v>0</v>
      </c>
      <c r="AH173" s="144">
        <f>'7.Redirect 2L&amp;T'!AK23</f>
        <v>4</v>
      </c>
      <c r="AI173" s="144">
        <f>'7.Redirect 2L&amp;T'!AL23</f>
        <v>35</v>
      </c>
      <c r="AJ173" s="144">
        <f>'7.Redirect 2L&amp;T'!AM23</f>
        <v>0.7222222222222221</v>
      </c>
      <c r="AK173" s="150">
        <f>'7.Redirect 2L&amp;T'!AN23</f>
        <v>1.4588888888888887</v>
      </c>
      <c r="AL173" s="702"/>
      <c r="AN173" s="705"/>
      <c r="AO173" s="705"/>
      <c r="AP173" s="139" t="s">
        <v>28</v>
      </c>
      <c r="AQ173" s="172">
        <f>'7.Redirect 2L&amp;T'!AR23</f>
        <v>67304060</v>
      </c>
      <c r="AR173" s="117">
        <f>'7.Redirect 2L&amp;T'!AS23</f>
        <v>2.6338793117489528E-2</v>
      </c>
      <c r="AS173" s="117">
        <f>'7.Redirect 2L&amp;T'!AT23</f>
        <v>1.4588888888888887</v>
      </c>
      <c r="AT173" s="117">
        <f>'7.Redirect 2L&amp;T'!AU23</f>
        <v>1</v>
      </c>
      <c r="AU173" s="6">
        <f>'7.Redirect 2L&amp;T'!AV23</f>
        <v>2586183.584732472</v>
      </c>
      <c r="AV173" s="712"/>
      <c r="AW173" s="712"/>
      <c r="AX173" s="715"/>
    </row>
    <row r="174" spans="1:50" ht="20.25" thickTop="1" thickBot="1" x14ac:dyDescent="0.35">
      <c r="A174" s="673"/>
      <c r="B174" s="673"/>
      <c r="C174" s="220" t="s">
        <v>36</v>
      </c>
      <c r="D174" s="232" t="str">
        <f>'7.Redirect 2L&amp;T'!L24</f>
        <v>(WBT+NBL)*SBL</v>
      </c>
      <c r="E174" s="204">
        <f>'7.Redirect 2L&amp;T'!M24</f>
        <v>18419092</v>
      </c>
      <c r="F174" s="676"/>
      <c r="G174" s="669"/>
      <c r="I174" s="673"/>
      <c r="J174" s="673"/>
      <c r="K174" s="219" t="s">
        <v>36</v>
      </c>
      <c r="L174" s="203">
        <f>'7.Redirect 2L&amp;T'!Q24</f>
        <v>35</v>
      </c>
      <c r="M174" s="203">
        <f>'7.Redirect 2L&amp;T'!R24</f>
        <v>15</v>
      </c>
      <c r="N174" s="203">
        <f>'7.Redirect 2L&amp;T'!S24</f>
        <v>230</v>
      </c>
      <c r="O174" s="203">
        <f>'7.Redirect 2L&amp;T'!T24</f>
        <v>23.0484651884397</v>
      </c>
      <c r="P174" s="203">
        <f>'7.Redirect 2L&amp;T'!U24</f>
        <v>1.7237755582630576E-2</v>
      </c>
      <c r="Q174" s="203">
        <f>'7.Redirect 2L&amp;T'!V24</f>
        <v>3.417837094773464E-2</v>
      </c>
      <c r="R174" s="673"/>
      <c r="T174" s="705"/>
      <c r="U174" s="705"/>
      <c r="V174" s="81" t="s">
        <v>36</v>
      </c>
      <c r="W174" s="158" t="str">
        <f>'7.Redirect 2L&amp;T'!Z24</f>
        <v>C</v>
      </c>
      <c r="X174" s="144" t="str">
        <f>'7.Redirect 2L&amp;T'!AA24</f>
        <v xml:space="preserve">Protected </v>
      </c>
      <c r="Y174" s="144">
        <f>'7.Redirect 2L&amp;T'!AB24</f>
        <v>0.01</v>
      </c>
      <c r="Z174" s="144">
        <f>'7.Redirect 2L&amp;T'!AC24</f>
        <v>0.5</v>
      </c>
      <c r="AA174" s="144">
        <f>'7.Redirect 2L&amp;T'!AD24</f>
        <v>0.505</v>
      </c>
      <c r="AB174" s="144" t="str">
        <f>'7.Redirect 2L&amp;T'!AE24</f>
        <v>WBT</v>
      </c>
      <c r="AC174" s="144">
        <f>'7.Redirect 2L&amp;T'!AF24</f>
        <v>2</v>
      </c>
      <c r="AD174" s="144">
        <f>'7.Redirect 2L&amp;T'!AG24</f>
        <v>1</v>
      </c>
      <c r="AE174" s="144" t="str">
        <f>'7.Redirect 2L&amp;T'!AH24</f>
        <v>EBT</v>
      </c>
      <c r="AF174" s="144">
        <f>'7.Redirect 2L&amp;T'!AI24</f>
        <v>2</v>
      </c>
      <c r="AG174" s="144">
        <f>'7.Redirect 2L&amp;T'!AJ24</f>
        <v>1.75</v>
      </c>
      <c r="AH174" s="144">
        <f>'7.Redirect 2L&amp;T'!AK24</f>
        <v>3.75</v>
      </c>
      <c r="AI174" s="144">
        <f>'7.Redirect 2L&amp;T'!AL24</f>
        <v>35</v>
      </c>
      <c r="AJ174" s="144">
        <f>'7.Redirect 2L&amp;T'!AM24</f>
        <v>0.7222222222222221</v>
      </c>
      <c r="AK174" s="150">
        <f>'7.Redirect 2L&amp;T'!AN24</f>
        <v>1.3677083333333331</v>
      </c>
      <c r="AL174" s="702"/>
      <c r="AN174" s="705"/>
      <c r="AO174" s="705"/>
      <c r="AP174" s="139" t="s">
        <v>36</v>
      </c>
      <c r="AQ174" s="172">
        <f>'7.Redirect 2L&amp;T'!AR24</f>
        <v>18419092</v>
      </c>
      <c r="AR174" s="117">
        <f>'7.Redirect 2L&amp;T'!AS24</f>
        <v>3.417837094773464E-2</v>
      </c>
      <c r="AS174" s="117">
        <f>'7.Redirect 2L&amp;T'!AT24</f>
        <v>1.3677083333333331</v>
      </c>
      <c r="AT174" s="117">
        <f>'7.Redirect 2L&amp;T'!AU24</f>
        <v>1</v>
      </c>
      <c r="AU174" s="6">
        <f>'7.Redirect 2L&amp;T'!AV24</f>
        <v>861019.66232400073</v>
      </c>
      <c r="AV174" s="712"/>
      <c r="AW174" s="712"/>
      <c r="AX174" s="715"/>
    </row>
    <row r="175" spans="1:50" ht="20.25" thickTop="1" thickBot="1" x14ac:dyDescent="0.35">
      <c r="A175" s="673"/>
      <c r="B175" s="673"/>
      <c r="C175" s="220" t="s">
        <v>29</v>
      </c>
      <c r="D175" s="232" t="str">
        <f>'7.Redirect 2L&amp;T'!L25</f>
        <v>SBT*EBL</v>
      </c>
      <c r="E175" s="204">
        <f>'7.Redirect 2L&amp;T'!M25</f>
        <v>6215840</v>
      </c>
      <c r="F175" s="676"/>
      <c r="G175" s="669"/>
      <c r="I175" s="673"/>
      <c r="J175" s="673"/>
      <c r="K175" s="219" t="s">
        <v>29</v>
      </c>
      <c r="L175" s="203">
        <f>'7.Redirect 2L&amp;T'!Q25</f>
        <v>20</v>
      </c>
      <c r="M175" s="203">
        <f>'7.Redirect 2L&amp;T'!R25</f>
        <v>15</v>
      </c>
      <c r="N175" s="203">
        <f>'7.Redirect 2L&amp;T'!S25</f>
        <v>230</v>
      </c>
      <c r="O175" s="203">
        <f>'7.Redirect 2L&amp;T'!T25</f>
        <v>15.895538413434787</v>
      </c>
      <c r="P175" s="203">
        <f>'7.Redirect 2L&amp;T'!U25</f>
        <v>4.2160006424573982E-3</v>
      </c>
      <c r="Q175" s="203">
        <f>'7.Redirect 2L&amp;T'!V25</f>
        <v>8.4142266234975959E-3</v>
      </c>
      <c r="R175" s="673"/>
      <c r="T175" s="705"/>
      <c r="U175" s="705"/>
      <c r="V175" s="81" t="s">
        <v>29</v>
      </c>
      <c r="W175" s="158" t="str">
        <f>'7.Redirect 2L&amp;T'!Z25</f>
        <v>C</v>
      </c>
      <c r="X175" s="144" t="str">
        <f>'7.Redirect 2L&amp;T'!AA25</f>
        <v xml:space="preserve">Protected </v>
      </c>
      <c r="Y175" s="144">
        <f>'7.Redirect 2L&amp;T'!AB25</f>
        <v>0.01</v>
      </c>
      <c r="Z175" s="144">
        <f>'7.Redirect 2L&amp;T'!AC25</f>
        <v>0.5</v>
      </c>
      <c r="AA175" s="144">
        <f>'7.Redirect 2L&amp;T'!AD25</f>
        <v>0.505</v>
      </c>
      <c r="AB175" s="144" t="str">
        <f>'7.Redirect 2L&amp;T'!AE25</f>
        <v>WBT+EBT</v>
      </c>
      <c r="AC175" s="144">
        <f>'7.Redirect 2L&amp;T'!AF25</f>
        <v>4</v>
      </c>
      <c r="AD175" s="144">
        <f>'7.Redirect 2L&amp;T'!AG25</f>
        <v>0</v>
      </c>
      <c r="AE175" s="144" t="str">
        <f>'7.Redirect 2L&amp;T'!AH25</f>
        <v>SBT</v>
      </c>
      <c r="AF175" s="144">
        <f>'7.Redirect 2L&amp;T'!AI25</f>
        <v>1</v>
      </c>
      <c r="AG175" s="144">
        <f>'7.Redirect 2L&amp;T'!AJ25</f>
        <v>0</v>
      </c>
      <c r="AH175" s="144">
        <f>'7.Redirect 2L&amp;T'!AK25</f>
        <v>4</v>
      </c>
      <c r="AI175" s="144">
        <f>'7.Redirect 2L&amp;T'!AL25</f>
        <v>35</v>
      </c>
      <c r="AJ175" s="144">
        <f>'7.Redirect 2L&amp;T'!AM25</f>
        <v>0.7222222222222221</v>
      </c>
      <c r="AK175" s="150">
        <f>'7.Redirect 2L&amp;T'!AN25</f>
        <v>1.4588888888888887</v>
      </c>
      <c r="AL175" s="702"/>
      <c r="AN175" s="705"/>
      <c r="AO175" s="705"/>
      <c r="AP175" s="139" t="s">
        <v>29</v>
      </c>
      <c r="AQ175" s="172">
        <f>'7.Redirect 2L&amp;T'!AR25</f>
        <v>6215840</v>
      </c>
      <c r="AR175" s="117">
        <f>'7.Redirect 2L&amp;T'!AS25</f>
        <v>8.4142266234975959E-3</v>
      </c>
      <c r="AS175" s="117">
        <f>'7.Redirect 2L&amp;T'!AT25</f>
        <v>1.4588888888888887</v>
      </c>
      <c r="AT175" s="117">
        <f>'7.Redirect 2L&amp;T'!AU25</f>
        <v>1</v>
      </c>
      <c r="AU175" s="6">
        <f>'7.Redirect 2L&amp;T'!AV25</f>
        <v>76302.0574038021</v>
      </c>
      <c r="AV175" s="712"/>
      <c r="AW175" s="712"/>
      <c r="AX175" s="715"/>
    </row>
    <row r="176" spans="1:50" ht="20.25" thickTop="1" thickBot="1" x14ac:dyDescent="0.35">
      <c r="A176" s="673"/>
      <c r="B176" s="673"/>
      <c r="C176" s="220" t="s">
        <v>37</v>
      </c>
      <c r="D176" s="232" t="str">
        <f>'7.Redirect 2L&amp;T'!L26</f>
        <v>SBL*EBL</v>
      </c>
      <c r="E176" s="204">
        <f>'7.Redirect 2L&amp;T'!M26</f>
        <v>1701088</v>
      </c>
      <c r="F176" s="676"/>
      <c r="G176" s="669"/>
      <c r="I176" s="673"/>
      <c r="J176" s="673"/>
      <c r="K176" s="219" t="s">
        <v>37</v>
      </c>
      <c r="L176" s="203">
        <f>'7.Redirect 2L&amp;T'!Q26</f>
        <v>20</v>
      </c>
      <c r="M176" s="203">
        <f>'7.Redirect 2L&amp;T'!R26</f>
        <v>15</v>
      </c>
      <c r="N176" s="203">
        <f>'7.Redirect 2L&amp;T'!S26</f>
        <v>230</v>
      </c>
      <c r="O176" s="203">
        <f>'7.Redirect 2L&amp;T'!T26</f>
        <v>15.895538413434787</v>
      </c>
      <c r="P176" s="203">
        <f>'7.Redirect 2L&amp;T'!U26</f>
        <v>4.2160006424573982E-3</v>
      </c>
      <c r="Q176" s="203">
        <f>'7.Redirect 2L&amp;T'!V26</f>
        <v>8.4142266234975959E-3</v>
      </c>
      <c r="R176" s="673"/>
      <c r="T176" s="705"/>
      <c r="U176" s="705"/>
      <c r="V176" s="81" t="s">
        <v>37</v>
      </c>
      <c r="W176" s="158" t="str">
        <f>'7.Redirect 2L&amp;T'!Z26</f>
        <v>C</v>
      </c>
      <c r="X176" s="144" t="str">
        <f>'7.Redirect 2L&amp;T'!AA26</f>
        <v xml:space="preserve">Protected </v>
      </c>
      <c r="Y176" s="144">
        <f>'7.Redirect 2L&amp;T'!AB26</f>
        <v>0.01</v>
      </c>
      <c r="Z176" s="144">
        <f>'7.Redirect 2L&amp;T'!AC26</f>
        <v>0.5</v>
      </c>
      <c r="AA176" s="144">
        <f>'7.Redirect 2L&amp;T'!AD26</f>
        <v>0.505</v>
      </c>
      <c r="AB176" s="144" t="str">
        <f>'7.Redirect 2L&amp;T'!AE26</f>
        <v>WBT</v>
      </c>
      <c r="AC176" s="144">
        <f>'7.Redirect 2L&amp;T'!AF26</f>
        <v>2</v>
      </c>
      <c r="AD176" s="144">
        <f>'7.Redirect 2L&amp;T'!AG26</f>
        <v>0</v>
      </c>
      <c r="AE176" s="144" t="str">
        <f>'7.Redirect 2L&amp;T'!AH26</f>
        <v>EBT</v>
      </c>
      <c r="AF176" s="144">
        <f>'7.Redirect 2L&amp;T'!AI26</f>
        <v>2</v>
      </c>
      <c r="AG176" s="144">
        <f>'7.Redirect 2L&amp;T'!AJ26</f>
        <v>0</v>
      </c>
      <c r="AH176" s="144">
        <f>'7.Redirect 2L&amp;T'!AK26</f>
        <v>2</v>
      </c>
      <c r="AI176" s="144">
        <f>'7.Redirect 2L&amp;T'!AL26</f>
        <v>35</v>
      </c>
      <c r="AJ176" s="144">
        <f>'7.Redirect 2L&amp;T'!AM26</f>
        <v>0.7222222222222221</v>
      </c>
      <c r="AK176" s="150">
        <f>'7.Redirect 2L&amp;T'!AN26</f>
        <v>0.72944444444444434</v>
      </c>
      <c r="AL176" s="702"/>
      <c r="AN176" s="705"/>
      <c r="AO176" s="705"/>
      <c r="AP176" s="139" t="s">
        <v>37</v>
      </c>
      <c r="AQ176" s="172">
        <f>'7.Redirect 2L&amp;T'!AR26</f>
        <v>1701088</v>
      </c>
      <c r="AR176" s="117">
        <f>'7.Redirect 2L&amp;T'!AS26</f>
        <v>8.4142266234975959E-3</v>
      </c>
      <c r="AS176" s="117">
        <f>'7.Redirect 2L&amp;T'!AT26</f>
        <v>0.72944444444444434</v>
      </c>
      <c r="AT176" s="117">
        <f>'7.Redirect 2L&amp;T'!AU26</f>
        <v>1</v>
      </c>
      <c r="AU176" s="6">
        <f>'7.Redirect 2L&amp;T'!AV26</f>
        <v>10440.786299592566</v>
      </c>
      <c r="AV176" s="712"/>
      <c r="AW176" s="712"/>
      <c r="AX176" s="715"/>
    </row>
    <row r="177" spans="1:50" ht="20.25" thickTop="1" thickBot="1" x14ac:dyDescent="0.35">
      <c r="A177" s="675"/>
      <c r="B177" s="675"/>
      <c r="C177" s="222" t="s">
        <v>39</v>
      </c>
      <c r="D177" s="233" t="str">
        <f>'7.Redirect 2L&amp;T'!L27</f>
        <v>EBL*(WBT+NBL)</v>
      </c>
      <c r="E177" s="210">
        <f>'7.Redirect 2L&amp;T'!M27</f>
        <v>31145344</v>
      </c>
      <c r="F177" s="676"/>
      <c r="G177" s="669"/>
      <c r="I177" s="675"/>
      <c r="J177" s="675"/>
      <c r="K177" s="221" t="s">
        <v>39</v>
      </c>
      <c r="L177" s="209">
        <f>'7.Redirect 2L&amp;T'!Q27</f>
        <v>35</v>
      </c>
      <c r="M177" s="209">
        <f>'7.Redirect 2L&amp;T'!R27</f>
        <v>20</v>
      </c>
      <c r="N177" s="209">
        <f>'7.Redirect 2L&amp;T'!S27</f>
        <v>230</v>
      </c>
      <c r="O177" s="209">
        <f>'7.Redirect 2L&amp;T'!T27</f>
        <v>25.12420473149924</v>
      </c>
      <c r="P177" s="209">
        <f>'7.Redirect 2L&amp;T'!U27</f>
        <v>2.3901073345479126E-2</v>
      </c>
      <c r="Q177" s="209">
        <f>'7.Redirect 2L&amp;T'!V27</f>
        <v>4.7230885383892279E-2</v>
      </c>
      <c r="R177" s="675"/>
      <c r="T177" s="706"/>
      <c r="U177" s="706"/>
      <c r="V177" s="82" t="s">
        <v>39</v>
      </c>
      <c r="W177" s="158" t="str">
        <f>'7.Redirect 2L&amp;T'!Z27</f>
        <v>C</v>
      </c>
      <c r="X177" s="163" t="str">
        <f>'7.Redirect 2L&amp;T'!AA27</f>
        <v xml:space="preserve">Protected </v>
      </c>
      <c r="Y177" s="163">
        <f>'7.Redirect 2L&amp;T'!AB27</f>
        <v>0.01</v>
      </c>
      <c r="Z177" s="163">
        <f>'7.Redirect 2L&amp;T'!AC27</f>
        <v>0.5</v>
      </c>
      <c r="AA177" s="163">
        <f>'7.Redirect 2L&amp;T'!AD27</f>
        <v>0.505</v>
      </c>
      <c r="AB177" s="163" t="str">
        <f>'7.Redirect 2L&amp;T'!AE27</f>
        <v>WBT+SBT</v>
      </c>
      <c r="AC177" s="163">
        <f>'7.Redirect 2L&amp;T'!AF27</f>
        <v>3</v>
      </c>
      <c r="AD177" s="163">
        <f>'7.Redirect 2L&amp;T'!AG27</f>
        <v>1</v>
      </c>
      <c r="AE177" s="163" t="str">
        <f>'7.Redirect 2L&amp;T'!AH27</f>
        <v>NBT</v>
      </c>
      <c r="AF177" s="163">
        <f>'7.Redirect 2L&amp;T'!AI27</f>
        <v>1</v>
      </c>
      <c r="AG177" s="163">
        <f>'7.Redirect 2L&amp;T'!AJ27</f>
        <v>1</v>
      </c>
      <c r="AH177" s="163">
        <f>'7.Redirect 2L&amp;T'!AK27</f>
        <v>4</v>
      </c>
      <c r="AI177" s="163">
        <f>'7.Redirect 2L&amp;T'!AL27</f>
        <v>35</v>
      </c>
      <c r="AJ177" s="163">
        <f>'7.Redirect 2L&amp;T'!AM27</f>
        <v>0.7222222222222221</v>
      </c>
      <c r="AK177" s="164">
        <f>'7.Redirect 2L&amp;T'!AN27</f>
        <v>1.4588888888888887</v>
      </c>
      <c r="AL177" s="703"/>
      <c r="AN177" s="706"/>
      <c r="AO177" s="706"/>
      <c r="AP177" s="140" t="s">
        <v>39</v>
      </c>
      <c r="AQ177" s="174">
        <f>'7.Redirect 2L&amp;T'!AR27</f>
        <v>31145344</v>
      </c>
      <c r="AR177" s="120">
        <f>'7.Redirect 2L&amp;T'!AS27</f>
        <v>4.7230885383892279E-2</v>
      </c>
      <c r="AS177" s="120">
        <f>'7.Redirect 2L&amp;T'!AT27</f>
        <v>1.4588888888888887</v>
      </c>
      <c r="AT177" s="120">
        <f>'7.Redirect 2L&amp;T'!AU27</f>
        <v>1</v>
      </c>
      <c r="AU177" s="7">
        <f>'7.Redirect 2L&amp;T'!AV27</f>
        <v>2146057.9030698254</v>
      </c>
      <c r="AV177" s="713"/>
      <c r="AW177" s="713"/>
      <c r="AX177" s="716"/>
    </row>
    <row r="178" spans="1:50" ht="20.25" thickTop="1" thickBot="1" x14ac:dyDescent="0.35">
      <c r="A178" s="672">
        <v>8</v>
      </c>
      <c r="B178" s="672" t="s">
        <v>10</v>
      </c>
      <c r="C178" s="223" t="s">
        <v>34</v>
      </c>
      <c r="D178" s="231" t="str">
        <f>'8.Redirect L&amp;T'!L6</f>
        <v>(NBR+EBT+SBL)*(NBT+NBL)</v>
      </c>
      <c r="E178" s="212">
        <f>'8.Redirect L&amp;T'!M6</f>
        <v>68554248</v>
      </c>
      <c r="F178" s="676">
        <f>SUM(E178:E184)</f>
        <v>288938215</v>
      </c>
      <c r="G178" s="669">
        <f>F178/F5</f>
        <v>1.9520945907080129</v>
      </c>
      <c r="I178" s="672">
        <v>8</v>
      </c>
      <c r="J178" s="672" t="s">
        <v>10</v>
      </c>
      <c r="K178" s="198" t="s">
        <v>34</v>
      </c>
      <c r="L178" s="199">
        <f>'8.Redirect L&amp;T'!Q6</f>
        <v>35</v>
      </c>
      <c r="M178" s="199">
        <f>'8.Redirect L&amp;T'!R6</f>
        <v>20</v>
      </c>
      <c r="N178" s="199">
        <f>'8.Redirect L&amp;T'!S6</f>
        <v>10</v>
      </c>
      <c r="O178" s="199">
        <f>'8.Redirect L&amp;T'!T6</f>
        <v>7.8464824249932006</v>
      </c>
      <c r="P178" s="199">
        <f>'8.Redirect L&amp;T'!U6</f>
        <v>2.903258937823807E-4</v>
      </c>
      <c r="Q178" s="199">
        <f>'8.Redirect L&amp;T'!V6</f>
        <v>5.8056749844016082E-4</v>
      </c>
      <c r="R178" s="672">
        <f>'8.Redirect L&amp;T'!W6</f>
        <v>6.9675764977250782E-4</v>
      </c>
      <c r="T178" s="704">
        <v>8</v>
      </c>
      <c r="U178" s="704" t="s">
        <v>10</v>
      </c>
      <c r="V178" s="73" t="s">
        <v>34</v>
      </c>
      <c r="W178" s="159" t="str">
        <f>'8.Redirect L&amp;T'!Z6</f>
        <v>D</v>
      </c>
      <c r="X178" s="147" t="str">
        <f>'8.Redirect L&amp;T'!AA6</f>
        <v>Permitted or yield control</v>
      </c>
      <c r="Y178" s="147">
        <f>'8.Redirect L&amp;T'!AB6</f>
        <v>1</v>
      </c>
      <c r="Z178" s="147">
        <f>'8.Redirect L&amp;T'!AC6</f>
        <v>0.5</v>
      </c>
      <c r="AA178" s="147">
        <f>'8.Redirect L&amp;T'!AD6</f>
        <v>1</v>
      </c>
      <c r="AB178" s="147" t="str">
        <f>'8.Redirect L&amp;T'!AE6</f>
        <v>NA</v>
      </c>
      <c r="AC178" s="147">
        <f>'8.Redirect L&amp;T'!AF6</f>
        <v>0</v>
      </c>
      <c r="AD178" s="147">
        <f>'8.Redirect L&amp;T'!AG6</f>
        <v>0</v>
      </c>
      <c r="AE178" s="147" t="str">
        <f>'8.Redirect L&amp;T'!AH6</f>
        <v>NA</v>
      </c>
      <c r="AF178" s="147">
        <f>'8.Redirect L&amp;T'!AI6</f>
        <v>0</v>
      </c>
      <c r="AG178" s="147">
        <f>'8.Redirect L&amp;T'!AJ6</f>
        <v>0</v>
      </c>
      <c r="AH178" s="147">
        <f>'8.Redirect L&amp;T'!AK6</f>
        <v>1</v>
      </c>
      <c r="AI178" s="147" t="str">
        <f>'8.Redirect L&amp;T'!AL6</f>
        <v>NA</v>
      </c>
      <c r="AJ178" s="147">
        <f>'8.Redirect L&amp;T'!AM6</f>
        <v>1</v>
      </c>
      <c r="AK178" s="148">
        <f>'8.Redirect L&amp;T'!AN6</f>
        <v>1</v>
      </c>
      <c r="AL178" s="701">
        <f>'8.Redirect L&amp;T'!AO6</f>
        <v>1</v>
      </c>
      <c r="AN178" s="704">
        <v>8</v>
      </c>
      <c r="AO178" s="704" t="s">
        <v>10</v>
      </c>
      <c r="AP178" s="131" t="s">
        <v>34</v>
      </c>
      <c r="AQ178" s="171">
        <f>'8.Redirect L&amp;T'!AR6</f>
        <v>68554248</v>
      </c>
      <c r="AR178" s="115">
        <f>'8.Redirect L&amp;T'!AS6</f>
        <v>5.8056749844016082E-4</v>
      </c>
      <c r="AS178" s="115">
        <f>'8.Redirect L&amp;T'!AT6</f>
        <v>1</v>
      </c>
      <c r="AT178" s="115">
        <f>'8.Redirect L&amp;T'!AU6</f>
        <v>1</v>
      </c>
      <c r="AU178" s="5">
        <f>'8.Redirect L&amp;T'!AV6</f>
        <v>39800.3682688064</v>
      </c>
      <c r="AV178" s="711">
        <f>'8.Redirect L&amp;T'!AW6</f>
        <v>309254.63550267287</v>
      </c>
      <c r="AW178" s="711">
        <f>'8.Redirect L&amp;T'!AX6</f>
        <v>97.76795402889131</v>
      </c>
      <c r="AX178" s="714">
        <f>'8.Redirect L&amp;T'!AY6</f>
        <v>80.077844039426708</v>
      </c>
    </row>
    <row r="179" spans="1:50" ht="20.25" thickTop="1" thickBot="1" x14ac:dyDescent="0.35">
      <c r="A179" s="673"/>
      <c r="B179" s="673"/>
      <c r="C179" s="224" t="s">
        <v>35</v>
      </c>
      <c r="D179" s="232" t="str">
        <f>'8.Redirect L&amp;T'!L7</f>
        <v>(NBT+WBR)*(WBT+WBL+NBL)</v>
      </c>
      <c r="E179" s="204">
        <f>'8.Redirect L&amp;T'!M7</f>
        <v>123687080</v>
      </c>
      <c r="F179" s="676"/>
      <c r="G179" s="669"/>
      <c r="I179" s="673"/>
      <c r="J179" s="673"/>
      <c r="K179" s="202" t="s">
        <v>35</v>
      </c>
      <c r="L179" s="203">
        <f>'8.Redirect L&amp;T'!Q7</f>
        <v>35</v>
      </c>
      <c r="M179" s="203">
        <f>'8.Redirect L&amp;T'!R7</f>
        <v>15</v>
      </c>
      <c r="N179" s="203">
        <f>'8.Redirect L&amp;T'!S7</f>
        <v>10</v>
      </c>
      <c r="O179" s="203">
        <f>'8.Redirect L&amp;T'!T7</f>
        <v>10.197448937567444</v>
      </c>
      <c r="P179" s="203">
        <f>'8.Redirect L&amp;T'!U7</f>
        <v>7.8388153024650875E-4</v>
      </c>
      <c r="Q179" s="203">
        <f>'8.Redirect L&amp;T'!V7</f>
        <v>1.567148590239556E-3</v>
      </c>
      <c r="R179" s="673"/>
      <c r="T179" s="705"/>
      <c r="U179" s="705"/>
      <c r="V179" s="74" t="s">
        <v>35</v>
      </c>
      <c r="W179" s="160" t="str">
        <f>'8.Redirect L&amp;T'!Z7</f>
        <v>D</v>
      </c>
      <c r="X179" s="144" t="str">
        <f>'8.Redirect L&amp;T'!AA7</f>
        <v>Permitted or yield control</v>
      </c>
      <c r="Y179" s="144">
        <f>'8.Redirect L&amp;T'!AB7</f>
        <v>1</v>
      </c>
      <c r="Z179" s="144">
        <f>'8.Redirect L&amp;T'!AC7</f>
        <v>0.5</v>
      </c>
      <c r="AA179" s="144">
        <f>'8.Redirect L&amp;T'!AD7</f>
        <v>1</v>
      </c>
      <c r="AB179" s="144" t="str">
        <f>'8.Redirect L&amp;T'!AE7</f>
        <v>NA</v>
      </c>
      <c r="AC179" s="144">
        <f>'8.Redirect L&amp;T'!AF7</f>
        <v>0</v>
      </c>
      <c r="AD179" s="144">
        <f>'8.Redirect L&amp;T'!AG7</f>
        <v>0</v>
      </c>
      <c r="AE179" s="144" t="str">
        <f>'8.Redirect L&amp;T'!AH7</f>
        <v>NA</v>
      </c>
      <c r="AF179" s="144">
        <f>'8.Redirect L&amp;T'!AI7</f>
        <v>0</v>
      </c>
      <c r="AG179" s="144">
        <f>'8.Redirect L&amp;T'!AJ7</f>
        <v>0</v>
      </c>
      <c r="AH179" s="144">
        <f>'8.Redirect L&amp;T'!AK7</f>
        <v>1</v>
      </c>
      <c r="AI179" s="144" t="str">
        <f>'8.Redirect L&amp;T'!AL7</f>
        <v>NA</v>
      </c>
      <c r="AJ179" s="144">
        <f>'8.Redirect L&amp;T'!AM7</f>
        <v>1</v>
      </c>
      <c r="AK179" s="150">
        <f>'8.Redirect L&amp;T'!AN7</f>
        <v>1</v>
      </c>
      <c r="AL179" s="702"/>
      <c r="AN179" s="705"/>
      <c r="AO179" s="705"/>
      <c r="AP179" s="132" t="s">
        <v>35</v>
      </c>
      <c r="AQ179" s="172">
        <f>'8.Redirect L&amp;T'!AR7</f>
        <v>123687080</v>
      </c>
      <c r="AR179" s="117">
        <f>'8.Redirect L&amp;T'!AS7</f>
        <v>1.567148590239556E-3</v>
      </c>
      <c r="AS179" s="117">
        <f>'8.Redirect L&amp;T'!AT7</f>
        <v>1</v>
      </c>
      <c r="AT179" s="117">
        <f>'8.Redirect L&amp;T'!AU7</f>
        <v>1</v>
      </c>
      <c r="AU179" s="6">
        <f>'8.Redirect L&amp;T'!AV7</f>
        <v>193836.03305284717</v>
      </c>
      <c r="AV179" s="712"/>
      <c r="AW179" s="712"/>
      <c r="AX179" s="715"/>
    </row>
    <row r="180" spans="1:50" ht="20.25" thickTop="1" thickBot="1" x14ac:dyDescent="0.35">
      <c r="A180" s="673"/>
      <c r="B180" s="673"/>
      <c r="C180" s="225" t="s">
        <v>30</v>
      </c>
      <c r="D180" s="232" t="str">
        <f>'8.Redirect L&amp;T'!L8</f>
        <v>(NBL+WBT)*WBL</v>
      </c>
      <c r="E180" s="204">
        <f>'8.Redirect L&amp;T'!M8</f>
        <v>42531024</v>
      </c>
      <c r="F180" s="676"/>
      <c r="G180" s="669"/>
      <c r="I180" s="673"/>
      <c r="J180" s="673"/>
      <c r="K180" s="207" t="s">
        <v>30</v>
      </c>
      <c r="L180" s="203">
        <f>'8.Redirect L&amp;T'!Q8</f>
        <v>35</v>
      </c>
      <c r="M180" s="203">
        <f>'8.Redirect L&amp;T'!R8</f>
        <v>20</v>
      </c>
      <c r="N180" s="203">
        <f>'8.Redirect L&amp;T'!S8</f>
        <v>10</v>
      </c>
      <c r="O180" s="203">
        <f>'8.Redirect L&amp;T'!T8</f>
        <v>7.8464824249932006</v>
      </c>
      <c r="P180" s="203">
        <f>'8.Redirect L&amp;T'!U8</f>
        <v>2.903258937823807E-4</v>
      </c>
      <c r="Q180" s="203">
        <f>'8.Redirect L&amp;T'!V8</f>
        <v>5.8056749844016082E-4</v>
      </c>
      <c r="R180" s="673"/>
      <c r="T180" s="705"/>
      <c r="U180" s="705"/>
      <c r="V180" s="75" t="s">
        <v>30</v>
      </c>
      <c r="W180" s="160" t="str">
        <f>'8.Redirect L&amp;T'!Z8</f>
        <v>D</v>
      </c>
      <c r="X180" s="144" t="str">
        <f>'8.Redirect L&amp;T'!AA8</f>
        <v>Permitted or yield control</v>
      </c>
      <c r="Y180" s="144">
        <f>'8.Redirect L&amp;T'!AB8</f>
        <v>1</v>
      </c>
      <c r="Z180" s="144">
        <f>'8.Redirect L&amp;T'!AC8</f>
        <v>0.5</v>
      </c>
      <c r="AA180" s="144">
        <f>'8.Redirect L&amp;T'!AD8</f>
        <v>1</v>
      </c>
      <c r="AB180" s="144" t="str">
        <f>'8.Redirect L&amp;T'!AE8</f>
        <v>NA</v>
      </c>
      <c r="AC180" s="144">
        <f>'8.Redirect L&amp;T'!AF8</f>
        <v>0</v>
      </c>
      <c r="AD180" s="144">
        <f>'8.Redirect L&amp;T'!AG8</f>
        <v>0</v>
      </c>
      <c r="AE180" s="144" t="str">
        <f>'8.Redirect L&amp;T'!AH8</f>
        <v>NA</v>
      </c>
      <c r="AF180" s="144">
        <f>'8.Redirect L&amp;T'!AI8</f>
        <v>0</v>
      </c>
      <c r="AG180" s="144">
        <f>'8.Redirect L&amp;T'!AJ8</f>
        <v>0</v>
      </c>
      <c r="AH180" s="144">
        <f>'8.Redirect L&amp;T'!AK8</f>
        <v>1</v>
      </c>
      <c r="AI180" s="144" t="str">
        <f>'8.Redirect L&amp;T'!AL8</f>
        <v>NA</v>
      </c>
      <c r="AJ180" s="144">
        <f>'8.Redirect L&amp;T'!AM8</f>
        <v>1</v>
      </c>
      <c r="AK180" s="150">
        <f>'8.Redirect L&amp;T'!AN8</f>
        <v>1</v>
      </c>
      <c r="AL180" s="702"/>
      <c r="AN180" s="705"/>
      <c r="AO180" s="705"/>
      <c r="AP180" s="133" t="s">
        <v>30</v>
      </c>
      <c r="AQ180" s="172">
        <f>'8.Redirect L&amp;T'!AR8</f>
        <v>42531024</v>
      </c>
      <c r="AR180" s="117">
        <f>'8.Redirect L&amp;T'!AS8</f>
        <v>5.8056749844016082E-4</v>
      </c>
      <c r="AS180" s="117">
        <f>'8.Redirect L&amp;T'!AT8</f>
        <v>1</v>
      </c>
      <c r="AT180" s="117">
        <f>'8.Redirect L&amp;T'!AU8</f>
        <v>1</v>
      </c>
      <c r="AU180" s="6">
        <f>'8.Redirect L&amp;T'!AV8</f>
        <v>24692.130209778443</v>
      </c>
      <c r="AV180" s="712"/>
      <c r="AW180" s="712"/>
      <c r="AX180" s="715"/>
    </row>
    <row r="181" spans="1:50" ht="20.25" thickTop="1" thickBot="1" x14ac:dyDescent="0.35">
      <c r="A181" s="673"/>
      <c r="B181" s="673"/>
      <c r="C181" s="225" t="s">
        <v>28</v>
      </c>
      <c r="D181" s="232" t="str">
        <f>'8.Redirect L&amp;T'!L9</f>
        <v>SBR*(SBT+SBL)</v>
      </c>
      <c r="E181" s="204">
        <f>'8.Redirect L&amp;T'!M9</f>
        <v>4392588</v>
      </c>
      <c r="F181" s="676"/>
      <c r="G181" s="669"/>
      <c r="I181" s="673"/>
      <c r="J181" s="673"/>
      <c r="K181" s="207" t="s">
        <v>28</v>
      </c>
      <c r="L181" s="203">
        <f>'8.Redirect L&amp;T'!Q9</f>
        <v>15</v>
      </c>
      <c r="M181" s="203">
        <f>'8.Redirect L&amp;T'!R9</f>
        <v>15</v>
      </c>
      <c r="N181" s="203">
        <f>'8.Redirect L&amp;T'!S9</f>
        <v>10</v>
      </c>
      <c r="O181" s="203">
        <f>'8.Redirect L&amp;T'!T9</f>
        <v>1.3073361412148754</v>
      </c>
      <c r="P181" s="203">
        <f>'8.Redirect L&amp;T'!U9</f>
        <v>3.259682051177461E-7</v>
      </c>
      <c r="Q181" s="203">
        <f>'8.Redirect L&amp;T'!V9</f>
        <v>6.519363039802215E-7</v>
      </c>
      <c r="R181" s="673"/>
      <c r="T181" s="705"/>
      <c r="U181" s="705"/>
      <c r="V181" s="75" t="s">
        <v>28</v>
      </c>
      <c r="W181" s="160" t="str">
        <f>'8.Redirect L&amp;T'!Z9</f>
        <v>D</v>
      </c>
      <c r="X181" s="144" t="str">
        <f>'8.Redirect L&amp;T'!AA9</f>
        <v>Permitted or yield control</v>
      </c>
      <c r="Y181" s="144">
        <f>'8.Redirect L&amp;T'!AB9</f>
        <v>1</v>
      </c>
      <c r="Z181" s="144">
        <f>'8.Redirect L&amp;T'!AC9</f>
        <v>0.5</v>
      </c>
      <c r="AA181" s="144">
        <f>'8.Redirect L&amp;T'!AD9</f>
        <v>1</v>
      </c>
      <c r="AB181" s="144" t="str">
        <f>'8.Redirect L&amp;T'!AE9</f>
        <v>NA</v>
      </c>
      <c r="AC181" s="144">
        <f>'8.Redirect L&amp;T'!AF9</f>
        <v>0</v>
      </c>
      <c r="AD181" s="144">
        <f>'8.Redirect L&amp;T'!AG9</f>
        <v>0</v>
      </c>
      <c r="AE181" s="144" t="str">
        <f>'8.Redirect L&amp;T'!AH9</f>
        <v>NA</v>
      </c>
      <c r="AF181" s="144">
        <f>'8.Redirect L&amp;T'!AI9</f>
        <v>0</v>
      </c>
      <c r="AG181" s="144">
        <f>'8.Redirect L&amp;T'!AJ9</f>
        <v>0</v>
      </c>
      <c r="AH181" s="144">
        <f>'8.Redirect L&amp;T'!AK9</f>
        <v>1</v>
      </c>
      <c r="AI181" s="144" t="str">
        <f>'8.Redirect L&amp;T'!AL9</f>
        <v>NA</v>
      </c>
      <c r="AJ181" s="144">
        <f>'8.Redirect L&amp;T'!AM9</f>
        <v>1</v>
      </c>
      <c r="AK181" s="150">
        <f>'8.Redirect L&amp;T'!AN9</f>
        <v>1</v>
      </c>
      <c r="AL181" s="702"/>
      <c r="AN181" s="705"/>
      <c r="AO181" s="705"/>
      <c r="AP181" s="133" t="s">
        <v>28</v>
      </c>
      <c r="AQ181" s="172">
        <f>'8.Redirect L&amp;T'!AR9</f>
        <v>4392588</v>
      </c>
      <c r="AR181" s="117">
        <f>'8.Redirect L&amp;T'!AS9</f>
        <v>6.519363039802215E-7</v>
      </c>
      <c r="AS181" s="117">
        <f>'8.Redirect L&amp;T'!AT9</f>
        <v>1</v>
      </c>
      <c r="AT181" s="117">
        <f>'8.Redirect L&amp;T'!AU9</f>
        <v>1</v>
      </c>
      <c r="AU181" s="6">
        <f>'8.Redirect L&amp;T'!AV9</f>
        <v>2.8636875856278734</v>
      </c>
      <c r="AV181" s="712"/>
      <c r="AW181" s="712"/>
      <c r="AX181" s="715"/>
    </row>
    <row r="182" spans="1:50" ht="20.25" thickTop="1" thickBot="1" x14ac:dyDescent="0.35">
      <c r="A182" s="673"/>
      <c r="B182" s="673"/>
      <c r="C182" s="225" t="s">
        <v>36</v>
      </c>
      <c r="D182" s="232" t="str">
        <f>'8.Redirect L&amp;T'!L10</f>
        <v>SBT*SBL</v>
      </c>
      <c r="E182" s="204">
        <f>'8.Redirect L&amp;T'!M10</f>
        <v>3675995</v>
      </c>
      <c r="F182" s="676"/>
      <c r="G182" s="669"/>
      <c r="I182" s="673"/>
      <c r="J182" s="673"/>
      <c r="K182" s="207" t="s">
        <v>36</v>
      </c>
      <c r="L182" s="203">
        <f>'8.Redirect L&amp;T'!Q10</f>
        <v>15</v>
      </c>
      <c r="M182" s="203">
        <f>'8.Redirect L&amp;T'!R10</f>
        <v>15</v>
      </c>
      <c r="N182" s="203">
        <f>'8.Redirect L&amp;T'!S10</f>
        <v>10</v>
      </c>
      <c r="O182" s="203">
        <f>'8.Redirect L&amp;T'!T10</f>
        <v>1.3073361412148754</v>
      </c>
      <c r="P182" s="203">
        <f>'8.Redirect L&amp;T'!U10</f>
        <v>3.259682051177461E-7</v>
      </c>
      <c r="Q182" s="203">
        <f>'8.Redirect L&amp;T'!V10</f>
        <v>6.519363039802215E-7</v>
      </c>
      <c r="R182" s="673"/>
      <c r="T182" s="705"/>
      <c r="U182" s="705"/>
      <c r="V182" s="75" t="s">
        <v>36</v>
      </c>
      <c r="W182" s="160" t="str">
        <f>'8.Redirect L&amp;T'!Z10</f>
        <v>D</v>
      </c>
      <c r="X182" s="144" t="str">
        <f>'8.Redirect L&amp;T'!AA10</f>
        <v>Permitted or yield control</v>
      </c>
      <c r="Y182" s="144">
        <f>'8.Redirect L&amp;T'!AB10</f>
        <v>1</v>
      </c>
      <c r="Z182" s="144">
        <f>'8.Redirect L&amp;T'!AC10</f>
        <v>0.5</v>
      </c>
      <c r="AA182" s="144">
        <f>'8.Redirect L&amp;T'!AD10</f>
        <v>1</v>
      </c>
      <c r="AB182" s="144" t="str">
        <f>'8.Redirect L&amp;T'!AE10</f>
        <v>NA</v>
      </c>
      <c r="AC182" s="144">
        <f>'8.Redirect L&amp;T'!AF10</f>
        <v>0</v>
      </c>
      <c r="AD182" s="144">
        <f>'8.Redirect L&amp;T'!AG10</f>
        <v>0</v>
      </c>
      <c r="AE182" s="144" t="str">
        <f>'8.Redirect L&amp;T'!AH10</f>
        <v>NA</v>
      </c>
      <c r="AF182" s="144">
        <f>'8.Redirect L&amp;T'!AI10</f>
        <v>0</v>
      </c>
      <c r="AG182" s="144">
        <f>'8.Redirect L&amp;T'!AJ10</f>
        <v>0</v>
      </c>
      <c r="AH182" s="144">
        <f>'8.Redirect L&amp;T'!AK10</f>
        <v>1</v>
      </c>
      <c r="AI182" s="144" t="str">
        <f>'8.Redirect L&amp;T'!AL10</f>
        <v>NA</v>
      </c>
      <c r="AJ182" s="144">
        <f>'8.Redirect L&amp;T'!AM10</f>
        <v>1</v>
      </c>
      <c r="AK182" s="150">
        <f>'8.Redirect L&amp;T'!AN10</f>
        <v>1</v>
      </c>
      <c r="AL182" s="702"/>
      <c r="AN182" s="705"/>
      <c r="AO182" s="705"/>
      <c r="AP182" s="133" t="s">
        <v>36</v>
      </c>
      <c r="AQ182" s="172">
        <f>'8.Redirect L&amp;T'!AR10</f>
        <v>3675995</v>
      </c>
      <c r="AR182" s="117">
        <f>'8.Redirect L&amp;T'!AS10</f>
        <v>6.519363039802215E-7</v>
      </c>
      <c r="AS182" s="117">
        <f>'8.Redirect L&amp;T'!AT10</f>
        <v>1</v>
      </c>
      <c r="AT182" s="117">
        <f>'8.Redirect L&amp;T'!AU10</f>
        <v>1</v>
      </c>
      <c r="AU182" s="6">
        <f>'8.Redirect L&amp;T'!AV10</f>
        <v>2.3965145937497745</v>
      </c>
      <c r="AV182" s="712"/>
      <c r="AW182" s="712"/>
      <c r="AX182" s="715"/>
    </row>
    <row r="183" spans="1:50" ht="20.25" thickTop="1" thickBot="1" x14ac:dyDescent="0.35">
      <c r="A183" s="673"/>
      <c r="B183" s="673"/>
      <c r="C183" s="225" t="s">
        <v>29</v>
      </c>
      <c r="D183" s="232" t="str">
        <f>'8.Redirect L&amp;T'!L11</f>
        <v>EBR*(EBT+EBL)</v>
      </c>
      <c r="E183" s="204">
        <f>'8.Redirect L&amp;T'!M11</f>
        <v>24486848</v>
      </c>
      <c r="F183" s="676"/>
      <c r="G183" s="669"/>
      <c r="I183" s="673"/>
      <c r="J183" s="673"/>
      <c r="K183" s="207" t="s">
        <v>29</v>
      </c>
      <c r="L183" s="203">
        <f>'8.Redirect L&amp;T'!Q11</f>
        <v>35</v>
      </c>
      <c r="M183" s="203">
        <f>'8.Redirect L&amp;T'!R11</f>
        <v>15</v>
      </c>
      <c r="N183" s="203">
        <f>'8.Redirect L&amp;T'!S11</f>
        <v>10</v>
      </c>
      <c r="O183" s="203">
        <f>'8.Redirect L&amp;T'!T11</f>
        <v>10.197448937567444</v>
      </c>
      <c r="P183" s="203">
        <f>'8.Redirect L&amp;T'!U11</f>
        <v>7.8388153024650875E-4</v>
      </c>
      <c r="Q183" s="203">
        <f>'8.Redirect L&amp;T'!V11</f>
        <v>1.567148590239556E-3</v>
      </c>
      <c r="R183" s="673"/>
      <c r="T183" s="705"/>
      <c r="U183" s="705"/>
      <c r="V183" s="75" t="s">
        <v>29</v>
      </c>
      <c r="W183" s="160" t="str">
        <f>'8.Redirect L&amp;T'!Z11</f>
        <v>D</v>
      </c>
      <c r="X183" s="144" t="str">
        <f>'8.Redirect L&amp;T'!AA11</f>
        <v>Permitted or yield control</v>
      </c>
      <c r="Y183" s="144">
        <f>'8.Redirect L&amp;T'!AB11</f>
        <v>1</v>
      </c>
      <c r="Z183" s="144">
        <f>'8.Redirect L&amp;T'!AC11</f>
        <v>0.5</v>
      </c>
      <c r="AA183" s="144">
        <f>'8.Redirect L&amp;T'!AD11</f>
        <v>1</v>
      </c>
      <c r="AB183" s="144" t="str">
        <f>'8.Redirect L&amp;T'!AE11</f>
        <v>NA</v>
      </c>
      <c r="AC183" s="144">
        <f>'8.Redirect L&amp;T'!AF11</f>
        <v>0</v>
      </c>
      <c r="AD183" s="144">
        <f>'8.Redirect L&amp;T'!AG11</f>
        <v>0</v>
      </c>
      <c r="AE183" s="144" t="str">
        <f>'8.Redirect L&amp;T'!AH11</f>
        <v>NA</v>
      </c>
      <c r="AF183" s="144">
        <f>'8.Redirect L&amp;T'!AI11</f>
        <v>0</v>
      </c>
      <c r="AG183" s="144">
        <f>'8.Redirect L&amp;T'!AJ11</f>
        <v>0</v>
      </c>
      <c r="AH183" s="144">
        <f>'8.Redirect L&amp;T'!AK11</f>
        <v>1</v>
      </c>
      <c r="AI183" s="144" t="str">
        <f>'8.Redirect L&amp;T'!AL11</f>
        <v>NA</v>
      </c>
      <c r="AJ183" s="144">
        <f>'8.Redirect L&amp;T'!AM11</f>
        <v>1</v>
      </c>
      <c r="AK183" s="150">
        <f>'8.Redirect L&amp;T'!AN11</f>
        <v>1</v>
      </c>
      <c r="AL183" s="702"/>
      <c r="AN183" s="705"/>
      <c r="AO183" s="705"/>
      <c r="AP183" s="133" t="s">
        <v>29</v>
      </c>
      <c r="AQ183" s="172">
        <f>'8.Redirect L&amp;T'!AR11</f>
        <v>24486848</v>
      </c>
      <c r="AR183" s="117">
        <f>'8.Redirect L&amp;T'!AS11</f>
        <v>1.567148590239556E-3</v>
      </c>
      <c r="AS183" s="117">
        <f>'8.Redirect L&amp;T'!AT11</f>
        <v>1</v>
      </c>
      <c r="AT183" s="117">
        <f>'8.Redirect L&amp;T'!AU11</f>
        <v>1</v>
      </c>
      <c r="AU183" s="6">
        <f>'8.Redirect L&amp;T'!AV11</f>
        <v>38374.529322610288</v>
      </c>
      <c r="AV183" s="712"/>
      <c r="AW183" s="712"/>
      <c r="AX183" s="715"/>
    </row>
    <row r="184" spans="1:50" ht="20.25" thickTop="1" thickBot="1" x14ac:dyDescent="0.35">
      <c r="A184" s="673"/>
      <c r="B184" s="673"/>
      <c r="C184" s="226" t="s">
        <v>37</v>
      </c>
      <c r="D184" s="233" t="str">
        <f>'8.Redirect L&amp;T'!L12</f>
        <v>EBT*EBL</v>
      </c>
      <c r="E184" s="210">
        <f>'8.Redirect L&amp;T'!M12</f>
        <v>21610432</v>
      </c>
      <c r="F184" s="676"/>
      <c r="G184" s="669"/>
      <c r="I184" s="673"/>
      <c r="J184" s="673"/>
      <c r="K184" s="208" t="s">
        <v>37</v>
      </c>
      <c r="L184" s="209">
        <f>'8.Redirect L&amp;T'!Q12</f>
        <v>35</v>
      </c>
      <c r="M184" s="209">
        <f>'8.Redirect L&amp;T'!R12</f>
        <v>20</v>
      </c>
      <c r="N184" s="209">
        <f>'8.Redirect L&amp;T'!S12</f>
        <v>10</v>
      </c>
      <c r="O184" s="209">
        <f>'8.Redirect L&amp;T'!T12</f>
        <v>7.8464824249932006</v>
      </c>
      <c r="P184" s="209">
        <f>'8.Redirect L&amp;T'!U12</f>
        <v>2.903258937823807E-4</v>
      </c>
      <c r="Q184" s="209">
        <f>'8.Redirect L&amp;T'!V12</f>
        <v>5.8056749844016082E-4</v>
      </c>
      <c r="R184" s="675"/>
      <c r="T184" s="705"/>
      <c r="U184" s="705"/>
      <c r="V184" s="76" t="s">
        <v>37</v>
      </c>
      <c r="W184" s="160" t="str">
        <f>'8.Redirect L&amp;T'!Z12</f>
        <v>D</v>
      </c>
      <c r="X184" s="152" t="str">
        <f>'8.Redirect L&amp;T'!AA12</f>
        <v>Permitted or yield control</v>
      </c>
      <c r="Y184" s="152">
        <f>'8.Redirect L&amp;T'!AB12</f>
        <v>1</v>
      </c>
      <c r="Z184" s="152">
        <f>'8.Redirect L&amp;T'!AC12</f>
        <v>0.5</v>
      </c>
      <c r="AA184" s="152">
        <f>'8.Redirect L&amp;T'!AD12</f>
        <v>1</v>
      </c>
      <c r="AB184" s="152" t="str">
        <f>'8.Redirect L&amp;T'!AE12</f>
        <v>NA</v>
      </c>
      <c r="AC184" s="152">
        <f>'8.Redirect L&amp;T'!AF12</f>
        <v>0</v>
      </c>
      <c r="AD184" s="152">
        <f>'8.Redirect L&amp;T'!AG12</f>
        <v>0</v>
      </c>
      <c r="AE184" s="152" t="str">
        <f>'8.Redirect L&amp;T'!AH12</f>
        <v>NA</v>
      </c>
      <c r="AF184" s="152">
        <f>'8.Redirect L&amp;T'!AI12</f>
        <v>0</v>
      </c>
      <c r="AG184" s="152">
        <f>'8.Redirect L&amp;T'!AJ12</f>
        <v>0</v>
      </c>
      <c r="AH184" s="152">
        <f>'8.Redirect L&amp;T'!AK12</f>
        <v>1</v>
      </c>
      <c r="AI184" s="152" t="str">
        <f>'8.Redirect L&amp;T'!AL12</f>
        <v>NA</v>
      </c>
      <c r="AJ184" s="152">
        <f>'8.Redirect L&amp;T'!AM12</f>
        <v>1</v>
      </c>
      <c r="AK184" s="153">
        <f>'8.Redirect L&amp;T'!AN12</f>
        <v>1</v>
      </c>
      <c r="AL184" s="703"/>
      <c r="AN184" s="705"/>
      <c r="AO184" s="705"/>
      <c r="AP184" s="134" t="s">
        <v>37</v>
      </c>
      <c r="AQ184" s="174">
        <f>'8.Redirect L&amp;T'!AR12</f>
        <v>21610432</v>
      </c>
      <c r="AR184" s="120">
        <f>'8.Redirect L&amp;T'!AS12</f>
        <v>5.8056749844016082E-4</v>
      </c>
      <c r="AS184" s="120">
        <f>'8.Redirect L&amp;T'!AT12</f>
        <v>1</v>
      </c>
      <c r="AT184" s="120">
        <f>'8.Redirect L&amp;T'!AU12</f>
        <v>1</v>
      </c>
      <c r="AU184" s="7">
        <f>'8.Redirect L&amp;T'!AV12</f>
        <v>12546.314446451201</v>
      </c>
      <c r="AV184" s="713"/>
      <c r="AW184" s="713"/>
      <c r="AX184" s="715"/>
    </row>
    <row r="185" spans="1:50" ht="20.25" thickTop="1" thickBot="1" x14ac:dyDescent="0.35">
      <c r="A185" s="673"/>
      <c r="B185" s="673"/>
      <c r="C185" s="227" t="s">
        <v>34</v>
      </c>
      <c r="D185" s="231" t="str">
        <f>'8.Redirect L&amp;T'!L13</f>
        <v>EBT*SBL</v>
      </c>
      <c r="E185" s="212">
        <f>'8.Redirect L&amp;T'!M13</f>
        <v>12780226</v>
      </c>
      <c r="F185" s="676">
        <f>SUM(E185:E191)</f>
        <v>238595471</v>
      </c>
      <c r="G185" s="669">
        <f>F185/F13</f>
        <v>2.4428308975034838</v>
      </c>
      <c r="I185" s="673"/>
      <c r="J185" s="673"/>
      <c r="K185" s="213" t="s">
        <v>34</v>
      </c>
      <c r="L185" s="199">
        <f>'8.Redirect L&amp;T'!Q13</f>
        <v>35</v>
      </c>
      <c r="M185" s="199">
        <f>'8.Redirect L&amp;T'!R13</f>
        <v>25</v>
      </c>
      <c r="N185" s="199">
        <f>'8.Redirect L&amp;T'!S13</f>
        <v>45</v>
      </c>
      <c r="O185" s="199">
        <f>'8.Redirect L&amp;T'!T13</f>
        <v>12.375006393165437</v>
      </c>
      <c r="P185" s="199">
        <f>'8.Redirect L&amp;T'!U13</f>
        <v>1.6323552670977528E-3</v>
      </c>
      <c r="Q185" s="199">
        <f>'8.Redirect L&amp;T'!V13</f>
        <v>3.2620459504774839E-3</v>
      </c>
      <c r="R185" s="672">
        <f>'8.Redirect L&amp;T'!W13</f>
        <v>2.5497917745952209E-3</v>
      </c>
      <c r="T185" s="705"/>
      <c r="U185" s="705"/>
      <c r="V185" s="83" t="s">
        <v>34</v>
      </c>
      <c r="W185" s="157" t="str">
        <f>'8.Redirect L&amp;T'!Z13</f>
        <v>M</v>
      </c>
      <c r="X185" s="161" t="str">
        <f>'8.Redirect L&amp;T'!AA13</f>
        <v>Protected</v>
      </c>
      <c r="Y185" s="161">
        <f>'8.Redirect L&amp;T'!AB13</f>
        <v>0.01</v>
      </c>
      <c r="Z185" s="161">
        <f>'8.Redirect L&amp;T'!AC13</f>
        <v>0.5</v>
      </c>
      <c r="AA185" s="161">
        <f>'8.Redirect L&amp;T'!AD13</f>
        <v>0.505</v>
      </c>
      <c r="AB185" s="161" t="str">
        <f>'8.Redirect L&amp;T'!AE13</f>
        <v>WBT</v>
      </c>
      <c r="AC185" s="161">
        <f>'8.Redirect L&amp;T'!AF13</f>
        <v>2</v>
      </c>
      <c r="AD185" s="161">
        <f>'8.Redirect L&amp;T'!AG13</f>
        <v>1</v>
      </c>
      <c r="AE185" s="161" t="str">
        <f>'8.Redirect L&amp;T'!AH13</f>
        <v>EBT</v>
      </c>
      <c r="AF185" s="161">
        <f>'8.Redirect L&amp;T'!AI13</f>
        <v>2</v>
      </c>
      <c r="AG185" s="161">
        <f>'8.Redirect L&amp;T'!AJ13</f>
        <v>1.75</v>
      </c>
      <c r="AH185" s="161">
        <f>'8.Redirect L&amp;T'!AK13</f>
        <v>3.75</v>
      </c>
      <c r="AI185" s="161">
        <f>'8.Redirect L&amp;T'!AL13</f>
        <v>35</v>
      </c>
      <c r="AJ185" s="161">
        <f>'8.Redirect L&amp;T'!AM13</f>
        <v>0.7222222222222221</v>
      </c>
      <c r="AK185" s="162">
        <f>'8.Redirect L&amp;T'!AN13</f>
        <v>1.3677083333333331</v>
      </c>
      <c r="AL185" s="701">
        <f>'8.Redirect L&amp;T'!AO13</f>
        <v>1.0420634920634919</v>
      </c>
      <c r="AN185" s="705"/>
      <c r="AO185" s="705"/>
      <c r="AP185" s="135" t="s">
        <v>34</v>
      </c>
      <c r="AQ185" s="171">
        <f>'8.Redirect L&amp;T'!AR13</f>
        <v>12780226</v>
      </c>
      <c r="AR185" s="115">
        <f>'8.Redirect L&amp;T'!AS13</f>
        <v>3.2620459504774839E-3</v>
      </c>
      <c r="AS185" s="115">
        <f>'8.Redirect L&amp;T'!AT13</f>
        <v>1.3677083333333331</v>
      </c>
      <c r="AT185" s="115">
        <f>'8.Redirect L&amp;T'!AU13</f>
        <v>1</v>
      </c>
      <c r="AU185" s="5">
        <f>'8.Redirect L&amp;T'!AV13</f>
        <v>57019.328862954673</v>
      </c>
      <c r="AV185" s="711">
        <f>'8.Redirect L&amp;T'!AW13</f>
        <v>617848.13060775935</v>
      </c>
      <c r="AW185" s="711">
        <f>'8.Redirect L&amp;T'!AX13</f>
        <v>95.590341277788283</v>
      </c>
      <c r="AX185" s="715"/>
    </row>
    <row r="186" spans="1:50" ht="20.25" thickTop="1" thickBot="1" x14ac:dyDescent="0.35">
      <c r="A186" s="673"/>
      <c r="B186" s="673"/>
      <c r="C186" s="228" t="s">
        <v>35</v>
      </c>
      <c r="D186" s="232" t="str">
        <f>'8.Redirect L&amp;T'!L14</f>
        <v>(NBR+NBT+NBL)*(EBT+SBL)</v>
      </c>
      <c r="E186" s="204">
        <f>'8.Redirect L&amp;T'!M14</f>
        <v>77095705</v>
      </c>
      <c r="F186" s="676"/>
      <c r="G186" s="669"/>
      <c r="I186" s="673"/>
      <c r="J186" s="673"/>
      <c r="K186" s="214" t="s">
        <v>35</v>
      </c>
      <c r="L186" s="203">
        <f>'8.Redirect L&amp;T'!Q14</f>
        <v>35</v>
      </c>
      <c r="M186" s="203">
        <f>'8.Redirect L&amp;T'!R14</f>
        <v>15</v>
      </c>
      <c r="N186" s="203">
        <f>'8.Redirect L&amp;T'!S14</f>
        <v>45</v>
      </c>
      <c r="O186" s="203">
        <f>'8.Redirect L&amp;T'!T14</f>
        <v>13.299792101327421</v>
      </c>
      <c r="P186" s="203">
        <f>'8.Redirect L&amp;T'!U14</f>
        <v>2.1450602139066136E-3</v>
      </c>
      <c r="Q186" s="203">
        <f>'8.Redirect L&amp;T'!V14</f>
        <v>4.2855191444919425E-3</v>
      </c>
      <c r="R186" s="673"/>
      <c r="T186" s="705"/>
      <c r="U186" s="705"/>
      <c r="V186" s="78" t="s">
        <v>35</v>
      </c>
      <c r="W186" s="158" t="str">
        <f>'8.Redirect L&amp;T'!Z14</f>
        <v>M</v>
      </c>
      <c r="X186" s="144" t="str">
        <f>'8.Redirect L&amp;T'!AA14</f>
        <v>Protected</v>
      </c>
      <c r="Y186" s="144">
        <f>'8.Redirect L&amp;T'!AB14</f>
        <v>0.01</v>
      </c>
      <c r="Z186" s="144">
        <f>'8.Redirect L&amp;T'!AC14</f>
        <v>0.5</v>
      </c>
      <c r="AA186" s="144">
        <f>'8.Redirect L&amp;T'!AD14</f>
        <v>0.505</v>
      </c>
      <c r="AB186" s="144">
        <f>'8.Redirect L&amp;T'!AE14</f>
        <v>0</v>
      </c>
      <c r="AC186" s="144">
        <f>'8.Redirect L&amp;T'!AF14</f>
        <v>0</v>
      </c>
      <c r="AD186" s="144">
        <f>'8.Redirect L&amp;T'!AG14</f>
        <v>1</v>
      </c>
      <c r="AE186" s="144" t="str">
        <f>'8.Redirect L&amp;T'!AH14</f>
        <v>EBT</v>
      </c>
      <c r="AF186" s="144">
        <f>'8.Redirect L&amp;T'!AI14</f>
        <v>2</v>
      </c>
      <c r="AG186" s="144">
        <f>'8.Redirect L&amp;T'!AJ14</f>
        <v>1.75</v>
      </c>
      <c r="AH186" s="144">
        <f>'8.Redirect L&amp;T'!AK14</f>
        <v>1.75</v>
      </c>
      <c r="AI186" s="144">
        <f>'8.Redirect L&amp;T'!AL14</f>
        <v>35</v>
      </c>
      <c r="AJ186" s="144">
        <f>'8.Redirect L&amp;T'!AM14</f>
        <v>0.7222222222222221</v>
      </c>
      <c r="AK186" s="150">
        <f>'8.Redirect L&amp;T'!AN14</f>
        <v>0.63826388888888885</v>
      </c>
      <c r="AL186" s="702"/>
      <c r="AN186" s="705"/>
      <c r="AO186" s="705"/>
      <c r="AP186" s="136" t="s">
        <v>35</v>
      </c>
      <c r="AQ186" s="172">
        <f>'8.Redirect L&amp;T'!AR14</f>
        <v>77095705</v>
      </c>
      <c r="AR186" s="117">
        <f>'8.Redirect L&amp;T'!AS14</f>
        <v>4.2855191444919425E-3</v>
      </c>
      <c r="AS186" s="117">
        <f>'8.Redirect L&amp;T'!AT14</f>
        <v>0.63826388888888885</v>
      </c>
      <c r="AT186" s="117">
        <f>'8.Redirect L&amp;T'!AU14</f>
        <v>1</v>
      </c>
      <c r="AU186" s="6">
        <f>'8.Redirect L&amp;T'!AV14</f>
        <v>210879.27399235615</v>
      </c>
      <c r="AV186" s="712"/>
      <c r="AW186" s="712"/>
      <c r="AX186" s="715"/>
    </row>
    <row r="187" spans="1:50" ht="20.25" thickTop="1" thickBot="1" x14ac:dyDescent="0.35">
      <c r="A187" s="673"/>
      <c r="B187" s="673"/>
      <c r="C187" s="228" t="s">
        <v>30</v>
      </c>
      <c r="D187" s="232" t="str">
        <f>'8.Redirect L&amp;T'!L15</f>
        <v>(NBT+NBL)*(WBR+WBT+WBL)</v>
      </c>
      <c r="E187" s="204">
        <f>'8.Redirect L&amp;T'!M15</f>
        <v>102663324</v>
      </c>
      <c r="F187" s="676"/>
      <c r="G187" s="669"/>
      <c r="I187" s="673"/>
      <c r="J187" s="673"/>
      <c r="K187" s="214" t="s">
        <v>30</v>
      </c>
      <c r="L187" s="203">
        <f>'8.Redirect L&amp;T'!Q15</f>
        <v>35</v>
      </c>
      <c r="M187" s="203">
        <f>'8.Redirect L&amp;T'!R15</f>
        <v>15</v>
      </c>
      <c r="N187" s="203">
        <f>'8.Redirect L&amp;T'!S15</f>
        <v>45</v>
      </c>
      <c r="O187" s="203">
        <f>'8.Redirect L&amp;T'!T15</f>
        <v>13.299792101327421</v>
      </c>
      <c r="P187" s="203">
        <f>'8.Redirect L&amp;T'!U15</f>
        <v>2.1450602139066136E-3</v>
      </c>
      <c r="Q187" s="203">
        <f>'8.Redirect L&amp;T'!V15</f>
        <v>4.2855191444919425E-3</v>
      </c>
      <c r="R187" s="673"/>
      <c r="T187" s="705"/>
      <c r="U187" s="705"/>
      <c r="V187" s="78" t="s">
        <v>30</v>
      </c>
      <c r="W187" s="158" t="str">
        <f>'8.Redirect L&amp;T'!Z15</f>
        <v>M</v>
      </c>
      <c r="X187" s="144" t="str">
        <f>'8.Redirect L&amp;T'!AA15</f>
        <v>Protected</v>
      </c>
      <c r="Y187" s="144">
        <f>'8.Redirect L&amp;T'!AB15</f>
        <v>0.01</v>
      </c>
      <c r="Z187" s="144">
        <f>'8.Redirect L&amp;T'!AC15</f>
        <v>0.5</v>
      </c>
      <c r="AA187" s="144">
        <f>'8.Redirect L&amp;T'!AD15</f>
        <v>0.505</v>
      </c>
      <c r="AB187" s="144">
        <f>'8.Redirect L&amp;T'!AE15</f>
        <v>0</v>
      </c>
      <c r="AC187" s="144">
        <f>'8.Redirect L&amp;T'!AF15</f>
        <v>0</v>
      </c>
      <c r="AD187" s="144">
        <f>'8.Redirect L&amp;T'!AG15</f>
        <v>1</v>
      </c>
      <c r="AE187" s="144" t="str">
        <f>'8.Redirect L&amp;T'!AH15</f>
        <v>WBT</v>
      </c>
      <c r="AF187" s="144">
        <f>'8.Redirect L&amp;T'!AI15</f>
        <v>2</v>
      </c>
      <c r="AG187" s="144">
        <f>'8.Redirect L&amp;T'!AJ15</f>
        <v>1.75</v>
      </c>
      <c r="AH187" s="144">
        <f>'8.Redirect L&amp;T'!AK15</f>
        <v>1.75</v>
      </c>
      <c r="AI187" s="144">
        <f>'8.Redirect L&amp;T'!AL15</f>
        <v>35</v>
      </c>
      <c r="AJ187" s="144">
        <f>'8.Redirect L&amp;T'!AM15</f>
        <v>0.7222222222222221</v>
      </c>
      <c r="AK187" s="150">
        <f>'8.Redirect L&amp;T'!AN15</f>
        <v>0.63826388888888885</v>
      </c>
      <c r="AL187" s="702"/>
      <c r="AN187" s="705"/>
      <c r="AO187" s="705"/>
      <c r="AP187" s="136" t="s">
        <v>30</v>
      </c>
      <c r="AQ187" s="172">
        <f>'8.Redirect L&amp;T'!AR15</f>
        <v>102663324</v>
      </c>
      <c r="AR187" s="117">
        <f>'8.Redirect L&amp;T'!AS15</f>
        <v>4.2855191444919425E-3</v>
      </c>
      <c r="AS187" s="117">
        <f>'8.Redirect L&amp;T'!AT15</f>
        <v>0.63826388888888885</v>
      </c>
      <c r="AT187" s="117">
        <f>'8.Redirect L&amp;T'!AU15</f>
        <v>1</v>
      </c>
      <c r="AU187" s="6">
        <f>'8.Redirect L&amp;T'!AV15</f>
        <v>280814.180644201</v>
      </c>
      <c r="AV187" s="712"/>
      <c r="AW187" s="712"/>
      <c r="AX187" s="715"/>
    </row>
    <row r="188" spans="1:50" ht="20.25" thickTop="1" thickBot="1" x14ac:dyDescent="0.35">
      <c r="A188" s="673"/>
      <c r="B188" s="673"/>
      <c r="C188" s="228" t="s">
        <v>28</v>
      </c>
      <c r="D188" s="232" t="str">
        <f>'8.Redirect L&amp;T'!L16</f>
        <v>(WBR+NBT)*EBL</v>
      </c>
      <c r="E188" s="204">
        <f>'8.Redirect L&amp;T'!M16</f>
        <v>10143776</v>
      </c>
      <c r="F188" s="676"/>
      <c r="G188" s="669"/>
      <c r="I188" s="673"/>
      <c r="J188" s="673"/>
      <c r="K188" s="214" t="s">
        <v>28</v>
      </c>
      <c r="L188" s="203">
        <f>'8.Redirect L&amp;T'!Q16</f>
        <v>20</v>
      </c>
      <c r="M188" s="203">
        <f>'8.Redirect L&amp;T'!R16</f>
        <v>15</v>
      </c>
      <c r="N188" s="203">
        <f>'8.Redirect L&amp;T'!S16</f>
        <v>45</v>
      </c>
      <c r="O188" s="203">
        <f>'8.Redirect L&amp;T'!T16</f>
        <v>7.0840654162717795</v>
      </c>
      <c r="P188" s="203">
        <f>'8.Redirect L&amp;T'!U16</f>
        <v>1.9707812023953651E-4</v>
      </c>
      <c r="Q188" s="203">
        <f>'8.Redirect L&amp;T'!V16</f>
        <v>3.9411740069359585E-4</v>
      </c>
      <c r="R188" s="673"/>
      <c r="T188" s="705"/>
      <c r="U188" s="705"/>
      <c r="V188" s="78" t="s">
        <v>28</v>
      </c>
      <c r="W188" s="158" t="str">
        <f>'8.Redirect L&amp;T'!Z16</f>
        <v>M</v>
      </c>
      <c r="X188" s="144" t="str">
        <f>'8.Redirect L&amp;T'!AA16</f>
        <v>Protected</v>
      </c>
      <c r="Y188" s="144">
        <f>'8.Redirect L&amp;T'!AB16</f>
        <v>0.01</v>
      </c>
      <c r="Z188" s="144">
        <f>'8.Redirect L&amp;T'!AC16</f>
        <v>0.5</v>
      </c>
      <c r="AA188" s="144">
        <f>'8.Redirect L&amp;T'!AD16</f>
        <v>0.505</v>
      </c>
      <c r="AB188" s="144" t="str">
        <f>'8.Redirect L&amp;T'!AE16</f>
        <v>SBT+WBT</v>
      </c>
      <c r="AC188" s="144">
        <f>'8.Redirect L&amp;T'!AF16</f>
        <v>3</v>
      </c>
      <c r="AD188" s="144">
        <f>'8.Redirect L&amp;T'!AG16</f>
        <v>0</v>
      </c>
      <c r="AE188" s="144" t="str">
        <f>'8.Redirect L&amp;T'!AH16</f>
        <v>NBT</v>
      </c>
      <c r="AF188" s="144">
        <f>'8.Redirect L&amp;T'!AI16</f>
        <v>1</v>
      </c>
      <c r="AG188" s="144">
        <f>'8.Redirect L&amp;T'!AJ16</f>
        <v>0</v>
      </c>
      <c r="AH188" s="144">
        <f>'8.Redirect L&amp;T'!AK16</f>
        <v>3</v>
      </c>
      <c r="AI188" s="144">
        <f>'8.Redirect L&amp;T'!AL16</f>
        <v>35</v>
      </c>
      <c r="AJ188" s="144">
        <f>'8.Redirect L&amp;T'!AM16</f>
        <v>0.7222222222222221</v>
      </c>
      <c r="AK188" s="150">
        <f>'8.Redirect L&amp;T'!AN16</f>
        <v>1.0941666666666665</v>
      </c>
      <c r="AL188" s="702"/>
      <c r="AN188" s="705"/>
      <c r="AO188" s="705"/>
      <c r="AP188" s="136" t="s">
        <v>28</v>
      </c>
      <c r="AQ188" s="172">
        <f>'8.Redirect L&amp;T'!AR16</f>
        <v>10143776</v>
      </c>
      <c r="AR188" s="117">
        <f>'8.Redirect L&amp;T'!AS16</f>
        <v>3.9411740069359585E-4</v>
      </c>
      <c r="AS188" s="117">
        <f>'8.Redirect L&amp;T'!AT16</f>
        <v>1.0941666666666665</v>
      </c>
      <c r="AT188" s="117">
        <f>'8.Redirect L&amp;T'!AU16</f>
        <v>1</v>
      </c>
      <c r="AU188" s="6">
        <f>'8.Redirect L&amp;T'!AV16</f>
        <v>4374.3017680282492</v>
      </c>
      <c r="AV188" s="712"/>
      <c r="AW188" s="712"/>
      <c r="AX188" s="715"/>
    </row>
    <row r="189" spans="1:50" ht="20.25" thickTop="1" thickBot="1" x14ac:dyDescent="0.35">
      <c r="A189" s="673"/>
      <c r="B189" s="673"/>
      <c r="C189" s="228" t="s">
        <v>36</v>
      </c>
      <c r="D189" s="232" t="str">
        <f>'8.Redirect L&amp;T'!L17</f>
        <v>SBR*(WBT+NBL)</v>
      </c>
      <c r="E189" s="204">
        <f>'8.Redirect L&amp;T'!M17</f>
        <v>17280524</v>
      </c>
      <c r="F189" s="676"/>
      <c r="G189" s="669"/>
      <c r="I189" s="673"/>
      <c r="J189" s="673"/>
      <c r="K189" s="214" t="s">
        <v>36</v>
      </c>
      <c r="L189" s="203">
        <f>'8.Redirect L&amp;T'!Q17</f>
        <v>35</v>
      </c>
      <c r="M189" s="203">
        <f>'8.Redirect L&amp;T'!R17</f>
        <v>15</v>
      </c>
      <c r="N189" s="203">
        <f>'8.Redirect L&amp;T'!S17</f>
        <v>45</v>
      </c>
      <c r="O189" s="203">
        <f>'8.Redirect L&amp;T'!T17</f>
        <v>13.299792101327421</v>
      </c>
      <c r="P189" s="203">
        <f>'8.Redirect L&amp;T'!U17</f>
        <v>2.1450602139066136E-3</v>
      </c>
      <c r="Q189" s="203">
        <f>'8.Redirect L&amp;T'!V17</f>
        <v>4.2855191444919425E-3</v>
      </c>
      <c r="R189" s="673"/>
      <c r="T189" s="705"/>
      <c r="U189" s="705"/>
      <c r="V189" s="78" t="s">
        <v>36</v>
      </c>
      <c r="W189" s="158" t="str">
        <f>'8.Redirect L&amp;T'!Z17</f>
        <v>M</v>
      </c>
      <c r="X189" s="144" t="str">
        <f>'8.Redirect L&amp;T'!AA17</f>
        <v>Protected</v>
      </c>
      <c r="Y189" s="144">
        <f>'8.Redirect L&amp;T'!AB17</f>
        <v>0.01</v>
      </c>
      <c r="Z189" s="144">
        <f>'8.Redirect L&amp;T'!AC17</f>
        <v>0.5</v>
      </c>
      <c r="AA189" s="144">
        <f>'8.Redirect L&amp;T'!AD17</f>
        <v>0.505</v>
      </c>
      <c r="AB189" s="144">
        <f>'8.Redirect L&amp;T'!AE17</f>
        <v>0</v>
      </c>
      <c r="AC189" s="144">
        <f>'8.Redirect L&amp;T'!AF17</f>
        <v>0</v>
      </c>
      <c r="AD189" s="144">
        <f>'8.Redirect L&amp;T'!AG17</f>
        <v>1</v>
      </c>
      <c r="AE189" s="144" t="str">
        <f>'8.Redirect L&amp;T'!AH17</f>
        <v>WBT</v>
      </c>
      <c r="AF189" s="144">
        <f>'8.Redirect L&amp;T'!AI17</f>
        <v>2</v>
      </c>
      <c r="AG189" s="144">
        <f>'8.Redirect L&amp;T'!AJ17</f>
        <v>1.75</v>
      </c>
      <c r="AH189" s="144">
        <f>'8.Redirect L&amp;T'!AK17</f>
        <v>1.75</v>
      </c>
      <c r="AI189" s="144">
        <f>'8.Redirect L&amp;T'!AL17</f>
        <v>35</v>
      </c>
      <c r="AJ189" s="144">
        <f>'8.Redirect L&amp;T'!AM17</f>
        <v>0.7222222222222221</v>
      </c>
      <c r="AK189" s="150">
        <f>'8.Redirect L&amp;T'!AN17</f>
        <v>0.63826388888888885</v>
      </c>
      <c r="AL189" s="702"/>
      <c r="AN189" s="705"/>
      <c r="AO189" s="705"/>
      <c r="AP189" s="136" t="s">
        <v>36</v>
      </c>
      <c r="AQ189" s="172">
        <f>'8.Redirect L&amp;T'!AR17</f>
        <v>17280524</v>
      </c>
      <c r="AR189" s="117">
        <f>'8.Redirect L&amp;T'!AS17</f>
        <v>4.2855191444919425E-3</v>
      </c>
      <c r="AS189" s="117">
        <f>'8.Redirect L&amp;T'!AT17</f>
        <v>0.63826388888888885</v>
      </c>
      <c r="AT189" s="117">
        <f>'8.Redirect L&amp;T'!AU17</f>
        <v>1</v>
      </c>
      <c r="AU189" s="6">
        <f>'8.Redirect L&amp;T'!AV17</f>
        <v>47267.281041498827</v>
      </c>
      <c r="AV189" s="712"/>
      <c r="AW189" s="712"/>
      <c r="AX189" s="715"/>
    </row>
    <row r="190" spans="1:50" ht="20.25" thickTop="1" thickBot="1" x14ac:dyDescent="0.35">
      <c r="A190" s="673"/>
      <c r="B190" s="673"/>
      <c r="C190" s="228" t="s">
        <v>29</v>
      </c>
      <c r="D190" s="232" t="str">
        <f>'8.Redirect L&amp;T'!L18</f>
        <v>WBL*SBT</v>
      </c>
      <c r="E190" s="204">
        <f>'8.Redirect L&amp;T'!M18</f>
        <v>8488140</v>
      </c>
      <c r="F190" s="676"/>
      <c r="G190" s="669"/>
      <c r="I190" s="673"/>
      <c r="J190" s="673"/>
      <c r="K190" s="214" t="s">
        <v>29</v>
      </c>
      <c r="L190" s="203">
        <f>'8.Redirect L&amp;T'!Q18</f>
        <v>20</v>
      </c>
      <c r="M190" s="203">
        <f>'8.Redirect L&amp;T'!R18</f>
        <v>25</v>
      </c>
      <c r="N190" s="203">
        <f>'8.Redirect L&amp;T'!S18</f>
        <v>45</v>
      </c>
      <c r="O190" s="203">
        <f>'8.Redirect L&amp;T'!T18</f>
        <v>8.9147801264732891</v>
      </c>
      <c r="P190" s="203">
        <f>'8.Redirect L&amp;T'!U18</f>
        <v>4.7096302149683109E-4</v>
      </c>
      <c r="Q190" s="203">
        <f>'8.Redirect L&amp;T'!V18</f>
        <v>9.417042368260448E-4</v>
      </c>
      <c r="R190" s="673"/>
      <c r="T190" s="705"/>
      <c r="U190" s="705"/>
      <c r="V190" s="78" t="s">
        <v>29</v>
      </c>
      <c r="W190" s="158" t="str">
        <f>'8.Redirect L&amp;T'!Z18</f>
        <v>M</v>
      </c>
      <c r="X190" s="144" t="str">
        <f>'8.Redirect L&amp;T'!AA18</f>
        <v>Protected</v>
      </c>
      <c r="Y190" s="144">
        <f>'8.Redirect L&amp;T'!AB18</f>
        <v>0.01</v>
      </c>
      <c r="Z190" s="144">
        <f>'8.Redirect L&amp;T'!AC18</f>
        <v>0.5</v>
      </c>
      <c r="AA190" s="144">
        <f>'8.Redirect L&amp;T'!AD18</f>
        <v>0.505</v>
      </c>
      <c r="AB190" s="144" t="str">
        <f>'8.Redirect L&amp;T'!AE18</f>
        <v>WBT+EBT</v>
      </c>
      <c r="AC190" s="144">
        <f>'8.Redirect L&amp;T'!AF18</f>
        <v>4</v>
      </c>
      <c r="AD190" s="144">
        <f>'8.Redirect L&amp;T'!AG18</f>
        <v>0</v>
      </c>
      <c r="AE190" s="144" t="str">
        <f>'8.Redirect L&amp;T'!AH18</f>
        <v>SBT</v>
      </c>
      <c r="AF190" s="144">
        <f>'8.Redirect L&amp;T'!AI18</f>
        <v>1</v>
      </c>
      <c r="AG190" s="144">
        <f>'8.Redirect L&amp;T'!AJ18</f>
        <v>0</v>
      </c>
      <c r="AH190" s="144">
        <f>'8.Redirect L&amp;T'!AK18</f>
        <v>4</v>
      </c>
      <c r="AI190" s="144">
        <f>'8.Redirect L&amp;T'!AL18</f>
        <v>35</v>
      </c>
      <c r="AJ190" s="144">
        <f>'8.Redirect L&amp;T'!AM18</f>
        <v>0.7222222222222221</v>
      </c>
      <c r="AK190" s="150">
        <f>'8.Redirect L&amp;T'!AN18</f>
        <v>1.4588888888888887</v>
      </c>
      <c r="AL190" s="702"/>
      <c r="AN190" s="705"/>
      <c r="AO190" s="705"/>
      <c r="AP190" s="136" t="s">
        <v>29</v>
      </c>
      <c r="AQ190" s="172">
        <f>'8.Redirect L&amp;T'!AR18</f>
        <v>8488140</v>
      </c>
      <c r="AR190" s="117">
        <f>'8.Redirect L&amp;T'!AS18</f>
        <v>9.417042368260448E-4</v>
      </c>
      <c r="AS190" s="117">
        <f>'8.Redirect L&amp;T'!AT18</f>
        <v>1.4588888888888887</v>
      </c>
      <c r="AT190" s="117">
        <f>'8.Redirect L&amp;T'!AU18</f>
        <v>1</v>
      </c>
      <c r="AU190" s="6">
        <f>'8.Redirect L&amp;T'!AV18</f>
        <v>11661.361941349393</v>
      </c>
      <c r="AV190" s="712"/>
      <c r="AW190" s="712"/>
      <c r="AX190" s="715"/>
    </row>
    <row r="191" spans="1:50" ht="20.25" thickTop="1" thickBot="1" x14ac:dyDescent="0.35">
      <c r="A191" s="673"/>
      <c r="B191" s="673"/>
      <c r="C191" s="229" t="s">
        <v>37</v>
      </c>
      <c r="D191" s="233" t="str">
        <f>'8.Redirect L&amp;T'!L19</f>
        <v>(WBL+SBT)*EBR</v>
      </c>
      <c r="E191" s="210">
        <f>'8.Redirect L&amp;T'!M19</f>
        <v>10143776</v>
      </c>
      <c r="F191" s="676"/>
      <c r="G191" s="669"/>
      <c r="I191" s="673"/>
      <c r="J191" s="673"/>
      <c r="K191" s="215" t="s">
        <v>37</v>
      </c>
      <c r="L191" s="209">
        <f>'8.Redirect L&amp;T'!Q19</f>
        <v>15</v>
      </c>
      <c r="M191" s="209">
        <f>'8.Redirect L&amp;T'!R19</f>
        <v>20</v>
      </c>
      <c r="N191" s="209">
        <f>'8.Redirect L&amp;T'!S19</f>
        <v>45</v>
      </c>
      <c r="O191" s="209">
        <f>'8.Redirect L&amp;T'!T19</f>
        <v>7.0840654162717795</v>
      </c>
      <c r="P191" s="209">
        <f>'8.Redirect L&amp;T'!U19</f>
        <v>1.9707812023953651E-4</v>
      </c>
      <c r="Q191" s="209">
        <f>'8.Redirect L&amp;T'!V19</f>
        <v>3.9411740069359585E-4</v>
      </c>
      <c r="R191" s="675"/>
      <c r="T191" s="705"/>
      <c r="U191" s="705"/>
      <c r="V191" s="79" t="s">
        <v>37</v>
      </c>
      <c r="W191" s="158" t="str">
        <f>'8.Redirect L&amp;T'!Z19</f>
        <v>M</v>
      </c>
      <c r="X191" s="163" t="str">
        <f>'8.Redirect L&amp;T'!AA19</f>
        <v>Protected</v>
      </c>
      <c r="Y191" s="163">
        <f>'8.Redirect L&amp;T'!AB19</f>
        <v>0.01</v>
      </c>
      <c r="Z191" s="163">
        <f>'8.Redirect L&amp;T'!AC19</f>
        <v>0.5</v>
      </c>
      <c r="AA191" s="163">
        <f>'8.Redirect L&amp;T'!AD19</f>
        <v>0.505</v>
      </c>
      <c r="AB191" s="163" t="str">
        <f>'8.Redirect L&amp;T'!AE19</f>
        <v>WBT+EBT</v>
      </c>
      <c r="AC191" s="163">
        <f>'8.Redirect L&amp;T'!AF19</f>
        <v>4</v>
      </c>
      <c r="AD191" s="163">
        <f>'8.Redirect L&amp;T'!AG19</f>
        <v>0</v>
      </c>
      <c r="AE191" s="163" t="str">
        <f>'8.Redirect L&amp;T'!AH19</f>
        <v>SBT</v>
      </c>
      <c r="AF191" s="163">
        <f>'8.Redirect L&amp;T'!AI19</f>
        <v>1</v>
      </c>
      <c r="AG191" s="163">
        <f>'8.Redirect L&amp;T'!AJ19</f>
        <v>0</v>
      </c>
      <c r="AH191" s="163">
        <f>'8.Redirect L&amp;T'!AK19</f>
        <v>4</v>
      </c>
      <c r="AI191" s="163">
        <f>'8.Redirect L&amp;T'!AL19</f>
        <v>35</v>
      </c>
      <c r="AJ191" s="163">
        <f>'8.Redirect L&amp;T'!AM19</f>
        <v>0.7222222222222221</v>
      </c>
      <c r="AK191" s="164">
        <f>'8.Redirect L&amp;T'!AN19</f>
        <v>1.4588888888888887</v>
      </c>
      <c r="AL191" s="703"/>
      <c r="AN191" s="705"/>
      <c r="AO191" s="705"/>
      <c r="AP191" s="137" t="s">
        <v>37</v>
      </c>
      <c r="AQ191" s="174">
        <f>'8.Redirect L&amp;T'!AR19</f>
        <v>10143776</v>
      </c>
      <c r="AR191" s="120">
        <f>'8.Redirect L&amp;T'!AS19</f>
        <v>3.9411740069359585E-4</v>
      </c>
      <c r="AS191" s="120">
        <f>'8.Redirect L&amp;T'!AT19</f>
        <v>1.4588888888888887</v>
      </c>
      <c r="AT191" s="120">
        <f>'8.Redirect L&amp;T'!AU19</f>
        <v>1</v>
      </c>
      <c r="AU191" s="7">
        <f>'8.Redirect L&amp;T'!AV19</f>
        <v>5832.4023573709992</v>
      </c>
      <c r="AV191" s="713"/>
      <c r="AW191" s="713"/>
      <c r="AX191" s="715"/>
    </row>
    <row r="192" spans="1:50" ht="20.25" thickTop="1" thickBot="1" x14ac:dyDescent="0.35">
      <c r="A192" s="673"/>
      <c r="B192" s="673"/>
      <c r="C192" s="239" t="s">
        <v>34</v>
      </c>
      <c r="D192" s="249" t="str">
        <f>'8.Redirect L&amp;T'!L20</f>
        <v>EBT*WBL</v>
      </c>
      <c r="E192" s="200">
        <f>'8.Redirect L&amp;T'!M20</f>
        <v>29510472</v>
      </c>
      <c r="F192" s="676">
        <f>SUM(E192:E199)</f>
        <v>203318274</v>
      </c>
      <c r="G192" s="669">
        <f>F192/F21</f>
        <v>0.56978119543777495</v>
      </c>
      <c r="I192" s="673"/>
      <c r="J192" s="673"/>
      <c r="K192" s="241" t="s">
        <v>34</v>
      </c>
      <c r="L192" s="199">
        <f>'8.Redirect L&amp;T'!Q20</f>
        <v>35</v>
      </c>
      <c r="M192" s="199">
        <f>'8.Redirect L&amp;T'!R20</f>
        <v>20</v>
      </c>
      <c r="N192" s="199">
        <f>'8.Redirect L&amp;T'!S20</f>
        <v>230</v>
      </c>
      <c r="O192" s="199">
        <f>'8.Redirect L&amp;T'!T20</f>
        <v>25.12420473149924</v>
      </c>
      <c r="P192" s="199">
        <f>'8.Redirect L&amp;T'!U20</f>
        <v>2.3901073345479126E-2</v>
      </c>
      <c r="Q192" s="199">
        <f>'8.Redirect L&amp;T'!V20</f>
        <v>4.7230885383892279E-2</v>
      </c>
      <c r="R192" s="672">
        <f>'8.Redirect L&amp;T'!W20</f>
        <v>2.7920716767060941E-2</v>
      </c>
      <c r="T192" s="705"/>
      <c r="U192" s="705"/>
      <c r="V192" s="165" t="s">
        <v>34</v>
      </c>
      <c r="W192" s="157" t="str">
        <f>'8.Redirect L&amp;T'!Z20</f>
        <v>C</v>
      </c>
      <c r="X192" s="147" t="str">
        <f>'8.Redirect L&amp;T'!AA20</f>
        <v xml:space="preserve">Protected </v>
      </c>
      <c r="Y192" s="147">
        <f>'8.Redirect L&amp;T'!AB20</f>
        <v>0.01</v>
      </c>
      <c r="Z192" s="147">
        <f>'8.Redirect L&amp;T'!AC20</f>
        <v>0.5</v>
      </c>
      <c r="AA192" s="147">
        <f>'8.Redirect L&amp;T'!AD20</f>
        <v>0.505</v>
      </c>
      <c r="AB192" s="147" t="str">
        <f>'8.Redirect L&amp;T'!AE20</f>
        <v>EBT</v>
      </c>
      <c r="AC192" s="147">
        <f>'8.Redirect L&amp;T'!AF20</f>
        <v>2</v>
      </c>
      <c r="AD192" s="147">
        <f>'8.Redirect L&amp;T'!AG20</f>
        <v>1</v>
      </c>
      <c r="AE192" s="147" t="str">
        <f>'8.Redirect L&amp;T'!AH20</f>
        <v>SBT</v>
      </c>
      <c r="AF192" s="147">
        <f>'8.Redirect L&amp;T'!AI20</f>
        <v>1</v>
      </c>
      <c r="AG192" s="147">
        <f>'8.Redirect L&amp;T'!AJ20</f>
        <v>1</v>
      </c>
      <c r="AH192" s="147">
        <f>'8.Redirect L&amp;T'!AK20</f>
        <v>3</v>
      </c>
      <c r="AI192" s="147">
        <f>'8.Redirect L&amp;T'!AL20</f>
        <v>35</v>
      </c>
      <c r="AJ192" s="147">
        <f>'8.Redirect L&amp;T'!AM20</f>
        <v>0.7222222222222221</v>
      </c>
      <c r="AK192" s="148">
        <f>'8.Redirect L&amp;T'!AN20</f>
        <v>1.0941666666666665</v>
      </c>
      <c r="AL192" s="701">
        <f>'8.Redirect L&amp;T'!AO20</f>
        <v>1.2195399305555554</v>
      </c>
      <c r="AN192" s="705"/>
      <c r="AO192" s="705"/>
      <c r="AP192" s="138" t="s">
        <v>34</v>
      </c>
      <c r="AQ192" s="171">
        <f>'8.Redirect L&amp;T'!AR20</f>
        <v>29510472</v>
      </c>
      <c r="AR192" s="115">
        <f>'8.Redirect L&amp;T'!AS20</f>
        <v>4.7230885383892279E-2</v>
      </c>
      <c r="AS192" s="115">
        <f>'8.Redirect L&amp;T'!AT20</f>
        <v>1.0941666666666665</v>
      </c>
      <c r="AT192" s="115">
        <f>'8.Redirect L&amp;T'!AU20</f>
        <v>1</v>
      </c>
      <c r="AU192" s="5">
        <f>'8.Redirect L&amp;T'!AV20</f>
        <v>1525055.7593517217</v>
      </c>
      <c r="AV192" s="711">
        <f>'8.Redirect L&amp;T'!AW20</f>
        <v>8204124.2623355919</v>
      </c>
      <c r="AW192" s="711">
        <f>'8.Redirect L&amp;T'!AX20</f>
        <v>54.944797476257577</v>
      </c>
      <c r="AX192" s="715"/>
    </row>
    <row r="193" spans="1:50" ht="20.25" thickTop="1" thickBot="1" x14ac:dyDescent="0.35">
      <c r="A193" s="673"/>
      <c r="B193" s="673"/>
      <c r="C193" s="220" t="s">
        <v>35</v>
      </c>
      <c r="D193" s="232" t="str">
        <f>'8.Redirect L&amp;T'!L21</f>
        <v>WBL*SBL</v>
      </c>
      <c r="E193" s="204">
        <f>'8.Redirect L&amp;T'!M21</f>
        <v>2322948</v>
      </c>
      <c r="F193" s="676"/>
      <c r="G193" s="669"/>
      <c r="I193" s="673"/>
      <c r="J193" s="673"/>
      <c r="K193" s="219" t="s">
        <v>35</v>
      </c>
      <c r="L193" s="203">
        <f>'8.Redirect L&amp;T'!Q21</f>
        <v>20</v>
      </c>
      <c r="M193" s="203">
        <f>'8.Redirect L&amp;T'!R21</f>
        <v>25</v>
      </c>
      <c r="N193" s="203">
        <f>'8.Redirect L&amp;T'!S21</f>
        <v>230</v>
      </c>
      <c r="O193" s="203">
        <f>'8.Redirect L&amp;T'!T21</f>
        <v>20.419277715473552</v>
      </c>
      <c r="P193" s="203">
        <f>'8.Redirect L&amp;T'!U21</f>
        <v>1.089232327256362E-2</v>
      </c>
      <c r="Q193" s="203">
        <f>'8.Redirect L&amp;T'!V21</f>
        <v>2.1666003838853209E-2</v>
      </c>
      <c r="R193" s="673"/>
      <c r="T193" s="705"/>
      <c r="U193" s="705"/>
      <c r="V193" s="81" t="s">
        <v>35</v>
      </c>
      <c r="W193" s="158" t="str">
        <f>'8.Redirect L&amp;T'!Z21</f>
        <v>C</v>
      </c>
      <c r="X193" s="144" t="str">
        <f>'8.Redirect L&amp;T'!AA21</f>
        <v xml:space="preserve">Protected </v>
      </c>
      <c r="Y193" s="144">
        <f>'8.Redirect L&amp;T'!AB21</f>
        <v>0.01</v>
      </c>
      <c r="Z193" s="144">
        <f>'8.Redirect L&amp;T'!AC21</f>
        <v>0.5</v>
      </c>
      <c r="AA193" s="144">
        <f>'8.Redirect L&amp;T'!AD21</f>
        <v>0.505</v>
      </c>
      <c r="AB193" s="144" t="str">
        <f>'8.Redirect L&amp;T'!AE21</f>
        <v>WBT</v>
      </c>
      <c r="AC193" s="144">
        <f>'8.Redirect L&amp;T'!AF21</f>
        <v>2</v>
      </c>
      <c r="AD193" s="144">
        <f>'8.Redirect L&amp;T'!AG21</f>
        <v>0</v>
      </c>
      <c r="AE193" s="144" t="str">
        <f>'8.Redirect L&amp;T'!AH21</f>
        <v>EBT</v>
      </c>
      <c r="AF193" s="144">
        <f>'8.Redirect L&amp;T'!AI21</f>
        <v>2</v>
      </c>
      <c r="AG193" s="144">
        <f>'8.Redirect L&amp;T'!AJ21</f>
        <v>0</v>
      </c>
      <c r="AH193" s="144">
        <f>'8.Redirect L&amp;T'!AK21</f>
        <v>2</v>
      </c>
      <c r="AI193" s="144">
        <f>'8.Redirect L&amp;T'!AL21</f>
        <v>35</v>
      </c>
      <c r="AJ193" s="144">
        <f>'8.Redirect L&amp;T'!AM21</f>
        <v>0.7222222222222221</v>
      </c>
      <c r="AK193" s="150">
        <f>'8.Redirect L&amp;T'!AN21</f>
        <v>0.72944444444444434</v>
      </c>
      <c r="AL193" s="702"/>
      <c r="AN193" s="705"/>
      <c r="AO193" s="705"/>
      <c r="AP193" s="139" t="s">
        <v>35</v>
      </c>
      <c r="AQ193" s="172">
        <f>'8.Redirect L&amp;T'!AR21</f>
        <v>2322948</v>
      </c>
      <c r="AR193" s="117">
        <f>'8.Redirect L&amp;T'!AS21</f>
        <v>2.1666003838853209E-2</v>
      </c>
      <c r="AS193" s="117">
        <f>'8.Redirect L&amp;T'!AT21</f>
        <v>0.72944444444444434</v>
      </c>
      <c r="AT193" s="117">
        <f>'8.Redirect L&amp;T'!AU21</f>
        <v>1</v>
      </c>
      <c r="AU193" s="6">
        <f>'8.Redirect L&amp;T'!AV21</f>
        <v>36712.209652669015</v>
      </c>
      <c r="AV193" s="712"/>
      <c r="AW193" s="712"/>
      <c r="AX193" s="715"/>
    </row>
    <row r="194" spans="1:50" ht="20.25" thickTop="1" thickBot="1" x14ac:dyDescent="0.35">
      <c r="A194" s="673"/>
      <c r="B194" s="673"/>
      <c r="C194" s="220" t="s">
        <v>30</v>
      </c>
      <c r="D194" s="232" t="str">
        <f>'8.Redirect L&amp;T'!L22</f>
        <v>EBL*SBT</v>
      </c>
      <c r="E194" s="204">
        <f>'8.Redirect L&amp;T'!M22</f>
        <v>6215840</v>
      </c>
      <c r="F194" s="676"/>
      <c r="G194" s="669"/>
      <c r="I194" s="673"/>
      <c r="J194" s="673"/>
      <c r="K194" s="219" t="s">
        <v>30</v>
      </c>
      <c r="L194" s="203">
        <f>'8.Redirect L&amp;T'!Q22</f>
        <v>20</v>
      </c>
      <c r="M194" s="203">
        <f>'8.Redirect L&amp;T'!R22</f>
        <v>25</v>
      </c>
      <c r="N194" s="203">
        <f>'8.Redirect L&amp;T'!S22</f>
        <v>230</v>
      </c>
      <c r="O194" s="203">
        <f>'8.Redirect L&amp;T'!T22</f>
        <v>20.419277715473552</v>
      </c>
      <c r="P194" s="203">
        <f>'8.Redirect L&amp;T'!U22</f>
        <v>1.089232327256362E-2</v>
      </c>
      <c r="Q194" s="203">
        <f>'8.Redirect L&amp;T'!V22</f>
        <v>2.1666003838853209E-2</v>
      </c>
      <c r="R194" s="673"/>
      <c r="T194" s="705"/>
      <c r="U194" s="705"/>
      <c r="V194" s="81" t="s">
        <v>30</v>
      </c>
      <c r="W194" s="158" t="str">
        <f>'8.Redirect L&amp;T'!Z22</f>
        <v>C</v>
      </c>
      <c r="X194" s="144" t="str">
        <f>'8.Redirect L&amp;T'!AA22</f>
        <v xml:space="preserve">Protected </v>
      </c>
      <c r="Y194" s="144">
        <f>'8.Redirect L&amp;T'!AB22</f>
        <v>0.01</v>
      </c>
      <c r="Z194" s="144">
        <f>'8.Redirect L&amp;T'!AC22</f>
        <v>0.5</v>
      </c>
      <c r="AA194" s="144">
        <f>'8.Redirect L&amp;T'!AD22</f>
        <v>0.505</v>
      </c>
      <c r="AB194" s="144" t="str">
        <f>'8.Redirect L&amp;T'!AE22</f>
        <v>WBT+EBT</v>
      </c>
      <c r="AC194" s="144">
        <f>'8.Redirect L&amp;T'!AF22</f>
        <v>4</v>
      </c>
      <c r="AD194" s="144">
        <f>'8.Redirect L&amp;T'!AG22</f>
        <v>0</v>
      </c>
      <c r="AE194" s="144" t="str">
        <f>'8.Redirect L&amp;T'!AH22</f>
        <v>SBT</v>
      </c>
      <c r="AF194" s="144">
        <f>'8.Redirect L&amp;T'!AI22</f>
        <v>1</v>
      </c>
      <c r="AG194" s="144">
        <f>'8.Redirect L&amp;T'!AJ22</f>
        <v>0</v>
      </c>
      <c r="AH194" s="144">
        <f>'8.Redirect L&amp;T'!AK22</f>
        <v>4</v>
      </c>
      <c r="AI194" s="144">
        <f>'8.Redirect L&amp;T'!AL22</f>
        <v>35</v>
      </c>
      <c r="AJ194" s="144">
        <f>'8.Redirect L&amp;T'!AM22</f>
        <v>0.7222222222222221</v>
      </c>
      <c r="AK194" s="150">
        <f>'8.Redirect L&amp;T'!AN22</f>
        <v>1.4588888888888887</v>
      </c>
      <c r="AL194" s="702"/>
      <c r="AN194" s="705"/>
      <c r="AO194" s="705"/>
      <c r="AP194" s="139" t="s">
        <v>30</v>
      </c>
      <c r="AQ194" s="172">
        <f>'8.Redirect L&amp;T'!AR22</f>
        <v>6215840</v>
      </c>
      <c r="AR194" s="117">
        <f>'8.Redirect L&amp;T'!AS22</f>
        <v>2.1666003838853209E-2</v>
      </c>
      <c r="AS194" s="117">
        <f>'8.Redirect L&amp;T'!AT22</f>
        <v>1.4588888888888887</v>
      </c>
      <c r="AT194" s="117">
        <f>'8.Redirect L&amp;T'!AU22</f>
        <v>1</v>
      </c>
      <c r="AU194" s="6">
        <f>'8.Redirect L&amp;T'!AV22</f>
        <v>196472.0874056984</v>
      </c>
      <c r="AV194" s="712"/>
      <c r="AW194" s="712"/>
      <c r="AX194" s="715"/>
    </row>
    <row r="195" spans="1:50" ht="20.25" thickTop="1" thickBot="1" x14ac:dyDescent="0.35">
      <c r="A195" s="673"/>
      <c r="B195" s="673"/>
      <c r="C195" s="220" t="s">
        <v>28</v>
      </c>
      <c r="D195" s="232" t="str">
        <f>'8.Redirect L&amp;T'!L23</f>
        <v>EBL*SBL</v>
      </c>
      <c r="E195" s="204">
        <f>'8.Redirect L&amp;T'!M23</f>
        <v>1701088</v>
      </c>
      <c r="F195" s="676"/>
      <c r="G195" s="669"/>
      <c r="I195" s="673"/>
      <c r="J195" s="673"/>
      <c r="K195" s="219" t="s">
        <v>28</v>
      </c>
      <c r="L195" s="203">
        <f>'8.Redirect L&amp;T'!Q23</f>
        <v>15</v>
      </c>
      <c r="M195" s="203">
        <f>'8.Redirect L&amp;T'!R23</f>
        <v>20</v>
      </c>
      <c r="N195" s="203">
        <f>'8.Redirect L&amp;T'!S23</f>
        <v>230</v>
      </c>
      <c r="O195" s="203">
        <f>'8.Redirect L&amp;T'!T23</f>
        <v>15.895538413434787</v>
      </c>
      <c r="P195" s="203">
        <f>'8.Redirect L&amp;T'!U23</f>
        <v>4.2160006424573982E-3</v>
      </c>
      <c r="Q195" s="203">
        <f>'8.Redirect L&amp;T'!V23</f>
        <v>8.4142266234975959E-3</v>
      </c>
      <c r="R195" s="673"/>
      <c r="T195" s="705"/>
      <c r="U195" s="705"/>
      <c r="V195" s="81" t="s">
        <v>28</v>
      </c>
      <c r="W195" s="158" t="str">
        <f>'8.Redirect L&amp;T'!Z23</f>
        <v>C</v>
      </c>
      <c r="X195" s="144" t="str">
        <f>'8.Redirect L&amp;T'!AA23</f>
        <v xml:space="preserve">Protected </v>
      </c>
      <c r="Y195" s="144">
        <f>'8.Redirect L&amp;T'!AB23</f>
        <v>0.01</v>
      </c>
      <c r="Z195" s="144">
        <f>'8.Redirect L&amp;T'!AC23</f>
        <v>0.5</v>
      </c>
      <c r="AA195" s="144">
        <f>'8.Redirect L&amp;T'!AD23</f>
        <v>0.505</v>
      </c>
      <c r="AB195" s="144" t="str">
        <f>'8.Redirect L&amp;T'!AE23</f>
        <v>WBT</v>
      </c>
      <c r="AC195" s="144">
        <f>'8.Redirect L&amp;T'!AF23</f>
        <v>2</v>
      </c>
      <c r="AD195" s="144">
        <f>'8.Redirect L&amp;T'!AG23</f>
        <v>0</v>
      </c>
      <c r="AE195" s="144" t="str">
        <f>'8.Redirect L&amp;T'!AH23</f>
        <v>EBT</v>
      </c>
      <c r="AF195" s="144">
        <f>'8.Redirect L&amp;T'!AI23</f>
        <v>2</v>
      </c>
      <c r="AG195" s="144">
        <f>'8.Redirect L&amp;T'!AJ23</f>
        <v>0</v>
      </c>
      <c r="AH195" s="144">
        <f>'8.Redirect L&amp;T'!AK23</f>
        <v>2</v>
      </c>
      <c r="AI195" s="144">
        <f>'8.Redirect L&amp;T'!AL23</f>
        <v>35</v>
      </c>
      <c r="AJ195" s="144">
        <f>'8.Redirect L&amp;T'!AM23</f>
        <v>0.7222222222222221</v>
      </c>
      <c r="AK195" s="150">
        <f>'8.Redirect L&amp;T'!AN23</f>
        <v>0.72944444444444434</v>
      </c>
      <c r="AL195" s="702"/>
      <c r="AN195" s="705"/>
      <c r="AO195" s="705"/>
      <c r="AP195" s="139" t="s">
        <v>28</v>
      </c>
      <c r="AQ195" s="172">
        <f>'8.Redirect L&amp;T'!AR23</f>
        <v>1701088</v>
      </c>
      <c r="AR195" s="117">
        <f>'8.Redirect L&amp;T'!AS23</f>
        <v>8.4142266234975959E-3</v>
      </c>
      <c r="AS195" s="117">
        <f>'8.Redirect L&amp;T'!AT23</f>
        <v>0.72944444444444434</v>
      </c>
      <c r="AT195" s="117">
        <f>'8.Redirect L&amp;T'!AU23</f>
        <v>1</v>
      </c>
      <c r="AU195" s="6">
        <f>'8.Redirect L&amp;T'!AV23</f>
        <v>10440.786299592566</v>
      </c>
      <c r="AV195" s="712"/>
      <c r="AW195" s="712"/>
      <c r="AX195" s="715"/>
    </row>
    <row r="196" spans="1:50" ht="20.25" thickTop="1" thickBot="1" x14ac:dyDescent="0.35">
      <c r="A196" s="673"/>
      <c r="B196" s="673"/>
      <c r="C196" s="220" t="s">
        <v>36</v>
      </c>
      <c r="D196" s="232" t="str">
        <f>'8.Redirect L&amp;T'!L24</f>
        <v>EBL*(NBL+WBT)</v>
      </c>
      <c r="E196" s="204">
        <f>'8.Redirect L&amp;T'!M24</f>
        <v>31145344</v>
      </c>
      <c r="F196" s="676"/>
      <c r="G196" s="669"/>
      <c r="I196" s="673"/>
      <c r="J196" s="673"/>
      <c r="K196" s="219" t="s">
        <v>36</v>
      </c>
      <c r="L196" s="203">
        <f>'8.Redirect L&amp;T'!Q24</f>
        <v>35</v>
      </c>
      <c r="M196" s="203">
        <f>'8.Redirect L&amp;T'!R24</f>
        <v>20</v>
      </c>
      <c r="N196" s="203">
        <f>'8.Redirect L&amp;T'!S24</f>
        <v>230</v>
      </c>
      <c r="O196" s="203">
        <f>'8.Redirect L&amp;T'!T24</f>
        <v>25.12420473149924</v>
      </c>
      <c r="P196" s="203">
        <f>'8.Redirect L&amp;T'!U24</f>
        <v>2.3901073345479126E-2</v>
      </c>
      <c r="Q196" s="203">
        <f>'8.Redirect L&amp;T'!V24</f>
        <v>4.7230885383892279E-2</v>
      </c>
      <c r="R196" s="673"/>
      <c r="T196" s="705"/>
      <c r="U196" s="705"/>
      <c r="V196" s="81" t="s">
        <v>36</v>
      </c>
      <c r="W196" s="158" t="str">
        <f>'8.Redirect L&amp;T'!Z24</f>
        <v>C</v>
      </c>
      <c r="X196" s="144" t="str">
        <f>'8.Redirect L&amp;T'!AA24</f>
        <v xml:space="preserve">Protected </v>
      </c>
      <c r="Y196" s="144">
        <f>'8.Redirect L&amp;T'!AB24</f>
        <v>0.01</v>
      </c>
      <c r="Z196" s="144">
        <f>'8.Redirect L&amp;T'!AC24</f>
        <v>0.5</v>
      </c>
      <c r="AA196" s="144">
        <f>'8.Redirect L&amp;T'!AD24</f>
        <v>0.505</v>
      </c>
      <c r="AB196" s="144" t="str">
        <f>'8.Redirect L&amp;T'!AE24</f>
        <v>SBT+WBT</v>
      </c>
      <c r="AC196" s="144">
        <f>'8.Redirect L&amp;T'!AF24</f>
        <v>3</v>
      </c>
      <c r="AD196" s="144">
        <f>'8.Redirect L&amp;T'!AG24</f>
        <v>1</v>
      </c>
      <c r="AE196" s="144" t="str">
        <f>'8.Redirect L&amp;T'!AH24</f>
        <v>NBT</v>
      </c>
      <c r="AF196" s="144">
        <f>'8.Redirect L&amp;T'!AI24</f>
        <v>1</v>
      </c>
      <c r="AG196" s="144">
        <f>'8.Redirect L&amp;T'!AJ24</f>
        <v>1</v>
      </c>
      <c r="AH196" s="144">
        <f>'8.Redirect L&amp;T'!AK24</f>
        <v>4</v>
      </c>
      <c r="AI196" s="144">
        <f>'8.Redirect L&amp;T'!AL24</f>
        <v>35</v>
      </c>
      <c r="AJ196" s="144">
        <f>'8.Redirect L&amp;T'!AM24</f>
        <v>0.7222222222222221</v>
      </c>
      <c r="AK196" s="150">
        <f>'8.Redirect L&amp;T'!AN24</f>
        <v>1.4588888888888887</v>
      </c>
      <c r="AL196" s="702"/>
      <c r="AN196" s="705"/>
      <c r="AO196" s="705"/>
      <c r="AP196" s="139" t="s">
        <v>36</v>
      </c>
      <c r="AQ196" s="172">
        <f>'8.Redirect L&amp;T'!AR24</f>
        <v>31145344</v>
      </c>
      <c r="AR196" s="117">
        <f>'8.Redirect L&amp;T'!AS24</f>
        <v>4.7230885383892279E-2</v>
      </c>
      <c r="AS196" s="117">
        <f>'8.Redirect L&amp;T'!AT24</f>
        <v>1.4588888888888887</v>
      </c>
      <c r="AT196" s="117">
        <f>'8.Redirect L&amp;T'!AU24</f>
        <v>1</v>
      </c>
      <c r="AU196" s="6">
        <f>'8.Redirect L&amp;T'!AV24</f>
        <v>2146057.9030698254</v>
      </c>
      <c r="AV196" s="712"/>
      <c r="AW196" s="712"/>
      <c r="AX196" s="715"/>
    </row>
    <row r="197" spans="1:50" ht="20.25" thickTop="1" thickBot="1" x14ac:dyDescent="0.35">
      <c r="A197" s="673"/>
      <c r="B197" s="673"/>
      <c r="C197" s="220" t="s">
        <v>29</v>
      </c>
      <c r="D197" s="232" t="str">
        <f>'8.Redirect L&amp;T'!L25</f>
        <v>SBT*(WBT+NBL)</v>
      </c>
      <c r="E197" s="204">
        <f>'8.Redirect L&amp;T'!M25</f>
        <v>67304060</v>
      </c>
      <c r="F197" s="676"/>
      <c r="G197" s="669"/>
      <c r="I197" s="673"/>
      <c r="J197" s="673"/>
      <c r="K197" s="219" t="s">
        <v>29</v>
      </c>
      <c r="L197" s="203">
        <f>'8.Redirect L&amp;T'!Q25</f>
        <v>35</v>
      </c>
      <c r="M197" s="203">
        <f>'8.Redirect L&amp;T'!R25</f>
        <v>15</v>
      </c>
      <c r="N197" s="203">
        <f>'8.Redirect L&amp;T'!S25</f>
        <v>270</v>
      </c>
      <c r="O197" s="203">
        <f>'8.Redirect L&amp;T'!T25</f>
        <v>19.039432764659772</v>
      </c>
      <c r="P197" s="203">
        <f>'8.Redirect L&amp;T'!U25</f>
        <v>8.3551870766805716E-3</v>
      </c>
      <c r="Q197" s="203">
        <f>'8.Redirect L&amp;T'!V25</f>
        <v>1.6640565002274812E-2</v>
      </c>
      <c r="R197" s="673"/>
      <c r="T197" s="705"/>
      <c r="U197" s="705"/>
      <c r="V197" s="81" t="s">
        <v>29</v>
      </c>
      <c r="W197" s="158" t="str">
        <f>'8.Redirect L&amp;T'!Z25</f>
        <v>C</v>
      </c>
      <c r="X197" s="144" t="str">
        <f>'8.Redirect L&amp;T'!AA25</f>
        <v xml:space="preserve">Protected </v>
      </c>
      <c r="Y197" s="144">
        <f>'8.Redirect L&amp;T'!AB25</f>
        <v>0.01</v>
      </c>
      <c r="Z197" s="144">
        <f>'8.Redirect L&amp;T'!AC25</f>
        <v>0.5</v>
      </c>
      <c r="AA197" s="144">
        <f>'8.Redirect L&amp;T'!AD25</f>
        <v>0.505</v>
      </c>
      <c r="AB197" s="144" t="str">
        <f>'8.Redirect L&amp;T'!AE25</f>
        <v>WBT+EBT</v>
      </c>
      <c r="AC197" s="144">
        <f>'8.Redirect L&amp;T'!AF25</f>
        <v>4</v>
      </c>
      <c r="AD197" s="144">
        <f>'8.Redirect L&amp;T'!AG25</f>
        <v>0</v>
      </c>
      <c r="AE197" s="144" t="str">
        <f>'8.Redirect L&amp;T'!AH25</f>
        <v>SBT</v>
      </c>
      <c r="AF197" s="144">
        <f>'8.Redirect L&amp;T'!AI25</f>
        <v>1</v>
      </c>
      <c r="AG197" s="144">
        <f>'8.Redirect L&amp;T'!AJ25</f>
        <v>0</v>
      </c>
      <c r="AH197" s="144">
        <f>'8.Redirect L&amp;T'!AK25</f>
        <v>4</v>
      </c>
      <c r="AI197" s="144">
        <f>'8.Redirect L&amp;T'!AL25</f>
        <v>35</v>
      </c>
      <c r="AJ197" s="144">
        <f>'8.Redirect L&amp;T'!AM25</f>
        <v>0.7222222222222221</v>
      </c>
      <c r="AK197" s="150">
        <f>'8.Redirect L&amp;T'!AN25</f>
        <v>1.4588888888888887</v>
      </c>
      <c r="AL197" s="702"/>
      <c r="AN197" s="705"/>
      <c r="AO197" s="705"/>
      <c r="AP197" s="139" t="s">
        <v>29</v>
      </c>
      <c r="AQ197" s="172">
        <f>'8.Redirect L&amp;T'!AR25</f>
        <v>67304060</v>
      </c>
      <c r="AR197" s="117">
        <f>'8.Redirect L&amp;T'!AS25</f>
        <v>1.6640565002274812E-2</v>
      </c>
      <c r="AS197" s="117">
        <f>'8.Redirect L&amp;T'!AT25</f>
        <v>1.4588888888888887</v>
      </c>
      <c r="AT197" s="117">
        <f>'8.Redirect L&amp;T'!AU25</f>
        <v>1</v>
      </c>
      <c r="AU197" s="6">
        <f>'8.Redirect L&amp;T'!AV25</f>
        <v>1633922.8550673511</v>
      </c>
      <c r="AV197" s="712"/>
      <c r="AW197" s="712"/>
      <c r="AX197" s="715"/>
    </row>
    <row r="198" spans="1:50" ht="20.25" thickTop="1" thickBot="1" x14ac:dyDescent="0.35">
      <c r="A198" s="673"/>
      <c r="B198" s="673"/>
      <c r="C198" s="220" t="s">
        <v>37</v>
      </c>
      <c r="D198" s="232" t="str">
        <f>'8.Redirect L&amp;T'!L26</f>
        <v>SBT*EBT</v>
      </c>
      <c r="E198" s="204">
        <f>'8.Redirect L&amp;T'!M26</f>
        <v>46699430</v>
      </c>
      <c r="F198" s="676"/>
      <c r="G198" s="669"/>
      <c r="I198" s="673"/>
      <c r="J198" s="673"/>
      <c r="K198" s="219" t="s">
        <v>37</v>
      </c>
      <c r="L198" s="203">
        <f>'8.Redirect L&amp;T'!Q26</f>
        <v>35</v>
      </c>
      <c r="M198" s="203">
        <f>'8.Redirect L&amp;T'!R26</f>
        <v>25</v>
      </c>
      <c r="N198" s="203">
        <f>'8.Redirect L&amp;T'!S26</f>
        <v>270</v>
      </c>
      <c r="O198" s="203">
        <f>'8.Redirect L&amp;T'!T26</f>
        <v>21.505813167606568</v>
      </c>
      <c r="P198" s="203">
        <f>'8.Redirect L&amp;T'!U26</f>
        <v>1.3257274218598319E-2</v>
      </c>
      <c r="Q198" s="203">
        <f>'8.Redirect L&amp;T'!V26</f>
        <v>2.6338793117489528E-2</v>
      </c>
      <c r="R198" s="673"/>
      <c r="T198" s="705"/>
      <c r="U198" s="705"/>
      <c r="V198" s="81" t="s">
        <v>37</v>
      </c>
      <c r="W198" s="158" t="str">
        <f>'8.Redirect L&amp;T'!Z26</f>
        <v>C</v>
      </c>
      <c r="X198" s="144" t="str">
        <f>'8.Redirect L&amp;T'!AA26</f>
        <v xml:space="preserve">Protected </v>
      </c>
      <c r="Y198" s="144">
        <f>'8.Redirect L&amp;T'!AB26</f>
        <v>0.01</v>
      </c>
      <c r="Z198" s="144">
        <f>'8.Redirect L&amp;T'!AC26</f>
        <v>0.5</v>
      </c>
      <c r="AA198" s="144">
        <f>'8.Redirect L&amp;T'!AD26</f>
        <v>0.505</v>
      </c>
      <c r="AB198" s="144" t="str">
        <f>'8.Redirect L&amp;T'!AE26</f>
        <v>WBT+EBT</v>
      </c>
      <c r="AC198" s="144">
        <f>'8.Redirect L&amp;T'!AF26</f>
        <v>4</v>
      </c>
      <c r="AD198" s="144">
        <f>'8.Redirect L&amp;T'!AG26</f>
        <v>0</v>
      </c>
      <c r="AE198" s="144" t="str">
        <f>'8.Redirect L&amp;T'!AH26</f>
        <v>SBT</v>
      </c>
      <c r="AF198" s="144">
        <f>'8.Redirect L&amp;T'!AI26</f>
        <v>1</v>
      </c>
      <c r="AG198" s="144">
        <f>'8.Redirect L&amp;T'!AJ26</f>
        <v>0</v>
      </c>
      <c r="AH198" s="144">
        <f>'8.Redirect L&amp;T'!AK26</f>
        <v>4</v>
      </c>
      <c r="AI198" s="144">
        <f>'8.Redirect L&amp;T'!AL26</f>
        <v>35</v>
      </c>
      <c r="AJ198" s="144">
        <f>'8.Redirect L&amp;T'!AM26</f>
        <v>0.7222222222222221</v>
      </c>
      <c r="AK198" s="150">
        <f>'8.Redirect L&amp;T'!AN26</f>
        <v>1.4588888888888887</v>
      </c>
      <c r="AL198" s="702"/>
      <c r="AN198" s="705"/>
      <c r="AO198" s="705"/>
      <c r="AP198" s="139" t="s">
        <v>37</v>
      </c>
      <c r="AQ198" s="172">
        <f>'8.Redirect L&amp;T'!AR26</f>
        <v>46699430</v>
      </c>
      <c r="AR198" s="117">
        <f>'8.Redirect L&amp;T'!AS26</f>
        <v>2.6338793117489528E-2</v>
      </c>
      <c r="AS198" s="117">
        <f>'8.Redirect L&amp;T'!AT26</f>
        <v>1.4588888888888887</v>
      </c>
      <c r="AT198" s="117">
        <f>'8.Redirect L&amp;T'!AU26</f>
        <v>1</v>
      </c>
      <c r="AU198" s="6">
        <f>'8.Redirect L&amp;T'!AV26</f>
        <v>1794442.9991647331</v>
      </c>
      <c r="AV198" s="712"/>
      <c r="AW198" s="712"/>
      <c r="AX198" s="715"/>
    </row>
    <row r="199" spans="1:50" ht="20.25" thickTop="1" thickBot="1" x14ac:dyDescent="0.35">
      <c r="A199" s="675"/>
      <c r="B199" s="675"/>
      <c r="C199" s="222" t="s">
        <v>39</v>
      </c>
      <c r="D199" s="233" t="str">
        <f>'8.Redirect L&amp;T'!L27</f>
        <v>SBL*(WBT+NBL)</v>
      </c>
      <c r="E199" s="210">
        <f>'8.Redirect L&amp;T'!M27</f>
        <v>18419092</v>
      </c>
      <c r="F199" s="676"/>
      <c r="G199" s="669"/>
      <c r="I199" s="675"/>
      <c r="J199" s="675"/>
      <c r="K199" s="221" t="s">
        <v>39</v>
      </c>
      <c r="L199" s="209">
        <f>'8.Redirect L&amp;T'!Q27</f>
        <v>35</v>
      </c>
      <c r="M199" s="209">
        <f>'8.Redirect L&amp;T'!R27</f>
        <v>15</v>
      </c>
      <c r="N199" s="209">
        <f>'8.Redirect L&amp;T'!S27</f>
        <v>230</v>
      </c>
      <c r="O199" s="209">
        <f>'8.Redirect L&amp;T'!T27</f>
        <v>23.0484651884397</v>
      </c>
      <c r="P199" s="209">
        <f>'8.Redirect L&amp;T'!U27</f>
        <v>1.7237755582630576E-2</v>
      </c>
      <c r="Q199" s="209">
        <f>'8.Redirect L&amp;T'!V27</f>
        <v>3.417837094773464E-2</v>
      </c>
      <c r="R199" s="675"/>
      <c r="T199" s="706"/>
      <c r="U199" s="706"/>
      <c r="V199" s="82" t="s">
        <v>39</v>
      </c>
      <c r="W199" s="158" t="str">
        <f>'8.Redirect L&amp;T'!Z27</f>
        <v>C</v>
      </c>
      <c r="X199" s="152" t="str">
        <f>'8.Redirect L&amp;T'!AA27</f>
        <v xml:space="preserve">Protected </v>
      </c>
      <c r="Y199" s="152">
        <f>'8.Redirect L&amp;T'!AB27</f>
        <v>0.01</v>
      </c>
      <c r="Z199" s="152">
        <f>'8.Redirect L&amp;T'!AC27</f>
        <v>0.5</v>
      </c>
      <c r="AA199" s="152">
        <f>'8.Redirect L&amp;T'!AD27</f>
        <v>0.505</v>
      </c>
      <c r="AB199" s="152" t="str">
        <f>'8.Redirect L&amp;T'!AE27</f>
        <v>WBT</v>
      </c>
      <c r="AC199" s="152">
        <f>'8.Redirect L&amp;T'!AF27</f>
        <v>2</v>
      </c>
      <c r="AD199" s="152">
        <f>'8.Redirect L&amp;T'!AG27</f>
        <v>1</v>
      </c>
      <c r="AE199" s="152" t="str">
        <f>'8.Redirect L&amp;T'!AH27</f>
        <v>EBT</v>
      </c>
      <c r="AF199" s="152">
        <f>'8.Redirect L&amp;T'!AI27</f>
        <v>2</v>
      </c>
      <c r="AG199" s="152">
        <f>'8.Redirect L&amp;T'!AJ27</f>
        <v>1.75</v>
      </c>
      <c r="AH199" s="152">
        <f>'8.Redirect L&amp;T'!AK27</f>
        <v>3.75</v>
      </c>
      <c r="AI199" s="152">
        <f>'8.Redirect L&amp;T'!AL27</f>
        <v>35</v>
      </c>
      <c r="AJ199" s="152">
        <f>'8.Redirect L&amp;T'!AM27</f>
        <v>0.7222222222222221</v>
      </c>
      <c r="AK199" s="153">
        <f>'8.Redirect L&amp;T'!AN27</f>
        <v>1.3677083333333331</v>
      </c>
      <c r="AL199" s="703"/>
      <c r="AN199" s="706"/>
      <c r="AO199" s="706"/>
      <c r="AP199" s="140" t="s">
        <v>39</v>
      </c>
      <c r="AQ199" s="174">
        <f>'8.Redirect L&amp;T'!AR27</f>
        <v>18419092</v>
      </c>
      <c r="AR199" s="120">
        <f>'8.Redirect L&amp;T'!AS27</f>
        <v>3.417837094773464E-2</v>
      </c>
      <c r="AS199" s="120">
        <f>'8.Redirect L&amp;T'!AT27</f>
        <v>1.3677083333333331</v>
      </c>
      <c r="AT199" s="120">
        <f>'8.Redirect L&amp;T'!AU27</f>
        <v>1</v>
      </c>
      <c r="AU199" s="7">
        <f>'8.Redirect L&amp;T'!AV27</f>
        <v>861019.66232400073</v>
      </c>
      <c r="AV199" s="713"/>
      <c r="AW199" s="713"/>
      <c r="AX199" s="716"/>
    </row>
    <row r="200" spans="1:50" ht="20.25" thickTop="1" thickBot="1" x14ac:dyDescent="0.35">
      <c r="A200" s="672">
        <v>9</v>
      </c>
      <c r="B200" s="672" t="s">
        <v>11</v>
      </c>
      <c r="C200" s="223" t="s">
        <v>34</v>
      </c>
      <c r="D200" s="231" t="str">
        <f>'9.Seven Phase'!L6</f>
        <v>(NBR+NBT)*NBL</v>
      </c>
      <c r="E200" s="212">
        <f>'9.Seven Phase'!M6</f>
        <v>4619818</v>
      </c>
      <c r="F200" s="676">
        <f>SUM(E200:E207)</f>
        <v>270506084</v>
      </c>
      <c r="G200" s="669">
        <f>F200/F5</f>
        <v>1.8275653268295</v>
      </c>
      <c r="I200" s="672">
        <v>9</v>
      </c>
      <c r="J200" s="672" t="s">
        <v>11</v>
      </c>
      <c r="K200" s="198" t="s">
        <v>34</v>
      </c>
      <c r="L200" s="199">
        <f>'9.Seven Phase'!Q6</f>
        <v>15</v>
      </c>
      <c r="M200" s="199">
        <f>'9.Seven Phase'!R6</f>
        <v>15</v>
      </c>
      <c r="N200" s="199">
        <f>'9.Seven Phase'!S6</f>
        <v>10</v>
      </c>
      <c r="O200" s="199">
        <f>'9.Seven Phase'!T6</f>
        <v>1.3073361412148754</v>
      </c>
      <c r="P200" s="199">
        <f>'9.Seven Phase'!U6</f>
        <v>3.259682051177461E-7</v>
      </c>
      <c r="Q200" s="199">
        <f>'9.Seven Phase'!V6</f>
        <v>6.519363039802215E-7</v>
      </c>
      <c r="R200" s="672">
        <f>'9.Seven Phase'!W6</f>
        <v>6.0974443558894182E-4</v>
      </c>
      <c r="T200" s="704">
        <v>9</v>
      </c>
      <c r="U200" s="704" t="s">
        <v>11</v>
      </c>
      <c r="V200" s="73" t="s">
        <v>34</v>
      </c>
      <c r="W200" s="159" t="str">
        <f>'9.Seven Phase'!Z6</f>
        <v>D</v>
      </c>
      <c r="X200" s="161" t="str">
        <f>'9.Seven Phase'!AA6</f>
        <v>Permitted or yield control</v>
      </c>
      <c r="Y200" s="161">
        <f>'9.Seven Phase'!AB6</f>
        <v>1</v>
      </c>
      <c r="Z200" s="161">
        <f>'9.Seven Phase'!AC6</f>
        <v>0.5</v>
      </c>
      <c r="AA200" s="161">
        <f>'9.Seven Phase'!AD6</f>
        <v>1</v>
      </c>
      <c r="AB200" s="161" t="str">
        <f>'9.Seven Phase'!AE6</f>
        <v>NA</v>
      </c>
      <c r="AC200" s="161">
        <f>'9.Seven Phase'!AF6</f>
        <v>0</v>
      </c>
      <c r="AD200" s="161">
        <f>'9.Seven Phase'!AG6</f>
        <v>0</v>
      </c>
      <c r="AE200" s="161" t="str">
        <f>'9.Seven Phase'!AH6</f>
        <v>NA</v>
      </c>
      <c r="AF200" s="161">
        <f>'9.Seven Phase'!AI6</f>
        <v>0</v>
      </c>
      <c r="AG200" s="161">
        <f>'9.Seven Phase'!AJ6</f>
        <v>0</v>
      </c>
      <c r="AH200" s="161">
        <f>'9.Seven Phase'!AK6</f>
        <v>1</v>
      </c>
      <c r="AI200" s="161" t="str">
        <f>'9.Seven Phase'!AL6</f>
        <v>NA</v>
      </c>
      <c r="AJ200" s="161">
        <f>'9.Seven Phase'!AM6</f>
        <v>1</v>
      </c>
      <c r="AK200" s="162">
        <f>'9.Seven Phase'!AN6</f>
        <v>1</v>
      </c>
      <c r="AL200" s="701">
        <f>'9.Seven Phase'!AO6</f>
        <v>1</v>
      </c>
      <c r="AN200" s="704">
        <v>9</v>
      </c>
      <c r="AO200" s="704" t="s">
        <v>11</v>
      </c>
      <c r="AP200" s="131" t="s">
        <v>34</v>
      </c>
      <c r="AQ200" s="171">
        <f>'9.Seven Phase'!AR6</f>
        <v>4619818</v>
      </c>
      <c r="AR200" s="115">
        <f>'9.Seven Phase'!AS6</f>
        <v>6.519363039802215E-7</v>
      </c>
      <c r="AS200" s="115">
        <f>'9.Seven Phase'!AT6</f>
        <v>1</v>
      </c>
      <c r="AT200" s="115">
        <f>'9.Seven Phase'!AU6</f>
        <v>1</v>
      </c>
      <c r="AU200" s="5">
        <f>'9.Seven Phase'!AV6</f>
        <v>3.011827071981299</v>
      </c>
      <c r="AV200" s="711">
        <f>'9.Seven Phase'!AW6</f>
        <v>289955.99123006233</v>
      </c>
      <c r="AW200" s="711">
        <f>'9.Seven Phase'!AX6</f>
        <v>97.905772898417823</v>
      </c>
      <c r="AX200" s="714">
        <f>'9.Seven Phase'!AY6</f>
        <v>79.02630555676231</v>
      </c>
    </row>
    <row r="201" spans="1:50" ht="20.25" thickTop="1" thickBot="1" x14ac:dyDescent="0.35">
      <c r="A201" s="673"/>
      <c r="B201" s="673"/>
      <c r="C201" s="224" t="s">
        <v>35</v>
      </c>
      <c r="D201" s="232" t="str">
        <f>'9.Seven Phase'!L7</f>
        <v>(NBR+EBT+SBL)*NBT</v>
      </c>
      <c r="E201" s="204">
        <f>'9.Seven Phase'!M7</f>
        <v>53824190</v>
      </c>
      <c r="F201" s="676"/>
      <c r="G201" s="669"/>
      <c r="I201" s="673"/>
      <c r="J201" s="673"/>
      <c r="K201" s="202" t="s">
        <v>35</v>
      </c>
      <c r="L201" s="203">
        <f>'9.Seven Phase'!Q7</f>
        <v>35</v>
      </c>
      <c r="M201" s="203">
        <f>'9.Seven Phase'!R7</f>
        <v>20</v>
      </c>
      <c r="N201" s="203">
        <f>'9.Seven Phase'!S7</f>
        <v>10</v>
      </c>
      <c r="O201" s="203">
        <f>'9.Seven Phase'!T7</f>
        <v>7.8464824249932006</v>
      </c>
      <c r="P201" s="203">
        <f>'9.Seven Phase'!U7</f>
        <v>2.903258937823807E-4</v>
      </c>
      <c r="Q201" s="203">
        <f>'9.Seven Phase'!V7</f>
        <v>5.8056749844016082E-4</v>
      </c>
      <c r="R201" s="673"/>
      <c r="T201" s="705"/>
      <c r="U201" s="705"/>
      <c r="V201" s="74" t="s">
        <v>35</v>
      </c>
      <c r="W201" s="160" t="str">
        <f>'9.Seven Phase'!Z7</f>
        <v>D</v>
      </c>
      <c r="X201" s="144" t="str">
        <f>'9.Seven Phase'!AA7</f>
        <v>Permitted or yield control</v>
      </c>
      <c r="Y201" s="144">
        <f>'9.Seven Phase'!AB7</f>
        <v>1</v>
      </c>
      <c r="Z201" s="144">
        <f>'9.Seven Phase'!AC7</f>
        <v>0.5</v>
      </c>
      <c r="AA201" s="144">
        <f>'9.Seven Phase'!AD7</f>
        <v>1</v>
      </c>
      <c r="AB201" s="144" t="str">
        <f>'9.Seven Phase'!AE7</f>
        <v>NA</v>
      </c>
      <c r="AC201" s="144">
        <f>'9.Seven Phase'!AF7</f>
        <v>0</v>
      </c>
      <c r="AD201" s="144">
        <f>'9.Seven Phase'!AG7</f>
        <v>0</v>
      </c>
      <c r="AE201" s="144" t="str">
        <f>'9.Seven Phase'!AH7</f>
        <v>NA</v>
      </c>
      <c r="AF201" s="144">
        <f>'9.Seven Phase'!AI7</f>
        <v>0</v>
      </c>
      <c r="AG201" s="144">
        <f>'9.Seven Phase'!AJ7</f>
        <v>0</v>
      </c>
      <c r="AH201" s="144">
        <f>'9.Seven Phase'!AK7</f>
        <v>1</v>
      </c>
      <c r="AI201" s="144" t="str">
        <f>'9.Seven Phase'!AL7</f>
        <v>NA</v>
      </c>
      <c r="AJ201" s="144">
        <f>'9.Seven Phase'!AM7</f>
        <v>1</v>
      </c>
      <c r="AK201" s="150">
        <f>'9.Seven Phase'!AN7</f>
        <v>1</v>
      </c>
      <c r="AL201" s="702"/>
      <c r="AN201" s="705"/>
      <c r="AO201" s="705"/>
      <c r="AP201" s="132" t="s">
        <v>35</v>
      </c>
      <c r="AQ201" s="172">
        <f>'9.Seven Phase'!AR7</f>
        <v>53824190</v>
      </c>
      <c r="AR201" s="117">
        <f>'9.Seven Phase'!AS7</f>
        <v>5.8056749844016082E-4</v>
      </c>
      <c r="AS201" s="117">
        <f>'9.Seven Phase'!AT7</f>
        <v>1</v>
      </c>
      <c r="AT201" s="117">
        <f>'9.Seven Phase'!AU7</f>
        <v>1</v>
      </c>
      <c r="AU201" s="6">
        <f>'9.Seven Phase'!AV7</f>
        <v>31248.57534386792</v>
      </c>
      <c r="AV201" s="712"/>
      <c r="AW201" s="712"/>
      <c r="AX201" s="715"/>
    </row>
    <row r="202" spans="1:50" ht="20.25" thickTop="1" thickBot="1" x14ac:dyDescent="0.35">
      <c r="A202" s="673"/>
      <c r="B202" s="673"/>
      <c r="C202" s="225" t="s">
        <v>30</v>
      </c>
      <c r="D202" s="232" t="str">
        <f>'9.Seven Phase'!L8</f>
        <v>(WBR+NBT)*(WBT+WBL)</v>
      </c>
      <c r="E202" s="204">
        <f>'9.Seven Phase'!M8</f>
        <v>117688137</v>
      </c>
      <c r="F202" s="676"/>
      <c r="G202" s="669"/>
      <c r="I202" s="673"/>
      <c r="J202" s="673"/>
      <c r="K202" s="207" t="s">
        <v>30</v>
      </c>
      <c r="L202" s="203">
        <f>'9.Seven Phase'!Q8</f>
        <v>35</v>
      </c>
      <c r="M202" s="203">
        <f>'9.Seven Phase'!R8</f>
        <v>15</v>
      </c>
      <c r="N202" s="203">
        <f>'9.Seven Phase'!S8</f>
        <v>10</v>
      </c>
      <c r="O202" s="203">
        <f>'9.Seven Phase'!T8</f>
        <v>10.197448937567444</v>
      </c>
      <c r="P202" s="203">
        <f>'9.Seven Phase'!U8</f>
        <v>7.8388153024650875E-4</v>
      </c>
      <c r="Q202" s="203">
        <f>'9.Seven Phase'!V8</f>
        <v>1.567148590239556E-3</v>
      </c>
      <c r="R202" s="673"/>
      <c r="T202" s="705"/>
      <c r="U202" s="705"/>
      <c r="V202" s="75" t="s">
        <v>30</v>
      </c>
      <c r="W202" s="160" t="str">
        <f>'9.Seven Phase'!Z8</f>
        <v>D</v>
      </c>
      <c r="X202" s="144" t="str">
        <f>'9.Seven Phase'!AA8</f>
        <v>Permitted or yield control</v>
      </c>
      <c r="Y202" s="144">
        <f>'9.Seven Phase'!AB8</f>
        <v>1</v>
      </c>
      <c r="Z202" s="144">
        <f>'9.Seven Phase'!AC8</f>
        <v>0.5</v>
      </c>
      <c r="AA202" s="144">
        <f>'9.Seven Phase'!AD8</f>
        <v>1</v>
      </c>
      <c r="AB202" s="144" t="str">
        <f>'9.Seven Phase'!AE8</f>
        <v>NA</v>
      </c>
      <c r="AC202" s="144">
        <f>'9.Seven Phase'!AF8</f>
        <v>0</v>
      </c>
      <c r="AD202" s="144">
        <f>'9.Seven Phase'!AG8</f>
        <v>0</v>
      </c>
      <c r="AE202" s="144" t="str">
        <f>'9.Seven Phase'!AH8</f>
        <v>NA</v>
      </c>
      <c r="AF202" s="144">
        <f>'9.Seven Phase'!AI8</f>
        <v>0</v>
      </c>
      <c r="AG202" s="144">
        <f>'9.Seven Phase'!AJ8</f>
        <v>0</v>
      </c>
      <c r="AH202" s="144">
        <f>'9.Seven Phase'!AK8</f>
        <v>1</v>
      </c>
      <c r="AI202" s="144" t="str">
        <f>'9.Seven Phase'!AL8</f>
        <v>NA</v>
      </c>
      <c r="AJ202" s="144">
        <f>'9.Seven Phase'!AM8</f>
        <v>1</v>
      </c>
      <c r="AK202" s="150">
        <f>'9.Seven Phase'!AN8</f>
        <v>1</v>
      </c>
      <c r="AL202" s="702"/>
      <c r="AN202" s="705"/>
      <c r="AO202" s="705"/>
      <c r="AP202" s="133" t="s">
        <v>30</v>
      </c>
      <c r="AQ202" s="172">
        <f>'9.Seven Phase'!AR8</f>
        <v>117688137</v>
      </c>
      <c r="AR202" s="117">
        <f>'9.Seven Phase'!AS8</f>
        <v>1.567148590239556E-3</v>
      </c>
      <c r="AS202" s="117">
        <f>'9.Seven Phase'!AT8</f>
        <v>1</v>
      </c>
      <c r="AT202" s="117">
        <f>'9.Seven Phase'!AU8</f>
        <v>1</v>
      </c>
      <c r="AU202" s="6">
        <f>'9.Seven Phase'!AV8</f>
        <v>184434.79798746973</v>
      </c>
      <c r="AV202" s="712"/>
      <c r="AW202" s="712"/>
      <c r="AX202" s="715"/>
    </row>
    <row r="203" spans="1:50" ht="20.25" thickTop="1" thickBot="1" x14ac:dyDescent="0.35">
      <c r="A203" s="673"/>
      <c r="B203" s="673"/>
      <c r="C203" s="225" t="s">
        <v>28</v>
      </c>
      <c r="D203" s="232" t="str">
        <f>'9.Seven Phase'!L9</f>
        <v>WBT*WBL</v>
      </c>
      <c r="E203" s="204">
        <f>'9.Seven Phase'!M9</f>
        <v>40208076</v>
      </c>
      <c r="F203" s="676"/>
      <c r="G203" s="669"/>
      <c r="I203" s="673"/>
      <c r="J203" s="673"/>
      <c r="K203" s="207" t="s">
        <v>28</v>
      </c>
      <c r="L203" s="203">
        <f>'9.Seven Phase'!Q9</f>
        <v>35</v>
      </c>
      <c r="M203" s="203">
        <f>'9.Seven Phase'!R9</f>
        <v>20</v>
      </c>
      <c r="N203" s="203">
        <f>'9.Seven Phase'!S9</f>
        <v>10</v>
      </c>
      <c r="O203" s="203">
        <f>'9.Seven Phase'!T9</f>
        <v>7.8464824249932006</v>
      </c>
      <c r="P203" s="203">
        <f>'9.Seven Phase'!U9</f>
        <v>2.903258937823807E-4</v>
      </c>
      <c r="Q203" s="203">
        <f>'9.Seven Phase'!V9</f>
        <v>5.8056749844016082E-4</v>
      </c>
      <c r="R203" s="673"/>
      <c r="T203" s="705"/>
      <c r="U203" s="705"/>
      <c r="V203" s="75" t="s">
        <v>28</v>
      </c>
      <c r="W203" s="160" t="str">
        <f>'9.Seven Phase'!Z9</f>
        <v>D</v>
      </c>
      <c r="X203" s="144" t="str">
        <f>'9.Seven Phase'!AA9</f>
        <v>Permitted or yield control</v>
      </c>
      <c r="Y203" s="144">
        <f>'9.Seven Phase'!AB9</f>
        <v>1</v>
      </c>
      <c r="Z203" s="144">
        <f>'9.Seven Phase'!AC9</f>
        <v>0.5</v>
      </c>
      <c r="AA203" s="144">
        <f>'9.Seven Phase'!AD9</f>
        <v>1</v>
      </c>
      <c r="AB203" s="144" t="str">
        <f>'9.Seven Phase'!AE9</f>
        <v>NA</v>
      </c>
      <c r="AC203" s="144">
        <f>'9.Seven Phase'!AF9</f>
        <v>0</v>
      </c>
      <c r="AD203" s="144">
        <f>'9.Seven Phase'!AG9</f>
        <v>0</v>
      </c>
      <c r="AE203" s="144" t="str">
        <f>'9.Seven Phase'!AH9</f>
        <v>NA</v>
      </c>
      <c r="AF203" s="144">
        <f>'9.Seven Phase'!AI9</f>
        <v>0</v>
      </c>
      <c r="AG203" s="144">
        <f>'9.Seven Phase'!AJ9</f>
        <v>0</v>
      </c>
      <c r="AH203" s="144">
        <f>'9.Seven Phase'!AK9</f>
        <v>1</v>
      </c>
      <c r="AI203" s="144" t="str">
        <f>'9.Seven Phase'!AL9</f>
        <v>NA</v>
      </c>
      <c r="AJ203" s="144">
        <f>'9.Seven Phase'!AM9</f>
        <v>1</v>
      </c>
      <c r="AK203" s="150">
        <f>'9.Seven Phase'!AN9</f>
        <v>1</v>
      </c>
      <c r="AL203" s="702"/>
      <c r="AN203" s="705"/>
      <c r="AO203" s="705"/>
      <c r="AP203" s="133" t="s">
        <v>28</v>
      </c>
      <c r="AQ203" s="172">
        <f>'9.Seven Phase'!AR9</f>
        <v>40208076</v>
      </c>
      <c r="AR203" s="117">
        <f>'9.Seven Phase'!AS9</f>
        <v>5.8056749844016082E-4</v>
      </c>
      <c r="AS203" s="117">
        <f>'9.Seven Phase'!AT9</f>
        <v>1</v>
      </c>
      <c r="AT203" s="117">
        <f>'9.Seven Phase'!AU9</f>
        <v>1</v>
      </c>
      <c r="AU203" s="6">
        <f>'9.Seven Phase'!AV9</f>
        <v>23343.502100411868</v>
      </c>
      <c r="AV203" s="712"/>
      <c r="AW203" s="712"/>
      <c r="AX203" s="715"/>
    </row>
    <row r="204" spans="1:50" ht="20.25" thickTop="1" thickBot="1" x14ac:dyDescent="0.35">
      <c r="A204" s="673"/>
      <c r="B204" s="673"/>
      <c r="C204" s="225" t="s">
        <v>36</v>
      </c>
      <c r="D204" s="232" t="str">
        <f>'9.Seven Phase'!L10</f>
        <v>SBR*(SBT+SBL)</v>
      </c>
      <c r="E204" s="204">
        <f>'9.Seven Phase'!M10</f>
        <v>4392588</v>
      </c>
      <c r="F204" s="676"/>
      <c r="G204" s="669"/>
      <c r="I204" s="673"/>
      <c r="J204" s="673"/>
      <c r="K204" s="207" t="s">
        <v>36</v>
      </c>
      <c r="L204" s="203">
        <f>'9.Seven Phase'!Q10</f>
        <v>15</v>
      </c>
      <c r="M204" s="203">
        <f>'9.Seven Phase'!R10</f>
        <v>15</v>
      </c>
      <c r="N204" s="203">
        <f>'9.Seven Phase'!S10</f>
        <v>10</v>
      </c>
      <c r="O204" s="203">
        <f>'9.Seven Phase'!T10</f>
        <v>1.3073361412148754</v>
      </c>
      <c r="P204" s="203">
        <f>'9.Seven Phase'!U10</f>
        <v>3.259682051177461E-7</v>
      </c>
      <c r="Q204" s="203">
        <f>'9.Seven Phase'!V10</f>
        <v>6.519363039802215E-7</v>
      </c>
      <c r="R204" s="673"/>
      <c r="T204" s="705"/>
      <c r="U204" s="705"/>
      <c r="V204" s="75" t="s">
        <v>36</v>
      </c>
      <c r="W204" s="160" t="str">
        <f>'9.Seven Phase'!Z10</f>
        <v>D</v>
      </c>
      <c r="X204" s="144" t="str">
        <f>'9.Seven Phase'!AA10</f>
        <v>Permitted or yield control</v>
      </c>
      <c r="Y204" s="144">
        <f>'9.Seven Phase'!AB10</f>
        <v>1</v>
      </c>
      <c r="Z204" s="144">
        <f>'9.Seven Phase'!AC10</f>
        <v>0.5</v>
      </c>
      <c r="AA204" s="144">
        <f>'9.Seven Phase'!AD10</f>
        <v>1</v>
      </c>
      <c r="AB204" s="144" t="str">
        <f>'9.Seven Phase'!AE10</f>
        <v>NA</v>
      </c>
      <c r="AC204" s="144">
        <f>'9.Seven Phase'!AF10</f>
        <v>0</v>
      </c>
      <c r="AD204" s="144">
        <f>'9.Seven Phase'!AG10</f>
        <v>0</v>
      </c>
      <c r="AE204" s="144" t="str">
        <f>'9.Seven Phase'!AH10</f>
        <v>NA</v>
      </c>
      <c r="AF204" s="144">
        <f>'9.Seven Phase'!AI10</f>
        <v>0</v>
      </c>
      <c r="AG204" s="144">
        <f>'9.Seven Phase'!AJ10</f>
        <v>0</v>
      </c>
      <c r="AH204" s="144">
        <f>'9.Seven Phase'!AK10</f>
        <v>1</v>
      </c>
      <c r="AI204" s="144" t="str">
        <f>'9.Seven Phase'!AL10</f>
        <v>NA</v>
      </c>
      <c r="AJ204" s="144">
        <f>'9.Seven Phase'!AM10</f>
        <v>1</v>
      </c>
      <c r="AK204" s="150">
        <f>'9.Seven Phase'!AN10</f>
        <v>1</v>
      </c>
      <c r="AL204" s="702"/>
      <c r="AN204" s="705"/>
      <c r="AO204" s="705"/>
      <c r="AP204" s="133" t="s">
        <v>36</v>
      </c>
      <c r="AQ204" s="172">
        <f>'9.Seven Phase'!AR10</f>
        <v>4392588</v>
      </c>
      <c r="AR204" s="117">
        <f>'9.Seven Phase'!AS10</f>
        <v>6.519363039802215E-7</v>
      </c>
      <c r="AS204" s="117">
        <f>'9.Seven Phase'!AT10</f>
        <v>1</v>
      </c>
      <c r="AT204" s="117">
        <f>'9.Seven Phase'!AU10</f>
        <v>1</v>
      </c>
      <c r="AU204" s="6">
        <f>'9.Seven Phase'!AV10</f>
        <v>2.8636875856278734</v>
      </c>
      <c r="AV204" s="712"/>
      <c r="AW204" s="712"/>
      <c r="AX204" s="715"/>
    </row>
    <row r="205" spans="1:50" ht="20.25" thickTop="1" thickBot="1" x14ac:dyDescent="0.35">
      <c r="A205" s="673"/>
      <c r="B205" s="673"/>
      <c r="C205" s="225" t="s">
        <v>29</v>
      </c>
      <c r="D205" s="232" t="str">
        <f>'9.Seven Phase'!L11</f>
        <v>SBT*SBL</v>
      </c>
      <c r="E205" s="204">
        <f>'9.Seven Phase'!M11</f>
        <v>3675995</v>
      </c>
      <c r="F205" s="676"/>
      <c r="G205" s="669"/>
      <c r="I205" s="673"/>
      <c r="J205" s="673"/>
      <c r="K205" s="207" t="s">
        <v>29</v>
      </c>
      <c r="L205" s="203">
        <f>'9.Seven Phase'!Q11</f>
        <v>15</v>
      </c>
      <c r="M205" s="203">
        <f>'9.Seven Phase'!R11</f>
        <v>15</v>
      </c>
      <c r="N205" s="203">
        <f>'9.Seven Phase'!S11</f>
        <v>10</v>
      </c>
      <c r="O205" s="203">
        <f>'9.Seven Phase'!T11</f>
        <v>1.3073361412148754</v>
      </c>
      <c r="P205" s="203">
        <f>'9.Seven Phase'!U11</f>
        <v>3.259682051177461E-7</v>
      </c>
      <c r="Q205" s="203">
        <f>'9.Seven Phase'!V11</f>
        <v>6.519363039802215E-7</v>
      </c>
      <c r="R205" s="673"/>
      <c r="T205" s="705"/>
      <c r="U205" s="705"/>
      <c r="V205" s="75" t="s">
        <v>29</v>
      </c>
      <c r="W205" s="160" t="str">
        <f>'9.Seven Phase'!Z11</f>
        <v>D</v>
      </c>
      <c r="X205" s="144" t="str">
        <f>'9.Seven Phase'!AA11</f>
        <v>Permitted or yield control</v>
      </c>
      <c r="Y205" s="144">
        <f>'9.Seven Phase'!AB11</f>
        <v>1</v>
      </c>
      <c r="Z205" s="144">
        <f>'9.Seven Phase'!AC11</f>
        <v>0.5</v>
      </c>
      <c r="AA205" s="144">
        <f>'9.Seven Phase'!AD11</f>
        <v>1</v>
      </c>
      <c r="AB205" s="144" t="str">
        <f>'9.Seven Phase'!AE11</f>
        <v>NA</v>
      </c>
      <c r="AC205" s="144">
        <f>'9.Seven Phase'!AF11</f>
        <v>0</v>
      </c>
      <c r="AD205" s="144">
        <f>'9.Seven Phase'!AG11</f>
        <v>0</v>
      </c>
      <c r="AE205" s="144" t="str">
        <f>'9.Seven Phase'!AH11</f>
        <v>NA</v>
      </c>
      <c r="AF205" s="144">
        <f>'9.Seven Phase'!AI11</f>
        <v>0</v>
      </c>
      <c r="AG205" s="144">
        <f>'9.Seven Phase'!AJ11</f>
        <v>0</v>
      </c>
      <c r="AH205" s="144">
        <f>'9.Seven Phase'!AK11</f>
        <v>1</v>
      </c>
      <c r="AI205" s="144" t="str">
        <f>'9.Seven Phase'!AL11</f>
        <v>NA</v>
      </c>
      <c r="AJ205" s="144">
        <f>'9.Seven Phase'!AM11</f>
        <v>1</v>
      </c>
      <c r="AK205" s="150">
        <f>'9.Seven Phase'!AN11</f>
        <v>1</v>
      </c>
      <c r="AL205" s="702"/>
      <c r="AN205" s="705"/>
      <c r="AO205" s="705"/>
      <c r="AP205" s="133" t="s">
        <v>29</v>
      </c>
      <c r="AQ205" s="172">
        <f>'9.Seven Phase'!AR11</f>
        <v>3675995</v>
      </c>
      <c r="AR205" s="117">
        <f>'9.Seven Phase'!AS11</f>
        <v>6.519363039802215E-7</v>
      </c>
      <c r="AS205" s="117">
        <f>'9.Seven Phase'!AT11</f>
        <v>1</v>
      </c>
      <c r="AT205" s="117">
        <f>'9.Seven Phase'!AU11</f>
        <v>1</v>
      </c>
      <c r="AU205" s="6">
        <f>'9.Seven Phase'!AV11</f>
        <v>2.3965145937497745</v>
      </c>
      <c r="AV205" s="712"/>
      <c r="AW205" s="712"/>
      <c r="AX205" s="715"/>
    </row>
    <row r="206" spans="1:50" ht="20.25" thickTop="1" thickBot="1" x14ac:dyDescent="0.35">
      <c r="A206" s="673"/>
      <c r="B206" s="673"/>
      <c r="C206" s="250" t="s">
        <v>37</v>
      </c>
      <c r="D206" s="235" t="str">
        <f>'9.Seven Phase'!L12</f>
        <v>EBR*(EBT+EBL)</v>
      </c>
      <c r="E206" s="204">
        <f>'9.Seven Phase'!M12</f>
        <v>24486848</v>
      </c>
      <c r="F206" s="676"/>
      <c r="G206" s="669"/>
      <c r="I206" s="673"/>
      <c r="J206" s="673"/>
      <c r="K206" s="251" t="s">
        <v>37</v>
      </c>
      <c r="L206" s="203">
        <f>'9.Seven Phase'!Q12</f>
        <v>35</v>
      </c>
      <c r="M206" s="203">
        <f>'9.Seven Phase'!R12</f>
        <v>15</v>
      </c>
      <c r="N206" s="203">
        <f>'9.Seven Phase'!S12</f>
        <v>10</v>
      </c>
      <c r="O206" s="203">
        <f>'9.Seven Phase'!T12</f>
        <v>10.197448937567444</v>
      </c>
      <c r="P206" s="203">
        <f>'9.Seven Phase'!U12</f>
        <v>7.8388153024650875E-4</v>
      </c>
      <c r="Q206" s="203">
        <f>'9.Seven Phase'!V12</f>
        <v>1.567148590239556E-3</v>
      </c>
      <c r="R206" s="673"/>
      <c r="T206" s="705"/>
      <c r="U206" s="705"/>
      <c r="V206" s="85" t="s">
        <v>37</v>
      </c>
      <c r="W206" s="160" t="str">
        <f>'9.Seven Phase'!Z12</f>
        <v>D</v>
      </c>
      <c r="X206" s="144" t="str">
        <f>'9.Seven Phase'!AA12</f>
        <v>Permitted or yield control</v>
      </c>
      <c r="Y206" s="144">
        <f>'9.Seven Phase'!AB12</f>
        <v>1</v>
      </c>
      <c r="Z206" s="144">
        <f>'9.Seven Phase'!AC12</f>
        <v>0.5</v>
      </c>
      <c r="AA206" s="144">
        <f>'9.Seven Phase'!AD12</f>
        <v>1</v>
      </c>
      <c r="AB206" s="144" t="str">
        <f>'9.Seven Phase'!AE12</f>
        <v>NA</v>
      </c>
      <c r="AC206" s="144">
        <f>'9.Seven Phase'!AF12</f>
        <v>0</v>
      </c>
      <c r="AD206" s="144">
        <f>'9.Seven Phase'!AG12</f>
        <v>0</v>
      </c>
      <c r="AE206" s="144" t="str">
        <f>'9.Seven Phase'!AH12</f>
        <v>NA</v>
      </c>
      <c r="AF206" s="144">
        <f>'9.Seven Phase'!AI12</f>
        <v>0</v>
      </c>
      <c r="AG206" s="144">
        <f>'9.Seven Phase'!AJ12</f>
        <v>0</v>
      </c>
      <c r="AH206" s="144">
        <f>'9.Seven Phase'!AK12</f>
        <v>1</v>
      </c>
      <c r="AI206" s="144" t="str">
        <f>'9.Seven Phase'!AL12</f>
        <v>NA</v>
      </c>
      <c r="AJ206" s="144">
        <f>'9.Seven Phase'!AM12</f>
        <v>1</v>
      </c>
      <c r="AK206" s="150">
        <f>'9.Seven Phase'!AN12</f>
        <v>1</v>
      </c>
      <c r="AL206" s="702"/>
      <c r="AN206" s="705"/>
      <c r="AO206" s="705"/>
      <c r="AP206" s="133" t="s">
        <v>37</v>
      </c>
      <c r="AQ206" s="172">
        <f>'9.Seven Phase'!AR12</f>
        <v>24486848</v>
      </c>
      <c r="AR206" s="117">
        <f>'9.Seven Phase'!AS12</f>
        <v>1.567148590239556E-3</v>
      </c>
      <c r="AS206" s="117">
        <f>'9.Seven Phase'!AT12</f>
        <v>1</v>
      </c>
      <c r="AT206" s="117">
        <f>'9.Seven Phase'!AU12</f>
        <v>1</v>
      </c>
      <c r="AU206" s="6">
        <f>'9.Seven Phase'!AV12</f>
        <v>38374.529322610288</v>
      </c>
      <c r="AV206" s="712"/>
      <c r="AW206" s="712"/>
      <c r="AX206" s="715"/>
    </row>
    <row r="207" spans="1:50" ht="20.25" thickTop="1" thickBot="1" x14ac:dyDescent="0.35">
      <c r="A207" s="673"/>
      <c r="B207" s="673"/>
      <c r="C207" s="226" t="s">
        <v>39</v>
      </c>
      <c r="D207" s="233" t="str">
        <f>'9.Seven Phase'!L13</f>
        <v>EBT*EBL</v>
      </c>
      <c r="E207" s="210">
        <f>'9.Seven Phase'!M13</f>
        <v>21610432</v>
      </c>
      <c r="F207" s="676"/>
      <c r="G207" s="669"/>
      <c r="I207" s="673"/>
      <c r="J207" s="673"/>
      <c r="K207" s="208" t="s">
        <v>39</v>
      </c>
      <c r="L207" s="209">
        <f>'9.Seven Phase'!Q13</f>
        <v>35</v>
      </c>
      <c r="M207" s="209">
        <f>'9.Seven Phase'!R13</f>
        <v>20</v>
      </c>
      <c r="N207" s="209">
        <f>'9.Seven Phase'!S13</f>
        <v>10</v>
      </c>
      <c r="O207" s="209">
        <f>'9.Seven Phase'!T13</f>
        <v>7.8464824249932006</v>
      </c>
      <c r="P207" s="209">
        <f>'9.Seven Phase'!U13</f>
        <v>2.903258937823807E-4</v>
      </c>
      <c r="Q207" s="209">
        <f>'9.Seven Phase'!V13</f>
        <v>5.8056749844016082E-4</v>
      </c>
      <c r="R207" s="675"/>
      <c r="T207" s="705"/>
      <c r="U207" s="705"/>
      <c r="V207" s="76" t="s">
        <v>39</v>
      </c>
      <c r="W207" s="160" t="str">
        <f>'9.Seven Phase'!Z13</f>
        <v>D</v>
      </c>
      <c r="X207" s="163" t="str">
        <f>'9.Seven Phase'!AA13</f>
        <v>Permitted or yield control</v>
      </c>
      <c r="Y207" s="163">
        <f>'9.Seven Phase'!AB13</f>
        <v>1</v>
      </c>
      <c r="Z207" s="163">
        <f>'9.Seven Phase'!AC13</f>
        <v>0.5</v>
      </c>
      <c r="AA207" s="163">
        <f>'9.Seven Phase'!AD13</f>
        <v>1</v>
      </c>
      <c r="AB207" s="163" t="str">
        <f>'9.Seven Phase'!AE13</f>
        <v>NA</v>
      </c>
      <c r="AC207" s="163">
        <f>'9.Seven Phase'!AF13</f>
        <v>0</v>
      </c>
      <c r="AD207" s="163">
        <f>'9.Seven Phase'!AG13</f>
        <v>0</v>
      </c>
      <c r="AE207" s="163" t="str">
        <f>'9.Seven Phase'!AH13</f>
        <v>NA</v>
      </c>
      <c r="AF207" s="163">
        <f>'9.Seven Phase'!AI13</f>
        <v>0</v>
      </c>
      <c r="AG207" s="163">
        <f>'9.Seven Phase'!AJ13</f>
        <v>0</v>
      </c>
      <c r="AH207" s="163">
        <f>'9.Seven Phase'!AK13</f>
        <v>1</v>
      </c>
      <c r="AI207" s="163" t="str">
        <f>'9.Seven Phase'!AL13</f>
        <v>NA</v>
      </c>
      <c r="AJ207" s="163">
        <f>'9.Seven Phase'!AM13</f>
        <v>1</v>
      </c>
      <c r="AK207" s="164">
        <f>'9.Seven Phase'!AN13</f>
        <v>1</v>
      </c>
      <c r="AL207" s="703"/>
      <c r="AN207" s="705"/>
      <c r="AO207" s="705"/>
      <c r="AP207" s="134" t="s">
        <v>39</v>
      </c>
      <c r="AQ207" s="174">
        <f>'9.Seven Phase'!AR13</f>
        <v>21610432</v>
      </c>
      <c r="AR207" s="120">
        <f>'9.Seven Phase'!AS13</f>
        <v>5.8056749844016082E-4</v>
      </c>
      <c r="AS207" s="120">
        <f>'9.Seven Phase'!AT13</f>
        <v>1</v>
      </c>
      <c r="AT207" s="120">
        <f>'9.Seven Phase'!AU13</f>
        <v>1</v>
      </c>
      <c r="AU207" s="7">
        <f>'9.Seven Phase'!AV13</f>
        <v>12546.314446451201</v>
      </c>
      <c r="AV207" s="713"/>
      <c r="AW207" s="713"/>
      <c r="AX207" s="715"/>
    </row>
    <row r="208" spans="1:50" ht="20.25" thickTop="1" thickBot="1" x14ac:dyDescent="0.35">
      <c r="A208" s="673"/>
      <c r="B208" s="673"/>
      <c r="C208" s="245" t="s">
        <v>34</v>
      </c>
      <c r="D208" s="249" t="str">
        <f>'9.Seven Phase'!L14</f>
        <v>EBT*SBL</v>
      </c>
      <c r="E208" s="212">
        <f>'9.Seven Phase'!M14</f>
        <v>12780226</v>
      </c>
      <c r="F208" s="676">
        <f>SUM(E208:E215)</f>
        <v>222435640</v>
      </c>
      <c r="G208" s="669">
        <f>F208/F13</f>
        <v>2.2773804205946635</v>
      </c>
      <c r="I208" s="673"/>
      <c r="J208" s="673"/>
      <c r="K208" s="211" t="s">
        <v>34</v>
      </c>
      <c r="L208" s="199">
        <f>'9.Seven Phase'!Q14</f>
        <v>35</v>
      </c>
      <c r="M208" s="199">
        <f>'9.Seven Phase'!R14</f>
        <v>15</v>
      </c>
      <c r="N208" s="199">
        <f>'9.Seven Phase'!S14</f>
        <v>45</v>
      </c>
      <c r="O208" s="199">
        <f>'9.Seven Phase'!T14</f>
        <v>13.299792101327421</v>
      </c>
      <c r="P208" s="199">
        <f>'9.Seven Phase'!U14</f>
        <v>2.1450602139066136E-3</v>
      </c>
      <c r="Q208" s="199">
        <f>'9.Seven Phase'!V14</f>
        <v>4.2855191444919425E-3</v>
      </c>
      <c r="R208" s="672">
        <f>'9.Seven Phase'!W14</f>
        <v>2.8364555803274782E-3</v>
      </c>
      <c r="T208" s="705"/>
      <c r="U208" s="705"/>
      <c r="V208" s="77" t="s">
        <v>34</v>
      </c>
      <c r="W208" s="157" t="str">
        <f>'9.Seven Phase'!Z14</f>
        <v>M</v>
      </c>
      <c r="X208" s="147" t="str">
        <f>'9.Seven Phase'!AA14</f>
        <v>Protected</v>
      </c>
      <c r="Y208" s="147">
        <f>'9.Seven Phase'!AB14</f>
        <v>0.01</v>
      </c>
      <c r="Z208" s="147">
        <f>'9.Seven Phase'!AC14</f>
        <v>0.5</v>
      </c>
      <c r="AA208" s="147">
        <f>'9.Seven Phase'!AD14</f>
        <v>0.505</v>
      </c>
      <c r="AB208" s="147" t="str">
        <f>'9.Seven Phase'!AE14</f>
        <v>WBT</v>
      </c>
      <c r="AC208" s="147">
        <f>'9.Seven Phase'!AF14</f>
        <v>2</v>
      </c>
      <c r="AD208" s="147">
        <f>'9.Seven Phase'!AG14</f>
        <v>1</v>
      </c>
      <c r="AE208" s="147" t="str">
        <f>'9.Seven Phase'!AH14</f>
        <v>EBT</v>
      </c>
      <c r="AF208" s="147">
        <f>'9.Seven Phase'!AI14</f>
        <v>2</v>
      </c>
      <c r="AG208" s="147">
        <f>'9.Seven Phase'!AJ14</f>
        <v>1.75</v>
      </c>
      <c r="AH208" s="147">
        <f>'9.Seven Phase'!AK14</f>
        <v>3.75</v>
      </c>
      <c r="AI208" s="147">
        <f>'9.Seven Phase'!AL14</f>
        <v>35</v>
      </c>
      <c r="AJ208" s="147">
        <f>'9.Seven Phase'!AM14</f>
        <v>0.7222222222222221</v>
      </c>
      <c r="AK208" s="148">
        <f>'9.Seven Phase'!AN14</f>
        <v>1.3677083333333331</v>
      </c>
      <c r="AL208" s="701">
        <f>'9.Seven Phase'!AO14</f>
        <v>1.1283593749999998</v>
      </c>
      <c r="AN208" s="705"/>
      <c r="AO208" s="705"/>
      <c r="AP208" s="135" t="s">
        <v>34</v>
      </c>
      <c r="AQ208" s="171">
        <f>'9.Seven Phase'!AR14</f>
        <v>12780226</v>
      </c>
      <c r="AR208" s="115">
        <f>'9.Seven Phase'!AS14</f>
        <v>4.2855191444919425E-3</v>
      </c>
      <c r="AS208" s="115">
        <f>'9.Seven Phase'!AT14</f>
        <v>1.3677083333333331</v>
      </c>
      <c r="AT208" s="115">
        <f>'9.Seven Phase'!AU14</f>
        <v>1</v>
      </c>
      <c r="AU208" s="5">
        <f>'9.Seven Phase'!AV14</f>
        <v>74909.25301420303</v>
      </c>
      <c r="AV208" s="711">
        <f>'9.Seven Phase'!AW14</f>
        <v>645328.28023179341</v>
      </c>
      <c r="AW208" s="711">
        <f>'9.Seven Phase'!AX14</f>
        <v>95.398793531751352</v>
      </c>
      <c r="AX208" s="715"/>
    </row>
    <row r="209" spans="1:50" ht="20.25" thickTop="1" thickBot="1" x14ac:dyDescent="0.35">
      <c r="A209" s="673"/>
      <c r="B209" s="673"/>
      <c r="C209" s="228" t="s">
        <v>35</v>
      </c>
      <c r="D209" s="232" t="str">
        <f>'9.Seven Phase'!L15</f>
        <v>(EBT+SBL)*(NBR+NBT)</v>
      </c>
      <c r="E209" s="204">
        <f>'9.Seven Phase'!M15</f>
        <v>63309470</v>
      </c>
      <c r="F209" s="676"/>
      <c r="G209" s="669"/>
      <c r="I209" s="673"/>
      <c r="J209" s="673"/>
      <c r="K209" s="214" t="s">
        <v>35</v>
      </c>
      <c r="L209" s="203">
        <f>'9.Seven Phase'!Q15</f>
        <v>35</v>
      </c>
      <c r="M209" s="203">
        <f>'9.Seven Phase'!R15</f>
        <v>15</v>
      </c>
      <c r="N209" s="203">
        <f>'9.Seven Phase'!S15</f>
        <v>45</v>
      </c>
      <c r="O209" s="203">
        <f>'9.Seven Phase'!T15</f>
        <v>13.299792101327421</v>
      </c>
      <c r="P209" s="203">
        <f>'9.Seven Phase'!U15</f>
        <v>2.1450602139066136E-3</v>
      </c>
      <c r="Q209" s="203">
        <f>'9.Seven Phase'!V15</f>
        <v>4.2855191444919425E-3</v>
      </c>
      <c r="R209" s="673"/>
      <c r="T209" s="705"/>
      <c r="U209" s="705"/>
      <c r="V209" s="78" t="s">
        <v>35</v>
      </c>
      <c r="W209" s="158" t="str">
        <f>'9.Seven Phase'!Z15</f>
        <v>M</v>
      </c>
      <c r="X209" s="144" t="str">
        <f>'9.Seven Phase'!AA15</f>
        <v>Protected</v>
      </c>
      <c r="Y209" s="144">
        <f>'9.Seven Phase'!AB15</f>
        <v>0.01</v>
      </c>
      <c r="Z209" s="144">
        <f>'9.Seven Phase'!AC15</f>
        <v>0.5</v>
      </c>
      <c r="AA209" s="144">
        <f>'9.Seven Phase'!AD15</f>
        <v>0.505</v>
      </c>
      <c r="AB209" s="144">
        <f>'9.Seven Phase'!AE15</f>
        <v>0</v>
      </c>
      <c r="AC209" s="144">
        <f>'9.Seven Phase'!AF15</f>
        <v>0</v>
      </c>
      <c r="AD209" s="144">
        <f>'9.Seven Phase'!AG15</f>
        <v>1</v>
      </c>
      <c r="AE209" s="144" t="str">
        <f>'9.Seven Phase'!AH15</f>
        <v>EBT</v>
      </c>
      <c r="AF209" s="144">
        <f>'9.Seven Phase'!AI15</f>
        <v>2</v>
      </c>
      <c r="AG209" s="144">
        <f>'9.Seven Phase'!AJ15</f>
        <v>1.75</v>
      </c>
      <c r="AH209" s="144">
        <f>'9.Seven Phase'!AK15</f>
        <v>1.75</v>
      </c>
      <c r="AI209" s="144">
        <f>'9.Seven Phase'!AL15</f>
        <v>35</v>
      </c>
      <c r="AJ209" s="144">
        <f>'9.Seven Phase'!AM15</f>
        <v>0.7222222222222221</v>
      </c>
      <c r="AK209" s="150">
        <f>'9.Seven Phase'!AN15</f>
        <v>0.63826388888888885</v>
      </c>
      <c r="AL209" s="702"/>
      <c r="AN209" s="705"/>
      <c r="AO209" s="705"/>
      <c r="AP209" s="136" t="s">
        <v>35</v>
      </c>
      <c r="AQ209" s="172">
        <f>'9.Seven Phase'!AR15</f>
        <v>63309470</v>
      </c>
      <c r="AR209" s="117">
        <f>'9.Seven Phase'!AS15</f>
        <v>4.2855191444919425E-3</v>
      </c>
      <c r="AS209" s="117">
        <f>'9.Seven Phase'!AT15</f>
        <v>0.63826388888888885</v>
      </c>
      <c r="AT209" s="117">
        <f>'9.Seven Phase'!AU15</f>
        <v>1</v>
      </c>
      <c r="AU209" s="6">
        <f>'9.Seven Phase'!AV15</f>
        <v>173169.89410033741</v>
      </c>
      <c r="AV209" s="712"/>
      <c r="AW209" s="712"/>
      <c r="AX209" s="715"/>
    </row>
    <row r="210" spans="1:50" ht="20.25" thickTop="1" thickBot="1" x14ac:dyDescent="0.35">
      <c r="A210" s="673"/>
      <c r="B210" s="673"/>
      <c r="C210" s="228" t="s">
        <v>30</v>
      </c>
      <c r="D210" s="232" t="str">
        <f>'9.Seven Phase'!L16</f>
        <v>NBT*(WBR+WBT+WBL)</v>
      </c>
      <c r="E210" s="204">
        <f>'9.Seven Phase'!M16</f>
        <v>80604345</v>
      </c>
      <c r="F210" s="676"/>
      <c r="G210" s="669"/>
      <c r="I210" s="673"/>
      <c r="J210" s="673"/>
      <c r="K210" s="214" t="s">
        <v>30</v>
      </c>
      <c r="L210" s="203">
        <f>'9.Seven Phase'!Q16</f>
        <v>35</v>
      </c>
      <c r="M210" s="203">
        <f>'9.Seven Phase'!R16</f>
        <v>15</v>
      </c>
      <c r="N210" s="203">
        <f>'9.Seven Phase'!S16</f>
        <v>45</v>
      </c>
      <c r="O210" s="203">
        <f>'9.Seven Phase'!T16</f>
        <v>13.299792101327421</v>
      </c>
      <c r="P210" s="203">
        <f>'9.Seven Phase'!U16</f>
        <v>2.1450602139066136E-3</v>
      </c>
      <c r="Q210" s="203">
        <f>'9.Seven Phase'!V16</f>
        <v>4.2855191444919425E-3</v>
      </c>
      <c r="R210" s="673"/>
      <c r="T210" s="705"/>
      <c r="U210" s="705"/>
      <c r="V210" s="78" t="s">
        <v>30</v>
      </c>
      <c r="W210" s="158" t="str">
        <f>'9.Seven Phase'!Z16</f>
        <v>M</v>
      </c>
      <c r="X210" s="144" t="str">
        <f>'9.Seven Phase'!AA16</f>
        <v>Protected</v>
      </c>
      <c r="Y210" s="144">
        <f>'9.Seven Phase'!AB16</f>
        <v>0.01</v>
      </c>
      <c r="Z210" s="144">
        <f>'9.Seven Phase'!AC16</f>
        <v>0.5</v>
      </c>
      <c r="AA210" s="144">
        <f>'9.Seven Phase'!AD16</f>
        <v>0.505</v>
      </c>
      <c r="AB210" s="144">
        <f>'9.Seven Phase'!AE16</f>
        <v>0</v>
      </c>
      <c r="AC210" s="144">
        <f>'9.Seven Phase'!AF16</f>
        <v>0</v>
      </c>
      <c r="AD210" s="144">
        <f>'9.Seven Phase'!AG16</f>
        <v>1</v>
      </c>
      <c r="AE210" s="144" t="str">
        <f>'9.Seven Phase'!AH16</f>
        <v>WBT</v>
      </c>
      <c r="AF210" s="144">
        <f>'9.Seven Phase'!AI16</f>
        <v>2</v>
      </c>
      <c r="AG210" s="144">
        <f>'9.Seven Phase'!AJ16</f>
        <v>1.75</v>
      </c>
      <c r="AH210" s="144">
        <f>'9.Seven Phase'!AK16</f>
        <v>1.75</v>
      </c>
      <c r="AI210" s="144">
        <f>'9.Seven Phase'!AL16</f>
        <v>35</v>
      </c>
      <c r="AJ210" s="144">
        <f>'9.Seven Phase'!AM16</f>
        <v>0.7222222222222221</v>
      </c>
      <c r="AK210" s="150">
        <f>'9.Seven Phase'!AN16</f>
        <v>0.63826388888888885</v>
      </c>
      <c r="AL210" s="702"/>
      <c r="AN210" s="705"/>
      <c r="AO210" s="705"/>
      <c r="AP210" s="136" t="s">
        <v>30</v>
      </c>
      <c r="AQ210" s="172">
        <f>'9.Seven Phase'!AR16</f>
        <v>80604345</v>
      </c>
      <c r="AR210" s="117">
        <f>'9.Seven Phase'!AS16</f>
        <v>4.2855191444919425E-3</v>
      </c>
      <c r="AS210" s="117">
        <f>'9.Seven Phase'!AT16</f>
        <v>0.63826388888888885</v>
      </c>
      <c r="AT210" s="117">
        <f>'9.Seven Phase'!AU16</f>
        <v>1</v>
      </c>
      <c r="AU210" s="6">
        <f>'9.Seven Phase'!AV16</f>
        <v>220476.42931897962</v>
      </c>
      <c r="AV210" s="712"/>
      <c r="AW210" s="712"/>
      <c r="AX210" s="715"/>
    </row>
    <row r="211" spans="1:50" ht="20.25" thickTop="1" thickBot="1" x14ac:dyDescent="0.35">
      <c r="A211" s="673"/>
      <c r="B211" s="673"/>
      <c r="C211" s="228" t="s">
        <v>28</v>
      </c>
      <c r="D211" s="232" t="str">
        <f>'9.Seven Phase'!L17</f>
        <v>WBR*(NBT+EBL)</v>
      </c>
      <c r="E211" s="204">
        <f>'9.Seven Phase'!M17</f>
        <v>12416076</v>
      </c>
      <c r="F211" s="676"/>
      <c r="G211" s="669"/>
      <c r="I211" s="673"/>
      <c r="J211" s="673"/>
      <c r="K211" s="214" t="s">
        <v>28</v>
      </c>
      <c r="L211" s="203">
        <f>'9.Seven Phase'!Q17</f>
        <v>20</v>
      </c>
      <c r="M211" s="203">
        <f>'9.Seven Phase'!R17</f>
        <v>15</v>
      </c>
      <c r="N211" s="203">
        <f>'9.Seven Phase'!S17</f>
        <v>45</v>
      </c>
      <c r="O211" s="203">
        <f>'9.Seven Phase'!T17</f>
        <v>7.0840654162717795</v>
      </c>
      <c r="P211" s="203">
        <f>'9.Seven Phase'!U17</f>
        <v>1.9707812023953651E-4</v>
      </c>
      <c r="Q211" s="203">
        <f>'9.Seven Phase'!V17</f>
        <v>3.9411740069359585E-4</v>
      </c>
      <c r="R211" s="673"/>
      <c r="T211" s="705"/>
      <c r="U211" s="705"/>
      <c r="V211" s="78" t="s">
        <v>28</v>
      </c>
      <c r="W211" s="158" t="str">
        <f>'9.Seven Phase'!Z17</f>
        <v>M</v>
      </c>
      <c r="X211" s="144" t="str">
        <f>'9.Seven Phase'!AA17</f>
        <v>Protected</v>
      </c>
      <c r="Y211" s="144">
        <f>'9.Seven Phase'!AB17</f>
        <v>0.01</v>
      </c>
      <c r="Z211" s="144">
        <f>'9.Seven Phase'!AC17</f>
        <v>0.5</v>
      </c>
      <c r="AA211" s="144">
        <f>'9.Seven Phase'!AD17</f>
        <v>0.505</v>
      </c>
      <c r="AB211" s="144" t="str">
        <f>'9.Seven Phase'!AE17</f>
        <v>SBT+WBT</v>
      </c>
      <c r="AC211" s="144">
        <f>'9.Seven Phase'!AF17</f>
        <v>3</v>
      </c>
      <c r="AD211" s="144">
        <f>'9.Seven Phase'!AG17</f>
        <v>0</v>
      </c>
      <c r="AE211" s="144" t="str">
        <f>'9.Seven Phase'!AH17</f>
        <v>NBT</v>
      </c>
      <c r="AF211" s="144">
        <f>'9.Seven Phase'!AI17</f>
        <v>1</v>
      </c>
      <c r="AG211" s="144">
        <f>'9.Seven Phase'!AJ17</f>
        <v>0</v>
      </c>
      <c r="AH211" s="144">
        <f>'9.Seven Phase'!AK17</f>
        <v>3</v>
      </c>
      <c r="AI211" s="144">
        <f>'9.Seven Phase'!AL17</f>
        <v>35</v>
      </c>
      <c r="AJ211" s="144">
        <f>'9.Seven Phase'!AM17</f>
        <v>0.7222222222222221</v>
      </c>
      <c r="AK211" s="150">
        <f>'9.Seven Phase'!AN17</f>
        <v>1.0941666666666665</v>
      </c>
      <c r="AL211" s="702"/>
      <c r="AN211" s="705"/>
      <c r="AO211" s="705"/>
      <c r="AP211" s="136" t="s">
        <v>28</v>
      </c>
      <c r="AQ211" s="172">
        <f>'9.Seven Phase'!AR17</f>
        <v>12416076</v>
      </c>
      <c r="AR211" s="117">
        <f>'9.Seven Phase'!AS17</f>
        <v>3.9411740069359585E-4</v>
      </c>
      <c r="AS211" s="117">
        <f>'9.Seven Phase'!AT17</f>
        <v>1.0941666666666665</v>
      </c>
      <c r="AT211" s="117">
        <f>'9.Seven Phase'!AU17</f>
        <v>1</v>
      </c>
      <c r="AU211" s="6">
        <f>'9.Seven Phase'!AV17</f>
        <v>5354.1859755946025</v>
      </c>
      <c r="AV211" s="712"/>
      <c r="AW211" s="712"/>
      <c r="AX211" s="715"/>
    </row>
    <row r="212" spans="1:50" ht="20.25" thickTop="1" thickBot="1" x14ac:dyDescent="0.35">
      <c r="A212" s="673"/>
      <c r="B212" s="673"/>
      <c r="C212" s="228" t="s">
        <v>36</v>
      </c>
      <c r="D212" s="232" t="str">
        <f>'9.Seven Phase'!L18</f>
        <v>NBL*WBT</v>
      </c>
      <c r="E212" s="204">
        <f>'9.Seven Phase'!M18</f>
        <v>17413083</v>
      </c>
      <c r="F212" s="676"/>
      <c r="G212" s="669"/>
      <c r="I212" s="673"/>
      <c r="J212" s="673"/>
      <c r="K212" s="214" t="s">
        <v>36</v>
      </c>
      <c r="L212" s="203">
        <f>'9.Seven Phase'!Q18</f>
        <v>35</v>
      </c>
      <c r="M212" s="203">
        <f>'9.Seven Phase'!R18</f>
        <v>25</v>
      </c>
      <c r="N212" s="203">
        <f>'9.Seven Phase'!S18</f>
        <v>45</v>
      </c>
      <c r="O212" s="203">
        <f>'9.Seven Phase'!T18</f>
        <v>12.375006393165437</v>
      </c>
      <c r="P212" s="203">
        <f>'9.Seven Phase'!U18</f>
        <v>1.6323552670977528E-3</v>
      </c>
      <c r="Q212" s="203">
        <f>'9.Seven Phase'!V18</f>
        <v>3.2620459504774839E-3</v>
      </c>
      <c r="R212" s="673"/>
      <c r="T212" s="705"/>
      <c r="U212" s="705"/>
      <c r="V212" s="78" t="s">
        <v>36</v>
      </c>
      <c r="W212" s="158" t="str">
        <f>'9.Seven Phase'!Z18</f>
        <v>M</v>
      </c>
      <c r="X212" s="144" t="str">
        <f>'9.Seven Phase'!AA18</f>
        <v>Protected</v>
      </c>
      <c r="Y212" s="144">
        <f>'9.Seven Phase'!AB18</f>
        <v>0.01</v>
      </c>
      <c r="Z212" s="144">
        <f>'9.Seven Phase'!AC18</f>
        <v>0.5</v>
      </c>
      <c r="AA212" s="144">
        <f>'9.Seven Phase'!AD18</f>
        <v>0.505</v>
      </c>
      <c r="AB212" s="144" t="str">
        <f>'9.Seven Phase'!AE18</f>
        <v>EBT+SBT</v>
      </c>
      <c r="AC212" s="144">
        <f>'9.Seven Phase'!AF18</f>
        <v>3</v>
      </c>
      <c r="AD212" s="144">
        <f>'9.Seven Phase'!AG18</f>
        <v>1</v>
      </c>
      <c r="AE212" s="144" t="str">
        <f>'9.Seven Phase'!AH18</f>
        <v>WBT</v>
      </c>
      <c r="AF212" s="144">
        <f>'9.Seven Phase'!AI18</f>
        <v>2</v>
      </c>
      <c r="AG212" s="144">
        <f>'9.Seven Phase'!AJ18</f>
        <v>1.75</v>
      </c>
      <c r="AH212" s="144">
        <f>'9.Seven Phase'!AK18</f>
        <v>4.75</v>
      </c>
      <c r="AI212" s="144">
        <f>'9.Seven Phase'!AL18</f>
        <v>35</v>
      </c>
      <c r="AJ212" s="144">
        <f>'9.Seven Phase'!AM18</f>
        <v>0.7222222222222221</v>
      </c>
      <c r="AK212" s="150">
        <f>'9.Seven Phase'!AN18</f>
        <v>1.7324305555555555</v>
      </c>
      <c r="AL212" s="702"/>
      <c r="AN212" s="705"/>
      <c r="AO212" s="705"/>
      <c r="AP212" s="136" t="s">
        <v>36</v>
      </c>
      <c r="AQ212" s="172">
        <f>'9.Seven Phase'!AR18</f>
        <v>17413083</v>
      </c>
      <c r="AR212" s="117">
        <f>'9.Seven Phase'!AS18</f>
        <v>3.2620459504774839E-3</v>
      </c>
      <c r="AS212" s="117">
        <f>'9.Seven Phase'!AT18</f>
        <v>1.7324305555555555</v>
      </c>
      <c r="AT212" s="117">
        <f>'9.Seven Phase'!AU18</f>
        <v>1</v>
      </c>
      <c r="AU212" s="6">
        <f>'9.Seven Phase'!AV18</f>
        <v>98406.000101529688</v>
      </c>
      <c r="AV212" s="712"/>
      <c r="AW212" s="712"/>
      <c r="AX212" s="715"/>
    </row>
    <row r="213" spans="1:50" ht="20.25" thickTop="1" thickBot="1" x14ac:dyDescent="0.35">
      <c r="A213" s="673"/>
      <c r="B213" s="673"/>
      <c r="C213" s="228" t="s">
        <v>29</v>
      </c>
      <c r="D213" s="235" t="str">
        <f>'9.Seven Phase'!L19</f>
        <v>(NBL+WBT)*SBR</v>
      </c>
      <c r="E213" s="204">
        <f>'9.Seven Phase'!M19</f>
        <v>17280524</v>
      </c>
      <c r="F213" s="676"/>
      <c r="G213" s="669"/>
      <c r="I213" s="673"/>
      <c r="J213" s="673"/>
      <c r="K213" s="214" t="s">
        <v>29</v>
      </c>
      <c r="L213" s="203">
        <f>'9.Seven Phase'!Q19</f>
        <v>35</v>
      </c>
      <c r="M213" s="203">
        <f>'9.Seven Phase'!R19</f>
        <v>15</v>
      </c>
      <c r="N213" s="203">
        <f>'9.Seven Phase'!S19</f>
        <v>45</v>
      </c>
      <c r="O213" s="203">
        <f>'9.Seven Phase'!T19</f>
        <v>13.299792101327421</v>
      </c>
      <c r="P213" s="203">
        <f>'9.Seven Phase'!U19</f>
        <v>2.1450602139066136E-3</v>
      </c>
      <c r="Q213" s="203">
        <f>'9.Seven Phase'!V19</f>
        <v>4.2855191444919425E-3</v>
      </c>
      <c r="R213" s="673"/>
      <c r="T213" s="705"/>
      <c r="U213" s="705"/>
      <c r="V213" s="78" t="s">
        <v>29</v>
      </c>
      <c r="W213" s="158" t="str">
        <f>'9.Seven Phase'!Z19</f>
        <v>M</v>
      </c>
      <c r="X213" s="144" t="str">
        <f>'9.Seven Phase'!AA19</f>
        <v>Protected</v>
      </c>
      <c r="Y213" s="144">
        <f>'9.Seven Phase'!AB19</f>
        <v>0.01</v>
      </c>
      <c r="Z213" s="144">
        <f>'9.Seven Phase'!AC19</f>
        <v>0.5</v>
      </c>
      <c r="AA213" s="144">
        <f>'9.Seven Phase'!AD19</f>
        <v>0.505</v>
      </c>
      <c r="AB213" s="144">
        <f>'9.Seven Phase'!AE19</f>
        <v>0</v>
      </c>
      <c r="AC213" s="144">
        <f>'9.Seven Phase'!AF19</f>
        <v>0</v>
      </c>
      <c r="AD213" s="144">
        <f>'9.Seven Phase'!AG19</f>
        <v>1</v>
      </c>
      <c r="AE213" s="144" t="str">
        <f>'9.Seven Phase'!AH19</f>
        <v>WBT</v>
      </c>
      <c r="AF213" s="144">
        <f>'9.Seven Phase'!AI19</f>
        <v>2</v>
      </c>
      <c r="AG213" s="144">
        <f>'9.Seven Phase'!AJ19</f>
        <v>1.75</v>
      </c>
      <c r="AH213" s="144">
        <f>'9.Seven Phase'!AK19</f>
        <v>1.75</v>
      </c>
      <c r="AI213" s="144">
        <f>'9.Seven Phase'!AL19</f>
        <v>35</v>
      </c>
      <c r="AJ213" s="144">
        <f>'9.Seven Phase'!AM19</f>
        <v>0.7222222222222221</v>
      </c>
      <c r="AK213" s="150">
        <f>'9.Seven Phase'!AN19</f>
        <v>0.63826388888888885</v>
      </c>
      <c r="AL213" s="702"/>
      <c r="AN213" s="705"/>
      <c r="AO213" s="705"/>
      <c r="AP213" s="136" t="s">
        <v>29</v>
      </c>
      <c r="AQ213" s="172">
        <f>'9.Seven Phase'!AR19</f>
        <v>17280524</v>
      </c>
      <c r="AR213" s="117">
        <f>'9.Seven Phase'!AS19</f>
        <v>4.2855191444919425E-3</v>
      </c>
      <c r="AS213" s="117">
        <f>'9.Seven Phase'!AT19</f>
        <v>0.63826388888888885</v>
      </c>
      <c r="AT213" s="117">
        <f>'9.Seven Phase'!AU19</f>
        <v>1</v>
      </c>
      <c r="AU213" s="6">
        <f>'9.Seven Phase'!AV19</f>
        <v>47267.281041498827</v>
      </c>
      <c r="AV213" s="712"/>
      <c r="AW213" s="712"/>
      <c r="AX213" s="715"/>
    </row>
    <row r="214" spans="1:50" ht="20.25" thickTop="1" thickBot="1" x14ac:dyDescent="0.35">
      <c r="A214" s="673"/>
      <c r="B214" s="673"/>
      <c r="C214" s="228" t="s">
        <v>37</v>
      </c>
      <c r="D214" s="232" t="str">
        <f>'9.Seven Phase'!L20</f>
        <v>SBT*WBL</v>
      </c>
      <c r="E214" s="204">
        <f>'9.Seven Phase'!M20</f>
        <v>8488140</v>
      </c>
      <c r="F214" s="676"/>
      <c r="G214" s="669"/>
      <c r="I214" s="673"/>
      <c r="J214" s="673"/>
      <c r="K214" s="214" t="s">
        <v>37</v>
      </c>
      <c r="L214" s="203">
        <f>'9.Seven Phase'!Q20</f>
        <v>20</v>
      </c>
      <c r="M214" s="203">
        <f>'9.Seven Phase'!R20</f>
        <v>25</v>
      </c>
      <c r="N214" s="203">
        <f>'9.Seven Phase'!S20</f>
        <v>45</v>
      </c>
      <c r="O214" s="203">
        <f>'9.Seven Phase'!T20</f>
        <v>8.9147801264732891</v>
      </c>
      <c r="P214" s="203">
        <f>'9.Seven Phase'!U20</f>
        <v>4.7096302149683109E-4</v>
      </c>
      <c r="Q214" s="203">
        <f>'9.Seven Phase'!V20</f>
        <v>9.417042368260448E-4</v>
      </c>
      <c r="R214" s="673"/>
      <c r="T214" s="705"/>
      <c r="U214" s="705"/>
      <c r="V214" s="78" t="s">
        <v>37</v>
      </c>
      <c r="W214" s="158" t="str">
        <f>'9.Seven Phase'!Z20</f>
        <v>M</v>
      </c>
      <c r="X214" s="144" t="str">
        <f>'9.Seven Phase'!AA20</f>
        <v>Protected</v>
      </c>
      <c r="Y214" s="144">
        <f>'9.Seven Phase'!AB20</f>
        <v>0.01</v>
      </c>
      <c r="Z214" s="144">
        <f>'9.Seven Phase'!AC20</f>
        <v>0.5</v>
      </c>
      <c r="AA214" s="144">
        <f>'9.Seven Phase'!AD20</f>
        <v>0.505</v>
      </c>
      <c r="AB214" s="144" t="str">
        <f>'9.Seven Phase'!AE20</f>
        <v>WBT+EBT</v>
      </c>
      <c r="AC214" s="144">
        <f>'9.Seven Phase'!AF20</f>
        <v>4</v>
      </c>
      <c r="AD214" s="144">
        <f>'9.Seven Phase'!AG20</f>
        <v>0</v>
      </c>
      <c r="AE214" s="144" t="str">
        <f>'9.Seven Phase'!AH20</f>
        <v>SBT</v>
      </c>
      <c r="AF214" s="144">
        <f>'9.Seven Phase'!AI20</f>
        <v>1</v>
      </c>
      <c r="AG214" s="144">
        <f>'9.Seven Phase'!AJ20</f>
        <v>0</v>
      </c>
      <c r="AH214" s="144">
        <f>'9.Seven Phase'!AK20</f>
        <v>4</v>
      </c>
      <c r="AI214" s="144">
        <f>'9.Seven Phase'!AL20</f>
        <v>35</v>
      </c>
      <c r="AJ214" s="144">
        <f>'9.Seven Phase'!AM20</f>
        <v>0.7222222222222221</v>
      </c>
      <c r="AK214" s="150">
        <f>'9.Seven Phase'!AN20</f>
        <v>1.4588888888888887</v>
      </c>
      <c r="AL214" s="702"/>
      <c r="AN214" s="705"/>
      <c r="AO214" s="705"/>
      <c r="AP214" s="136" t="s">
        <v>37</v>
      </c>
      <c r="AQ214" s="172">
        <f>'9.Seven Phase'!AR20</f>
        <v>8488140</v>
      </c>
      <c r="AR214" s="117">
        <f>'9.Seven Phase'!AS20</f>
        <v>9.417042368260448E-4</v>
      </c>
      <c r="AS214" s="117">
        <f>'9.Seven Phase'!AT20</f>
        <v>1.4588888888888887</v>
      </c>
      <c r="AT214" s="117">
        <f>'9.Seven Phase'!AU20</f>
        <v>1</v>
      </c>
      <c r="AU214" s="6">
        <f>'9.Seven Phase'!AV20</f>
        <v>11661.361941349393</v>
      </c>
      <c r="AV214" s="712"/>
      <c r="AW214" s="712"/>
      <c r="AX214" s="715"/>
    </row>
    <row r="215" spans="1:50" ht="20.25" thickTop="1" thickBot="1" x14ac:dyDescent="0.35">
      <c r="A215" s="673"/>
      <c r="B215" s="673"/>
      <c r="C215" s="246" t="s">
        <v>38</v>
      </c>
      <c r="D215" s="235" t="str">
        <f>'9.Seven Phase'!L21</f>
        <v>(SBT+WBL)*EBR</v>
      </c>
      <c r="E215" s="210">
        <f>'9.Seven Phase'!M21</f>
        <v>10143776</v>
      </c>
      <c r="F215" s="676"/>
      <c r="G215" s="669"/>
      <c r="I215" s="673"/>
      <c r="J215" s="673"/>
      <c r="K215" s="248" t="s">
        <v>38</v>
      </c>
      <c r="L215" s="209">
        <f>'9.Seven Phase'!Q21</f>
        <v>15</v>
      </c>
      <c r="M215" s="209">
        <f>'9.Seven Phase'!R21</f>
        <v>25</v>
      </c>
      <c r="N215" s="209">
        <f>'9.Seven Phase'!S21</f>
        <v>45</v>
      </c>
      <c r="O215" s="209">
        <f>'9.Seven Phase'!T21</f>
        <v>8.9396576292116645</v>
      </c>
      <c r="P215" s="209">
        <f>'9.Seven Phase'!U21</f>
        <v>4.7596350895839364E-4</v>
      </c>
      <c r="Q215" s="209">
        <f>'9.Seven Phase'!V21</f>
        <v>9.5170047665492732E-4</v>
      </c>
      <c r="R215" s="675"/>
      <c r="T215" s="705"/>
      <c r="U215" s="705"/>
      <c r="V215" s="86" t="s">
        <v>38</v>
      </c>
      <c r="W215" s="158" t="str">
        <f>'9.Seven Phase'!Z21</f>
        <v>M</v>
      </c>
      <c r="X215" s="152" t="str">
        <f>'9.Seven Phase'!AA21</f>
        <v>Protected</v>
      </c>
      <c r="Y215" s="152">
        <f>'9.Seven Phase'!AB21</f>
        <v>0.01</v>
      </c>
      <c r="Z215" s="152">
        <f>'9.Seven Phase'!AC21</f>
        <v>0.5</v>
      </c>
      <c r="AA215" s="152">
        <f>'9.Seven Phase'!AD21</f>
        <v>0.505</v>
      </c>
      <c r="AB215" s="152" t="str">
        <f>'9.Seven Phase'!AE21</f>
        <v>WBT+EBT</v>
      </c>
      <c r="AC215" s="152">
        <f>'9.Seven Phase'!AF21</f>
        <v>4</v>
      </c>
      <c r="AD215" s="152">
        <f>'9.Seven Phase'!AG21</f>
        <v>0</v>
      </c>
      <c r="AE215" s="152" t="str">
        <f>'9.Seven Phase'!AH21</f>
        <v>SBT</v>
      </c>
      <c r="AF215" s="152">
        <f>'9.Seven Phase'!AI21</f>
        <v>1</v>
      </c>
      <c r="AG215" s="152">
        <f>'9.Seven Phase'!AJ21</f>
        <v>0</v>
      </c>
      <c r="AH215" s="152">
        <f>'9.Seven Phase'!AK21</f>
        <v>4</v>
      </c>
      <c r="AI215" s="152">
        <f>'9.Seven Phase'!AL21</f>
        <v>35</v>
      </c>
      <c r="AJ215" s="152">
        <f>'9.Seven Phase'!AM21</f>
        <v>0.7222222222222221</v>
      </c>
      <c r="AK215" s="153">
        <f>'9.Seven Phase'!AN21</f>
        <v>1.4588888888888887</v>
      </c>
      <c r="AL215" s="703"/>
      <c r="AN215" s="705"/>
      <c r="AO215" s="705"/>
      <c r="AP215" s="137" t="s">
        <v>38</v>
      </c>
      <c r="AQ215" s="174">
        <f>'9.Seven Phase'!AR21</f>
        <v>10143776</v>
      </c>
      <c r="AR215" s="120">
        <f>'9.Seven Phase'!AS21</f>
        <v>9.5170047665492732E-4</v>
      </c>
      <c r="AS215" s="120">
        <f>'9.Seven Phase'!AT21</f>
        <v>1.4588888888888887</v>
      </c>
      <c r="AT215" s="120">
        <f>'9.Seven Phase'!AU21</f>
        <v>1</v>
      </c>
      <c r="AU215" s="7">
        <f>'9.Seven Phase'!AV21</f>
        <v>14083.874738300783</v>
      </c>
      <c r="AV215" s="713"/>
      <c r="AW215" s="713"/>
      <c r="AX215" s="715"/>
    </row>
    <row r="216" spans="1:50" ht="20.25" thickTop="1" thickBot="1" x14ac:dyDescent="0.35">
      <c r="A216" s="673"/>
      <c r="B216" s="673"/>
      <c r="C216" s="217" t="s">
        <v>34</v>
      </c>
      <c r="D216" s="231" t="str">
        <f>'9.Seven Phase'!L22</f>
        <v>EBT*WBL</v>
      </c>
      <c r="E216" s="200">
        <f>'9.Seven Phase'!M22</f>
        <v>29510472</v>
      </c>
      <c r="F216" s="676">
        <f>SUM(E216:E227)</f>
        <v>217415439</v>
      </c>
      <c r="G216" s="669">
        <f>F216/F21</f>
        <v>0.60928723376851324</v>
      </c>
      <c r="I216" s="673"/>
      <c r="J216" s="673"/>
      <c r="K216" s="216" t="s">
        <v>34</v>
      </c>
      <c r="L216" s="199">
        <f>'9.Seven Phase'!Q22</f>
        <v>35</v>
      </c>
      <c r="M216" s="199">
        <f>'9.Seven Phase'!R22</f>
        <v>20</v>
      </c>
      <c r="N216" s="199">
        <f>'9.Seven Phase'!S22</f>
        <v>230</v>
      </c>
      <c r="O216" s="199">
        <f>'9.Seven Phase'!T22</f>
        <v>25.12420473149924</v>
      </c>
      <c r="P216" s="199">
        <f>'9.Seven Phase'!U22</f>
        <v>2.3901073345479126E-2</v>
      </c>
      <c r="Q216" s="199">
        <f>'9.Seven Phase'!V22</f>
        <v>4.7230885383892279E-2</v>
      </c>
      <c r="R216" s="672">
        <f>'9.Seven Phase'!W22</f>
        <v>2.4045941614448531E-2</v>
      </c>
      <c r="T216" s="705"/>
      <c r="U216" s="705"/>
      <c r="V216" s="80" t="s">
        <v>34</v>
      </c>
      <c r="W216" s="157" t="str">
        <f>'9.Seven Phase'!Z22</f>
        <v>C</v>
      </c>
      <c r="X216" s="161" t="str">
        <f>'9.Seven Phase'!AA22</f>
        <v xml:space="preserve">Protected </v>
      </c>
      <c r="Y216" s="161">
        <f>'9.Seven Phase'!AB22</f>
        <v>0.01</v>
      </c>
      <c r="Z216" s="161">
        <f>'9.Seven Phase'!AC22</f>
        <v>0.5</v>
      </c>
      <c r="AA216" s="161">
        <f>'9.Seven Phase'!AD22</f>
        <v>0.505</v>
      </c>
      <c r="AB216" s="161" t="str">
        <f>'9.Seven Phase'!AE22</f>
        <v>EBT</v>
      </c>
      <c r="AC216" s="161">
        <f>'9.Seven Phase'!AF22</f>
        <v>2</v>
      </c>
      <c r="AD216" s="161">
        <f>'9.Seven Phase'!AG22</f>
        <v>1</v>
      </c>
      <c r="AE216" s="161" t="str">
        <f>'9.Seven Phase'!AH22</f>
        <v>SBT</v>
      </c>
      <c r="AF216" s="161">
        <f>'9.Seven Phase'!AI22</f>
        <v>1</v>
      </c>
      <c r="AG216" s="161">
        <f>'9.Seven Phase'!AJ22</f>
        <v>1</v>
      </c>
      <c r="AH216" s="161">
        <f>'9.Seven Phase'!AK22</f>
        <v>3</v>
      </c>
      <c r="AI216" s="161">
        <f>'9.Seven Phase'!AL22</f>
        <v>35</v>
      </c>
      <c r="AJ216" s="161">
        <f>'9.Seven Phase'!AM22</f>
        <v>0.7222222222222221</v>
      </c>
      <c r="AK216" s="162">
        <f>'9.Seven Phase'!AN22</f>
        <v>1.0941666666666665</v>
      </c>
      <c r="AL216" s="701">
        <f>'9.Seven Phase'!AO22</f>
        <v>1.2841261574074074</v>
      </c>
      <c r="AN216" s="705"/>
      <c r="AO216" s="705"/>
      <c r="AP216" s="138" t="s">
        <v>34</v>
      </c>
      <c r="AQ216" s="171">
        <f>'9.Seven Phase'!AR22</f>
        <v>29510472</v>
      </c>
      <c r="AR216" s="115">
        <f>'9.Seven Phase'!AS22</f>
        <v>4.7230885383892279E-2</v>
      </c>
      <c r="AS216" s="115">
        <f>'9.Seven Phase'!AT22</f>
        <v>1.0941666666666665</v>
      </c>
      <c r="AT216" s="115">
        <f>'9.Seven Phase'!AU22</f>
        <v>1</v>
      </c>
      <c r="AU216" s="5">
        <f>'9.Seven Phase'!AV22</f>
        <v>1525055.7593517217</v>
      </c>
      <c r="AV216" s="711">
        <f>'9.Seven Phase'!AW22</f>
        <v>8739220.3651163392</v>
      </c>
      <c r="AW216" s="711">
        <f>'9.Seven Phase'!AX22</f>
        <v>52.840127323953531</v>
      </c>
      <c r="AX216" s="715"/>
    </row>
    <row r="217" spans="1:50" ht="20.25" thickTop="1" thickBot="1" x14ac:dyDescent="0.35">
      <c r="A217" s="673"/>
      <c r="B217" s="673"/>
      <c r="C217" s="220" t="s">
        <v>35</v>
      </c>
      <c r="D217" s="232" t="str">
        <f>'9.Seven Phase'!L23</f>
        <v>EBT*SBT</v>
      </c>
      <c r="E217" s="204">
        <f>'9.Seven Phase'!M23</f>
        <v>46699430</v>
      </c>
      <c r="F217" s="676"/>
      <c r="G217" s="669"/>
      <c r="I217" s="673"/>
      <c r="J217" s="673"/>
      <c r="K217" s="219" t="s">
        <v>35</v>
      </c>
      <c r="L217" s="203">
        <f>'9.Seven Phase'!Q23</f>
        <v>35</v>
      </c>
      <c r="M217" s="203">
        <f>'9.Seven Phase'!R23</f>
        <v>25</v>
      </c>
      <c r="N217" s="203">
        <f>'9.Seven Phase'!S23</f>
        <v>270</v>
      </c>
      <c r="O217" s="203">
        <f>'9.Seven Phase'!T23</f>
        <v>21.505813167606568</v>
      </c>
      <c r="P217" s="203">
        <f>'9.Seven Phase'!U23</f>
        <v>1.3257274218598319E-2</v>
      </c>
      <c r="Q217" s="203">
        <f>'9.Seven Phase'!V23</f>
        <v>2.6338793117489528E-2</v>
      </c>
      <c r="R217" s="673"/>
      <c r="T217" s="705"/>
      <c r="U217" s="705"/>
      <c r="V217" s="81" t="s">
        <v>35</v>
      </c>
      <c r="W217" s="158" t="str">
        <f>'9.Seven Phase'!Z23</f>
        <v>C</v>
      </c>
      <c r="X217" s="144" t="str">
        <f>'9.Seven Phase'!AA23</f>
        <v xml:space="preserve">Protected </v>
      </c>
      <c r="Y217" s="144">
        <f>'9.Seven Phase'!AB23</f>
        <v>0.01</v>
      </c>
      <c r="Z217" s="144">
        <f>'9.Seven Phase'!AC23</f>
        <v>0.5</v>
      </c>
      <c r="AA217" s="144">
        <f>'9.Seven Phase'!AD23</f>
        <v>0.505</v>
      </c>
      <c r="AB217" s="144" t="str">
        <f>'9.Seven Phase'!AE23</f>
        <v>WBT+EBT</v>
      </c>
      <c r="AC217" s="144">
        <f>'9.Seven Phase'!AF23</f>
        <v>4</v>
      </c>
      <c r="AD217" s="144">
        <f>'9.Seven Phase'!AG23</f>
        <v>0</v>
      </c>
      <c r="AE217" s="144" t="str">
        <f>'9.Seven Phase'!AH23</f>
        <v>SBT</v>
      </c>
      <c r="AF217" s="144">
        <f>'9.Seven Phase'!AI23</f>
        <v>1</v>
      </c>
      <c r="AG217" s="144">
        <f>'9.Seven Phase'!AJ23</f>
        <v>0</v>
      </c>
      <c r="AH217" s="144">
        <f>'9.Seven Phase'!AK23</f>
        <v>4</v>
      </c>
      <c r="AI217" s="144">
        <f>'9.Seven Phase'!AL23</f>
        <v>35</v>
      </c>
      <c r="AJ217" s="144">
        <f>'9.Seven Phase'!AM23</f>
        <v>0.7222222222222221</v>
      </c>
      <c r="AK217" s="150">
        <f>'9.Seven Phase'!AN23</f>
        <v>1.4588888888888887</v>
      </c>
      <c r="AL217" s="702"/>
      <c r="AN217" s="705"/>
      <c r="AO217" s="705"/>
      <c r="AP217" s="139" t="s">
        <v>35</v>
      </c>
      <c r="AQ217" s="172">
        <f>'9.Seven Phase'!AR23</f>
        <v>46699430</v>
      </c>
      <c r="AR217" s="117">
        <f>'9.Seven Phase'!AS23</f>
        <v>2.6338793117489528E-2</v>
      </c>
      <c r="AS217" s="117">
        <f>'9.Seven Phase'!AT23</f>
        <v>1.4588888888888887</v>
      </c>
      <c r="AT217" s="117">
        <f>'9.Seven Phase'!AU23</f>
        <v>1</v>
      </c>
      <c r="AU217" s="6">
        <f>'9.Seven Phase'!AV23</f>
        <v>1794442.9991647331</v>
      </c>
      <c r="AV217" s="712"/>
      <c r="AW217" s="712"/>
      <c r="AX217" s="715"/>
    </row>
    <row r="218" spans="1:50" ht="20.25" thickTop="1" thickBot="1" x14ac:dyDescent="0.35">
      <c r="A218" s="673"/>
      <c r="B218" s="673"/>
      <c r="C218" s="220" t="s">
        <v>30</v>
      </c>
      <c r="D218" s="232" t="str">
        <f>'9.Seven Phase'!L24</f>
        <v>EBT*NBL</v>
      </c>
      <c r="E218" s="204">
        <f>'9.Seven Phase'!M24</f>
        <v>12780226</v>
      </c>
      <c r="F218" s="676"/>
      <c r="G218" s="669"/>
      <c r="I218" s="673"/>
      <c r="J218" s="673"/>
      <c r="K218" s="219" t="s">
        <v>30</v>
      </c>
      <c r="L218" s="203">
        <f>'9.Seven Phase'!Q24</f>
        <v>35</v>
      </c>
      <c r="M218" s="203">
        <f>'9.Seven Phase'!R24</f>
        <v>15</v>
      </c>
      <c r="N218" s="203">
        <f>'9.Seven Phase'!S24</f>
        <v>230</v>
      </c>
      <c r="O218" s="203">
        <f>'9.Seven Phase'!T24</f>
        <v>23.0484651884397</v>
      </c>
      <c r="P218" s="203">
        <f>'9.Seven Phase'!U24</f>
        <v>1.7237755582630576E-2</v>
      </c>
      <c r="Q218" s="203">
        <f>'9.Seven Phase'!V24</f>
        <v>3.417837094773464E-2</v>
      </c>
      <c r="R218" s="673"/>
      <c r="T218" s="705"/>
      <c r="U218" s="705"/>
      <c r="V218" s="81" t="s">
        <v>30</v>
      </c>
      <c r="W218" s="158" t="str">
        <f>'9.Seven Phase'!Z24</f>
        <v>C</v>
      </c>
      <c r="X218" s="144" t="str">
        <f>'9.Seven Phase'!AA24</f>
        <v xml:space="preserve">Protected </v>
      </c>
      <c r="Y218" s="144">
        <f>'9.Seven Phase'!AB24</f>
        <v>0.01</v>
      </c>
      <c r="Z218" s="144">
        <f>'9.Seven Phase'!AC24</f>
        <v>0.5</v>
      </c>
      <c r="AA218" s="144">
        <f>'9.Seven Phase'!AD24</f>
        <v>0.505</v>
      </c>
      <c r="AB218" s="144" t="str">
        <f>'9.Seven Phase'!AE24</f>
        <v>EBT+SBT</v>
      </c>
      <c r="AC218" s="144">
        <f>'9.Seven Phase'!AF24</f>
        <v>3</v>
      </c>
      <c r="AD218" s="144">
        <f>'9.Seven Phase'!AG24</f>
        <v>1</v>
      </c>
      <c r="AE218" s="144" t="str">
        <f>'9.Seven Phase'!AH24</f>
        <v>WBT</v>
      </c>
      <c r="AF218" s="144">
        <f>'9.Seven Phase'!AI24</f>
        <v>2</v>
      </c>
      <c r="AG218" s="144">
        <f>'9.Seven Phase'!AJ24</f>
        <v>1.75</v>
      </c>
      <c r="AH218" s="144">
        <f>'9.Seven Phase'!AK24</f>
        <v>4.75</v>
      </c>
      <c r="AI218" s="144">
        <f>'9.Seven Phase'!AL24</f>
        <v>35</v>
      </c>
      <c r="AJ218" s="144">
        <f>'9.Seven Phase'!AM24</f>
        <v>0.7222222222222221</v>
      </c>
      <c r="AK218" s="150">
        <f>'9.Seven Phase'!AN24</f>
        <v>1.7324305555555555</v>
      </c>
      <c r="AL218" s="702"/>
      <c r="AN218" s="705"/>
      <c r="AO218" s="705"/>
      <c r="AP218" s="139" t="s">
        <v>30</v>
      </c>
      <c r="AQ218" s="172">
        <f>'9.Seven Phase'!AR24</f>
        <v>12780226</v>
      </c>
      <c r="AR218" s="117">
        <f>'9.Seven Phase'!AS24</f>
        <v>3.417837094773464E-2</v>
      </c>
      <c r="AS218" s="117">
        <f>'9.Seven Phase'!AT24</f>
        <v>1.7324305555555555</v>
      </c>
      <c r="AT218" s="117">
        <f>'9.Seven Phase'!AU24</f>
        <v>1</v>
      </c>
      <c r="AU218" s="6">
        <f>'9.Seven Phase'!AV24</f>
        <v>756738.32211325038</v>
      </c>
      <c r="AV218" s="712"/>
      <c r="AW218" s="712"/>
      <c r="AX218" s="715"/>
    </row>
    <row r="219" spans="1:50" ht="20.25" thickTop="1" thickBot="1" x14ac:dyDescent="0.35">
      <c r="A219" s="673"/>
      <c r="B219" s="673"/>
      <c r="C219" s="220" t="s">
        <v>28</v>
      </c>
      <c r="D219" s="232" t="str">
        <f>'9.Seven Phase'!L25</f>
        <v>NBL*WBL</v>
      </c>
      <c r="E219" s="204">
        <f>'9.Seven Phase'!M25</f>
        <v>2322948</v>
      </c>
      <c r="F219" s="676"/>
      <c r="G219" s="669"/>
      <c r="I219" s="673"/>
      <c r="J219" s="673"/>
      <c r="K219" s="219" t="s">
        <v>28</v>
      </c>
      <c r="L219" s="203">
        <f>'9.Seven Phase'!Q25</f>
        <v>15</v>
      </c>
      <c r="M219" s="203">
        <f>'9.Seven Phase'!R25</f>
        <v>20</v>
      </c>
      <c r="N219" s="203">
        <f>'9.Seven Phase'!S25</f>
        <v>230</v>
      </c>
      <c r="O219" s="203">
        <f>'9.Seven Phase'!T25</f>
        <v>15.895538413434787</v>
      </c>
      <c r="P219" s="203">
        <f>'9.Seven Phase'!U25</f>
        <v>4.2160006424573982E-3</v>
      </c>
      <c r="Q219" s="203">
        <f>'9.Seven Phase'!V25</f>
        <v>8.4142266234975959E-3</v>
      </c>
      <c r="R219" s="673"/>
      <c r="T219" s="705"/>
      <c r="U219" s="705"/>
      <c r="V219" s="81" t="s">
        <v>28</v>
      </c>
      <c r="W219" s="158" t="str">
        <f>'9.Seven Phase'!Z25</f>
        <v>C</v>
      </c>
      <c r="X219" s="144" t="str">
        <f>'9.Seven Phase'!AA25</f>
        <v xml:space="preserve">Protected </v>
      </c>
      <c r="Y219" s="144">
        <f>'9.Seven Phase'!AB25</f>
        <v>0.01</v>
      </c>
      <c r="Z219" s="144">
        <f>'9.Seven Phase'!AC25</f>
        <v>0.5</v>
      </c>
      <c r="AA219" s="144">
        <f>'9.Seven Phase'!AD25</f>
        <v>0.505</v>
      </c>
      <c r="AB219" s="144" t="str">
        <f>'9.Seven Phase'!AE25</f>
        <v>EBT+SBT</v>
      </c>
      <c r="AC219" s="144">
        <f>'9.Seven Phase'!AF25</f>
        <v>3</v>
      </c>
      <c r="AD219" s="144">
        <f>'9.Seven Phase'!AG25</f>
        <v>0</v>
      </c>
      <c r="AE219" s="144" t="str">
        <f>'9.Seven Phase'!AH25</f>
        <v>WBT</v>
      </c>
      <c r="AF219" s="144">
        <f>'9.Seven Phase'!AI25</f>
        <v>2</v>
      </c>
      <c r="AG219" s="144">
        <f>'9.Seven Phase'!AJ25</f>
        <v>0</v>
      </c>
      <c r="AH219" s="144">
        <f>'9.Seven Phase'!AK25</f>
        <v>3</v>
      </c>
      <c r="AI219" s="144">
        <f>'9.Seven Phase'!AL25</f>
        <v>35</v>
      </c>
      <c r="AJ219" s="144">
        <f>'9.Seven Phase'!AM25</f>
        <v>0.7222222222222221</v>
      </c>
      <c r="AK219" s="150">
        <f>'9.Seven Phase'!AN25</f>
        <v>1.0941666666666665</v>
      </c>
      <c r="AL219" s="702"/>
      <c r="AN219" s="705"/>
      <c r="AO219" s="705"/>
      <c r="AP219" s="139" t="s">
        <v>28</v>
      </c>
      <c r="AQ219" s="172">
        <f>'9.Seven Phase'!AR25</f>
        <v>2322948</v>
      </c>
      <c r="AR219" s="117">
        <f>'9.Seven Phase'!AS25</f>
        <v>8.4142266234975959E-3</v>
      </c>
      <c r="AS219" s="117">
        <f>'9.Seven Phase'!AT25</f>
        <v>1.0941666666666665</v>
      </c>
      <c r="AT219" s="117">
        <f>'9.Seven Phase'!AU25</f>
        <v>1</v>
      </c>
      <c r="AU219" s="6">
        <f>'9.Seven Phase'!AV25</f>
        <v>21386.37476697204</v>
      </c>
      <c r="AV219" s="712"/>
      <c r="AW219" s="712"/>
      <c r="AX219" s="715"/>
    </row>
    <row r="220" spans="1:50" ht="20.25" thickTop="1" thickBot="1" x14ac:dyDescent="0.35">
      <c r="A220" s="673"/>
      <c r="B220" s="673"/>
      <c r="C220" s="220" t="s">
        <v>36</v>
      </c>
      <c r="D220" s="232" t="str">
        <f>'9.Seven Phase'!L26</f>
        <v>SBT*NBL</v>
      </c>
      <c r="E220" s="204">
        <f>'9.Seven Phase'!M26</f>
        <v>3675995</v>
      </c>
      <c r="F220" s="676"/>
      <c r="G220" s="669"/>
      <c r="I220" s="673"/>
      <c r="J220" s="673"/>
      <c r="K220" s="219" t="s">
        <v>36</v>
      </c>
      <c r="L220" s="203">
        <f>'9.Seven Phase'!Q26</f>
        <v>25</v>
      </c>
      <c r="M220" s="203">
        <f>'9.Seven Phase'!R26</f>
        <v>15</v>
      </c>
      <c r="N220" s="203">
        <f>'9.Seven Phase'!S26</f>
        <v>230</v>
      </c>
      <c r="O220" s="203">
        <f>'9.Seven Phase'!T26</f>
        <v>18.248908921254063</v>
      </c>
      <c r="P220" s="203">
        <f>'9.Seven Phase'!U26</f>
        <v>7.1146798558078322E-3</v>
      </c>
      <c r="Q220" s="203">
        <f>'9.Seven Phase'!V26</f>
        <v>1.4178741042165027E-2</v>
      </c>
      <c r="R220" s="673"/>
      <c r="T220" s="705"/>
      <c r="U220" s="705"/>
      <c r="V220" s="81" t="s">
        <v>36</v>
      </c>
      <c r="W220" s="158" t="str">
        <f>'9.Seven Phase'!Z26</f>
        <v>C</v>
      </c>
      <c r="X220" s="144" t="str">
        <f>'9.Seven Phase'!AA26</f>
        <v xml:space="preserve">Protected </v>
      </c>
      <c r="Y220" s="144">
        <f>'9.Seven Phase'!AB26</f>
        <v>0.01</v>
      </c>
      <c r="Z220" s="144">
        <f>'9.Seven Phase'!AC26</f>
        <v>0.5</v>
      </c>
      <c r="AA220" s="144">
        <f>'9.Seven Phase'!AD26</f>
        <v>0.505</v>
      </c>
      <c r="AB220" s="144" t="str">
        <f>'9.Seven Phase'!AE26</f>
        <v>EBT+SBT</v>
      </c>
      <c r="AC220" s="144">
        <f>'9.Seven Phase'!AF26</f>
        <v>3</v>
      </c>
      <c r="AD220" s="144">
        <f>'9.Seven Phase'!AG26</f>
        <v>1</v>
      </c>
      <c r="AE220" s="144" t="str">
        <f>'9.Seven Phase'!AH26</f>
        <v>WBT</v>
      </c>
      <c r="AF220" s="144">
        <f>'9.Seven Phase'!AI26</f>
        <v>2</v>
      </c>
      <c r="AG220" s="144">
        <f>'9.Seven Phase'!AJ26</f>
        <v>1.75</v>
      </c>
      <c r="AH220" s="144">
        <f>'9.Seven Phase'!AK26</f>
        <v>4.75</v>
      </c>
      <c r="AI220" s="144">
        <f>'9.Seven Phase'!AL26</f>
        <v>35</v>
      </c>
      <c r="AJ220" s="144">
        <f>'9.Seven Phase'!AM26</f>
        <v>0.7222222222222221</v>
      </c>
      <c r="AK220" s="150">
        <f>'9.Seven Phase'!AN26</f>
        <v>1.7324305555555555</v>
      </c>
      <c r="AL220" s="702"/>
      <c r="AN220" s="705"/>
      <c r="AO220" s="705"/>
      <c r="AP220" s="139" t="s">
        <v>36</v>
      </c>
      <c r="AQ220" s="172">
        <f>'9.Seven Phase'!AR26</f>
        <v>3675995</v>
      </c>
      <c r="AR220" s="117">
        <f>'9.Seven Phase'!AS26</f>
        <v>1.4178741042165027E-2</v>
      </c>
      <c r="AS220" s="117">
        <f>'9.Seven Phase'!AT26</f>
        <v>1.7324305555555555</v>
      </c>
      <c r="AT220" s="117">
        <f>'9.Seven Phase'!AU26</f>
        <v>1</v>
      </c>
      <c r="AU220" s="6">
        <f>'9.Seven Phase'!AV26</f>
        <v>90295.980377079104</v>
      </c>
      <c r="AV220" s="712"/>
      <c r="AW220" s="712"/>
      <c r="AX220" s="715"/>
    </row>
    <row r="221" spans="1:50" ht="20.25" thickTop="1" thickBot="1" x14ac:dyDescent="0.35">
      <c r="A221" s="673"/>
      <c r="B221" s="673"/>
      <c r="C221" s="220" t="s">
        <v>29</v>
      </c>
      <c r="D221" s="232" t="str">
        <f>'9.Seven Phase'!L27</f>
        <v>SBT*EBL</v>
      </c>
      <c r="E221" s="204">
        <f>'9.Seven Phase'!M27</f>
        <v>6215840</v>
      </c>
      <c r="F221" s="676"/>
      <c r="G221" s="669"/>
      <c r="I221" s="673"/>
      <c r="J221" s="673"/>
      <c r="K221" s="219" t="s">
        <v>29</v>
      </c>
      <c r="L221" s="203">
        <f>'9.Seven Phase'!Q27</f>
        <v>20</v>
      </c>
      <c r="M221" s="203">
        <f>'9.Seven Phase'!R27</f>
        <v>15</v>
      </c>
      <c r="N221" s="203">
        <f>'9.Seven Phase'!S27</f>
        <v>230</v>
      </c>
      <c r="O221" s="203">
        <f>'9.Seven Phase'!T27</f>
        <v>15.895538413434787</v>
      </c>
      <c r="P221" s="203">
        <f>'9.Seven Phase'!U27</f>
        <v>4.2160006424573982E-3</v>
      </c>
      <c r="Q221" s="203">
        <f>'9.Seven Phase'!V27</f>
        <v>8.4142266234975959E-3</v>
      </c>
      <c r="R221" s="673"/>
      <c r="T221" s="705"/>
      <c r="U221" s="705"/>
      <c r="V221" s="81" t="s">
        <v>29</v>
      </c>
      <c r="W221" s="158" t="str">
        <f>'9.Seven Phase'!Z27</f>
        <v>C</v>
      </c>
      <c r="X221" s="144" t="str">
        <f>'9.Seven Phase'!AA27</f>
        <v xml:space="preserve">Protected </v>
      </c>
      <c r="Y221" s="144">
        <f>'9.Seven Phase'!AB27</f>
        <v>0.01</v>
      </c>
      <c r="Z221" s="144">
        <f>'9.Seven Phase'!AC27</f>
        <v>0.5</v>
      </c>
      <c r="AA221" s="144">
        <f>'9.Seven Phase'!AD27</f>
        <v>0.505</v>
      </c>
      <c r="AB221" s="144" t="str">
        <f>'9.Seven Phase'!AE27</f>
        <v>WBT+EBT</v>
      </c>
      <c r="AC221" s="144">
        <f>'9.Seven Phase'!AF27</f>
        <v>4</v>
      </c>
      <c r="AD221" s="144">
        <f>'9.Seven Phase'!AG27</f>
        <v>0</v>
      </c>
      <c r="AE221" s="144" t="str">
        <f>'9.Seven Phase'!AH27</f>
        <v>SBT</v>
      </c>
      <c r="AF221" s="144">
        <f>'9.Seven Phase'!AI27</f>
        <v>1</v>
      </c>
      <c r="AG221" s="144">
        <f>'9.Seven Phase'!AJ27</f>
        <v>0</v>
      </c>
      <c r="AH221" s="144">
        <f>'9.Seven Phase'!AK27</f>
        <v>4</v>
      </c>
      <c r="AI221" s="144">
        <f>'9.Seven Phase'!AL27</f>
        <v>35</v>
      </c>
      <c r="AJ221" s="144">
        <f>'9.Seven Phase'!AM27</f>
        <v>0.7222222222222221</v>
      </c>
      <c r="AK221" s="150">
        <f>'9.Seven Phase'!AN27</f>
        <v>1.4588888888888887</v>
      </c>
      <c r="AL221" s="702"/>
      <c r="AN221" s="705"/>
      <c r="AO221" s="705"/>
      <c r="AP221" s="139" t="s">
        <v>29</v>
      </c>
      <c r="AQ221" s="172">
        <f>'9.Seven Phase'!AR27</f>
        <v>6215840</v>
      </c>
      <c r="AR221" s="117">
        <f>'9.Seven Phase'!AS27</f>
        <v>8.4142266234975959E-3</v>
      </c>
      <c r="AS221" s="117">
        <f>'9.Seven Phase'!AT27</f>
        <v>1.4588888888888887</v>
      </c>
      <c r="AT221" s="117">
        <f>'9.Seven Phase'!AU27</f>
        <v>1</v>
      </c>
      <c r="AU221" s="6">
        <f>'9.Seven Phase'!AV27</f>
        <v>76302.0574038021</v>
      </c>
      <c r="AV221" s="712"/>
      <c r="AW221" s="712"/>
      <c r="AX221" s="715"/>
    </row>
    <row r="222" spans="1:50" ht="20.25" thickTop="1" thickBot="1" x14ac:dyDescent="0.35">
      <c r="A222" s="673"/>
      <c r="B222" s="673"/>
      <c r="C222" s="220" t="s">
        <v>37</v>
      </c>
      <c r="D222" s="232" t="str">
        <f>'9.Seven Phase'!L28</f>
        <v>EBL*NBL</v>
      </c>
      <c r="E222" s="204">
        <f>'9.Seven Phase'!M28</f>
        <v>1701088</v>
      </c>
      <c r="F222" s="676"/>
      <c r="G222" s="669"/>
      <c r="I222" s="673"/>
      <c r="J222" s="673"/>
      <c r="K222" s="219" t="s">
        <v>37</v>
      </c>
      <c r="L222" s="203">
        <f>'9.Seven Phase'!Q28</f>
        <v>20</v>
      </c>
      <c r="M222" s="203">
        <f>'9.Seven Phase'!R28</f>
        <v>25</v>
      </c>
      <c r="N222" s="203">
        <f>'9.Seven Phase'!S28</f>
        <v>230</v>
      </c>
      <c r="O222" s="203">
        <f>'9.Seven Phase'!T28</f>
        <v>20.419277715473552</v>
      </c>
      <c r="P222" s="203">
        <f>'9.Seven Phase'!U28</f>
        <v>1.089232327256362E-2</v>
      </c>
      <c r="Q222" s="203">
        <f>'9.Seven Phase'!V28</f>
        <v>2.1666003838853209E-2</v>
      </c>
      <c r="R222" s="673"/>
      <c r="T222" s="705"/>
      <c r="U222" s="705"/>
      <c r="V222" s="81" t="s">
        <v>37</v>
      </c>
      <c r="W222" s="158" t="str">
        <f>'9.Seven Phase'!Z28</f>
        <v>C</v>
      </c>
      <c r="X222" s="144" t="str">
        <f>'9.Seven Phase'!AA28</f>
        <v xml:space="preserve">Protected </v>
      </c>
      <c r="Y222" s="144">
        <f>'9.Seven Phase'!AB28</f>
        <v>0.01</v>
      </c>
      <c r="Z222" s="144">
        <f>'9.Seven Phase'!AC28</f>
        <v>0.5</v>
      </c>
      <c r="AA222" s="144">
        <f>'9.Seven Phase'!AD28</f>
        <v>0.505</v>
      </c>
      <c r="AB222" s="144" t="str">
        <f>'9.Seven Phase'!AE28</f>
        <v>EBT+SBT</v>
      </c>
      <c r="AC222" s="144">
        <f>'9.Seven Phase'!AF28</f>
        <v>3</v>
      </c>
      <c r="AD222" s="144">
        <f>'9.Seven Phase'!AG28</f>
        <v>0</v>
      </c>
      <c r="AE222" s="144" t="str">
        <f>'9.Seven Phase'!AH28</f>
        <v>WBT</v>
      </c>
      <c r="AF222" s="144">
        <f>'9.Seven Phase'!AI28</f>
        <v>2</v>
      </c>
      <c r="AG222" s="144">
        <f>'9.Seven Phase'!AJ28</f>
        <v>0</v>
      </c>
      <c r="AH222" s="144">
        <f>'9.Seven Phase'!AK28</f>
        <v>3</v>
      </c>
      <c r="AI222" s="144">
        <f>'9.Seven Phase'!AL28</f>
        <v>35</v>
      </c>
      <c r="AJ222" s="144">
        <f>'9.Seven Phase'!AM28</f>
        <v>0.7222222222222221</v>
      </c>
      <c r="AK222" s="150">
        <f>'9.Seven Phase'!AN28</f>
        <v>1.0941666666666665</v>
      </c>
      <c r="AL222" s="702"/>
      <c r="AN222" s="705"/>
      <c r="AO222" s="705"/>
      <c r="AP222" s="139" t="s">
        <v>37</v>
      </c>
      <c r="AQ222" s="172">
        <f>'9.Seven Phase'!AR28</f>
        <v>1701088</v>
      </c>
      <c r="AR222" s="117">
        <f>'9.Seven Phase'!AS28</f>
        <v>2.1666003838853209E-2</v>
      </c>
      <c r="AS222" s="117">
        <f>'9.Seven Phase'!AT28</f>
        <v>1.0941666666666665</v>
      </c>
      <c r="AT222" s="117">
        <f>'9.Seven Phase'!AU28</f>
        <v>1</v>
      </c>
      <c r="AU222" s="6">
        <f>'9.Seven Phase'!AV28</f>
        <v>40326.365007076842</v>
      </c>
      <c r="AV222" s="712"/>
      <c r="AW222" s="712"/>
      <c r="AX222" s="715"/>
    </row>
    <row r="223" spans="1:50" ht="20.25" thickTop="1" thickBot="1" x14ac:dyDescent="0.35">
      <c r="A223" s="673"/>
      <c r="B223" s="673"/>
      <c r="C223" s="220" t="s">
        <v>39</v>
      </c>
      <c r="D223" s="232" t="str">
        <f>'9.Seven Phase'!L29</f>
        <v>WBL*SBL</v>
      </c>
      <c r="E223" s="204">
        <f>'9.Seven Phase'!M29</f>
        <v>2322948</v>
      </c>
      <c r="F223" s="676"/>
      <c r="G223" s="669"/>
      <c r="I223" s="673"/>
      <c r="J223" s="673"/>
      <c r="K223" s="219" t="s">
        <v>39</v>
      </c>
      <c r="L223" s="203">
        <f>'9.Seven Phase'!Q29</f>
        <v>20</v>
      </c>
      <c r="M223" s="203">
        <f>'9.Seven Phase'!R29</f>
        <v>25</v>
      </c>
      <c r="N223" s="203">
        <f>'9.Seven Phase'!S29</f>
        <v>230</v>
      </c>
      <c r="O223" s="203">
        <f>'9.Seven Phase'!T29</f>
        <v>20.419277715473552</v>
      </c>
      <c r="P223" s="203">
        <f>'9.Seven Phase'!U29</f>
        <v>1.089232327256362E-2</v>
      </c>
      <c r="Q223" s="203">
        <f>'9.Seven Phase'!V29</f>
        <v>2.1666003838853209E-2</v>
      </c>
      <c r="R223" s="673"/>
      <c r="T223" s="705"/>
      <c r="U223" s="705"/>
      <c r="V223" s="81" t="s">
        <v>39</v>
      </c>
      <c r="W223" s="158" t="str">
        <f>'9.Seven Phase'!Z29</f>
        <v>C</v>
      </c>
      <c r="X223" s="144" t="str">
        <f>'9.Seven Phase'!AA29</f>
        <v xml:space="preserve">Protected </v>
      </c>
      <c r="Y223" s="144">
        <f>'9.Seven Phase'!AB29</f>
        <v>0.01</v>
      </c>
      <c r="Z223" s="144">
        <f>'9.Seven Phase'!AC29</f>
        <v>0.5</v>
      </c>
      <c r="AA223" s="144">
        <f>'9.Seven Phase'!AD29</f>
        <v>0.505</v>
      </c>
      <c r="AB223" s="144" t="str">
        <f>'9.Seven Phase'!AE29</f>
        <v>WBT</v>
      </c>
      <c r="AC223" s="144">
        <f>'9.Seven Phase'!AF29</f>
        <v>2</v>
      </c>
      <c r="AD223" s="144">
        <f>'9.Seven Phase'!AG29</f>
        <v>0</v>
      </c>
      <c r="AE223" s="144" t="str">
        <f>'9.Seven Phase'!AH29</f>
        <v>EBT</v>
      </c>
      <c r="AF223" s="144">
        <f>'9.Seven Phase'!AI29</f>
        <v>2</v>
      </c>
      <c r="AG223" s="144">
        <f>'9.Seven Phase'!AJ29</f>
        <v>0</v>
      </c>
      <c r="AH223" s="144">
        <f>'9.Seven Phase'!AK29</f>
        <v>2</v>
      </c>
      <c r="AI223" s="144">
        <f>'9.Seven Phase'!AL29</f>
        <v>35</v>
      </c>
      <c r="AJ223" s="144">
        <f>'9.Seven Phase'!AM29</f>
        <v>0.7222222222222221</v>
      </c>
      <c r="AK223" s="150">
        <f>'9.Seven Phase'!AN29</f>
        <v>0.72944444444444434</v>
      </c>
      <c r="AL223" s="702"/>
      <c r="AN223" s="705"/>
      <c r="AO223" s="705"/>
      <c r="AP223" s="139" t="s">
        <v>39</v>
      </c>
      <c r="AQ223" s="172">
        <f>'9.Seven Phase'!AR29</f>
        <v>2322948</v>
      </c>
      <c r="AR223" s="117">
        <f>'9.Seven Phase'!AS29</f>
        <v>2.1666003838853209E-2</v>
      </c>
      <c r="AS223" s="117">
        <f>'9.Seven Phase'!AT29</f>
        <v>0.72944444444444434</v>
      </c>
      <c r="AT223" s="117">
        <f>'9.Seven Phase'!AU29</f>
        <v>1</v>
      </c>
      <c r="AU223" s="6">
        <f>'9.Seven Phase'!AV29</f>
        <v>36712.209652669015</v>
      </c>
      <c r="AV223" s="712"/>
      <c r="AW223" s="712"/>
      <c r="AX223" s="715"/>
    </row>
    <row r="224" spans="1:50" ht="20.25" thickTop="1" thickBot="1" x14ac:dyDescent="0.35">
      <c r="A224" s="673"/>
      <c r="B224" s="673"/>
      <c r="C224" s="220" t="s">
        <v>40</v>
      </c>
      <c r="D224" s="232" t="str">
        <f>'9.Seven Phase'!L30</f>
        <v>SBL*EBL</v>
      </c>
      <c r="E224" s="204">
        <f>'9.Seven Phase'!M30</f>
        <v>1701088</v>
      </c>
      <c r="F224" s="676"/>
      <c r="G224" s="669"/>
      <c r="I224" s="673"/>
      <c r="J224" s="673"/>
      <c r="K224" s="219" t="s">
        <v>40</v>
      </c>
      <c r="L224" s="203">
        <f>'9.Seven Phase'!Q30</f>
        <v>20</v>
      </c>
      <c r="M224" s="203">
        <f>'9.Seven Phase'!R30</f>
        <v>15</v>
      </c>
      <c r="N224" s="203">
        <f>'9.Seven Phase'!S30</f>
        <v>230</v>
      </c>
      <c r="O224" s="203">
        <f>'9.Seven Phase'!T30</f>
        <v>15.895538413434787</v>
      </c>
      <c r="P224" s="203">
        <f>'9.Seven Phase'!U30</f>
        <v>4.2160006424573982E-3</v>
      </c>
      <c r="Q224" s="203">
        <f>'9.Seven Phase'!V30</f>
        <v>8.4142266234975959E-3</v>
      </c>
      <c r="R224" s="673"/>
      <c r="T224" s="705"/>
      <c r="U224" s="705"/>
      <c r="V224" s="81" t="s">
        <v>40</v>
      </c>
      <c r="W224" s="158" t="str">
        <f>'9.Seven Phase'!Z30</f>
        <v>C</v>
      </c>
      <c r="X224" s="144" t="str">
        <f>'9.Seven Phase'!AA30</f>
        <v xml:space="preserve">Protected </v>
      </c>
      <c r="Y224" s="144">
        <f>'9.Seven Phase'!AB30</f>
        <v>0.01</v>
      </c>
      <c r="Z224" s="144">
        <f>'9.Seven Phase'!AC30</f>
        <v>0.5</v>
      </c>
      <c r="AA224" s="144">
        <f>'9.Seven Phase'!AD30</f>
        <v>0.505</v>
      </c>
      <c r="AB224" s="144" t="str">
        <f>'9.Seven Phase'!AE30</f>
        <v>WBT</v>
      </c>
      <c r="AC224" s="144">
        <f>'9.Seven Phase'!AF30</f>
        <v>2</v>
      </c>
      <c r="AD224" s="144">
        <f>'9.Seven Phase'!AG30</f>
        <v>0</v>
      </c>
      <c r="AE224" s="144" t="str">
        <f>'9.Seven Phase'!AH30</f>
        <v>EBT</v>
      </c>
      <c r="AF224" s="144">
        <f>'9.Seven Phase'!AI30</f>
        <v>2</v>
      </c>
      <c r="AG224" s="144">
        <f>'9.Seven Phase'!AJ30</f>
        <v>0</v>
      </c>
      <c r="AH224" s="144">
        <f>'9.Seven Phase'!AK30</f>
        <v>2</v>
      </c>
      <c r="AI224" s="144">
        <f>'9.Seven Phase'!AL30</f>
        <v>35</v>
      </c>
      <c r="AJ224" s="144">
        <f>'9.Seven Phase'!AM30</f>
        <v>0.7222222222222221</v>
      </c>
      <c r="AK224" s="150">
        <f>'9.Seven Phase'!AN30</f>
        <v>0.72944444444444434</v>
      </c>
      <c r="AL224" s="702"/>
      <c r="AN224" s="705"/>
      <c r="AO224" s="705"/>
      <c r="AP224" s="139" t="s">
        <v>40</v>
      </c>
      <c r="AQ224" s="172">
        <f>'9.Seven Phase'!AR30</f>
        <v>1701088</v>
      </c>
      <c r="AR224" s="117">
        <f>'9.Seven Phase'!AS30</f>
        <v>8.4142266234975959E-3</v>
      </c>
      <c r="AS224" s="117">
        <f>'9.Seven Phase'!AT30</f>
        <v>0.72944444444444434</v>
      </c>
      <c r="AT224" s="117">
        <f>'9.Seven Phase'!AU30</f>
        <v>1</v>
      </c>
      <c r="AU224" s="6">
        <f>'9.Seven Phase'!AV30</f>
        <v>10440.786299592566</v>
      </c>
      <c r="AV224" s="712"/>
      <c r="AW224" s="712"/>
      <c r="AX224" s="715"/>
    </row>
    <row r="225" spans="1:50" ht="20.25" thickTop="1" thickBot="1" x14ac:dyDescent="0.35">
      <c r="A225" s="673"/>
      <c r="B225" s="673"/>
      <c r="C225" s="220" t="s">
        <v>41</v>
      </c>
      <c r="D225" s="232" t="str">
        <f>'9.Seven Phase'!L31</f>
        <v>WBT*EBL</v>
      </c>
      <c r="E225" s="204">
        <f>'9.Seven Phase'!M31</f>
        <v>29444256</v>
      </c>
      <c r="F225" s="676"/>
      <c r="G225" s="669"/>
      <c r="I225" s="673"/>
      <c r="J225" s="673"/>
      <c r="K225" s="219" t="s">
        <v>41</v>
      </c>
      <c r="L225" s="203">
        <f>'9.Seven Phase'!Q31</f>
        <v>35</v>
      </c>
      <c r="M225" s="203">
        <f>'9.Seven Phase'!R31</f>
        <v>20</v>
      </c>
      <c r="N225" s="203">
        <f>'9.Seven Phase'!S31</f>
        <v>230</v>
      </c>
      <c r="O225" s="203">
        <f>'9.Seven Phase'!T31</f>
        <v>25.12420473149924</v>
      </c>
      <c r="P225" s="203">
        <f>'9.Seven Phase'!U31</f>
        <v>2.3901073345479126E-2</v>
      </c>
      <c r="Q225" s="203">
        <f>'9.Seven Phase'!V31</f>
        <v>4.7230885383892279E-2</v>
      </c>
      <c r="R225" s="673"/>
      <c r="T225" s="705"/>
      <c r="U225" s="705"/>
      <c r="V225" s="81" t="s">
        <v>41</v>
      </c>
      <c r="W225" s="158" t="str">
        <f>'9.Seven Phase'!Z31</f>
        <v>C</v>
      </c>
      <c r="X225" s="144" t="str">
        <f>'9.Seven Phase'!AA31</f>
        <v xml:space="preserve">Protected </v>
      </c>
      <c r="Y225" s="144">
        <f>'9.Seven Phase'!AB31</f>
        <v>0.01</v>
      </c>
      <c r="Z225" s="144">
        <f>'9.Seven Phase'!AC31</f>
        <v>0.5</v>
      </c>
      <c r="AA225" s="144">
        <f>'9.Seven Phase'!AD31</f>
        <v>0.505</v>
      </c>
      <c r="AB225" s="144" t="str">
        <f>'9.Seven Phase'!AE31</f>
        <v>SBT+WBT</v>
      </c>
      <c r="AC225" s="144">
        <f>'9.Seven Phase'!AF31</f>
        <v>3</v>
      </c>
      <c r="AD225" s="144">
        <f>'9.Seven Phase'!AG31</f>
        <v>1</v>
      </c>
      <c r="AE225" s="144" t="str">
        <f>'9.Seven Phase'!AH31</f>
        <v>NBT</v>
      </c>
      <c r="AF225" s="144">
        <f>'9.Seven Phase'!AI31</f>
        <v>1</v>
      </c>
      <c r="AG225" s="144">
        <f>'9.Seven Phase'!AJ31</f>
        <v>1</v>
      </c>
      <c r="AH225" s="144">
        <f>'9.Seven Phase'!AK31</f>
        <v>4</v>
      </c>
      <c r="AI225" s="144">
        <f>'9.Seven Phase'!AL31</f>
        <v>35</v>
      </c>
      <c r="AJ225" s="144">
        <f>'9.Seven Phase'!AM31</f>
        <v>0.7222222222222221</v>
      </c>
      <c r="AK225" s="150">
        <f>'9.Seven Phase'!AN31</f>
        <v>1.4588888888888887</v>
      </c>
      <c r="AL225" s="702"/>
      <c r="AN225" s="705"/>
      <c r="AO225" s="705"/>
      <c r="AP225" s="139" t="s">
        <v>41</v>
      </c>
      <c r="AQ225" s="172">
        <f>'9.Seven Phase'!AR31</f>
        <v>29444256</v>
      </c>
      <c r="AR225" s="117">
        <f>'9.Seven Phase'!AS31</f>
        <v>4.7230885383892279E-2</v>
      </c>
      <c r="AS225" s="117">
        <f>'9.Seven Phase'!AT31</f>
        <v>1.4588888888888887</v>
      </c>
      <c r="AT225" s="117">
        <f>'9.Seven Phase'!AU31</f>
        <v>1</v>
      </c>
      <c r="AU225" s="6">
        <f>'9.Seven Phase'!AV31</f>
        <v>2028845.0912216962</v>
      </c>
      <c r="AV225" s="712"/>
      <c r="AW225" s="712"/>
      <c r="AX225" s="715"/>
    </row>
    <row r="226" spans="1:50" ht="20.25" thickTop="1" thickBot="1" x14ac:dyDescent="0.35">
      <c r="A226" s="673"/>
      <c r="B226" s="673"/>
      <c r="C226" s="220" t="s">
        <v>42</v>
      </c>
      <c r="D226" s="232" t="str">
        <f>'9.Seven Phase'!L32</f>
        <v>WBT*SBL</v>
      </c>
      <c r="E226" s="204">
        <f>'9.Seven Phase'!M32</f>
        <v>17413083</v>
      </c>
      <c r="F226" s="676"/>
      <c r="G226" s="669"/>
      <c r="I226" s="673"/>
      <c r="J226" s="673"/>
      <c r="K226" s="219" t="s">
        <v>42</v>
      </c>
      <c r="L226" s="203">
        <f>'9.Seven Phase'!Q32</f>
        <v>35</v>
      </c>
      <c r="M226" s="203">
        <f>'9.Seven Phase'!R32</f>
        <v>15</v>
      </c>
      <c r="N226" s="203">
        <f>'9.Seven Phase'!S32</f>
        <v>230</v>
      </c>
      <c r="O226" s="203">
        <f>'9.Seven Phase'!T32</f>
        <v>23.0484651884397</v>
      </c>
      <c r="P226" s="203">
        <f>'9.Seven Phase'!U32</f>
        <v>1.7237755582630576E-2</v>
      </c>
      <c r="Q226" s="203">
        <f>'9.Seven Phase'!V32</f>
        <v>3.417837094773464E-2</v>
      </c>
      <c r="R226" s="673"/>
      <c r="T226" s="705"/>
      <c r="U226" s="705"/>
      <c r="V226" s="81" t="s">
        <v>42</v>
      </c>
      <c r="W226" s="158" t="str">
        <f>'9.Seven Phase'!Z32</f>
        <v>C</v>
      </c>
      <c r="X226" s="144" t="str">
        <f>'9.Seven Phase'!AA32</f>
        <v xml:space="preserve">Protected </v>
      </c>
      <c r="Y226" s="144">
        <f>'9.Seven Phase'!AB32</f>
        <v>0.01</v>
      </c>
      <c r="Z226" s="144">
        <f>'9.Seven Phase'!AC32</f>
        <v>0.5</v>
      </c>
      <c r="AA226" s="144">
        <f>'9.Seven Phase'!AD32</f>
        <v>0.505</v>
      </c>
      <c r="AB226" s="144" t="str">
        <f>'9.Seven Phase'!AE32</f>
        <v>WBT</v>
      </c>
      <c r="AC226" s="144">
        <f>'9.Seven Phase'!AF32</f>
        <v>2</v>
      </c>
      <c r="AD226" s="144">
        <f>'9.Seven Phase'!AG32</f>
        <v>1</v>
      </c>
      <c r="AE226" s="144" t="str">
        <f>'9.Seven Phase'!AH32</f>
        <v>EBT</v>
      </c>
      <c r="AF226" s="144">
        <f>'9.Seven Phase'!AI32</f>
        <v>2</v>
      </c>
      <c r="AG226" s="144">
        <f>'9.Seven Phase'!AJ32</f>
        <v>1.75</v>
      </c>
      <c r="AH226" s="144">
        <f>'9.Seven Phase'!AK32</f>
        <v>3.75</v>
      </c>
      <c r="AI226" s="144">
        <f>'9.Seven Phase'!AL32</f>
        <v>35</v>
      </c>
      <c r="AJ226" s="144">
        <f>'9.Seven Phase'!AM32</f>
        <v>0.7222222222222221</v>
      </c>
      <c r="AK226" s="150">
        <f>'9.Seven Phase'!AN32</f>
        <v>1.3677083333333331</v>
      </c>
      <c r="AL226" s="702"/>
      <c r="AN226" s="705"/>
      <c r="AO226" s="705"/>
      <c r="AP226" s="139" t="s">
        <v>42</v>
      </c>
      <c r="AQ226" s="172">
        <f>'9.Seven Phase'!AR32</f>
        <v>17413083</v>
      </c>
      <c r="AR226" s="117">
        <f>'9.Seven Phase'!AS32</f>
        <v>3.417837094773464E-2</v>
      </c>
      <c r="AS226" s="117">
        <f>'9.Seven Phase'!AT32</f>
        <v>1.3677083333333331</v>
      </c>
      <c r="AT226" s="117">
        <f>'9.Seven Phase'!AU32</f>
        <v>1</v>
      </c>
      <c r="AU226" s="6">
        <f>'9.Seven Phase'!AV32</f>
        <v>813992.72258805146</v>
      </c>
      <c r="AV226" s="712"/>
      <c r="AW226" s="712"/>
      <c r="AX226" s="715"/>
    </row>
    <row r="227" spans="1:50" ht="20.25" thickTop="1" thickBot="1" x14ac:dyDescent="0.35">
      <c r="A227" s="675"/>
      <c r="B227" s="675"/>
      <c r="C227" s="222" t="s">
        <v>43</v>
      </c>
      <c r="D227" s="233" t="str">
        <f>'9.Seven Phase'!L33</f>
        <v>SBT*WBT</v>
      </c>
      <c r="E227" s="210">
        <f>'9.Seven Phase'!M33</f>
        <v>63628065</v>
      </c>
      <c r="F227" s="676"/>
      <c r="G227" s="669"/>
      <c r="I227" s="675"/>
      <c r="J227" s="675"/>
      <c r="K227" s="221" t="s">
        <v>43</v>
      </c>
      <c r="L227" s="209">
        <f>'9.Seven Phase'!Q33</f>
        <v>35</v>
      </c>
      <c r="M227" s="209">
        <f>'9.Seven Phase'!R33</f>
        <v>15</v>
      </c>
      <c r="N227" s="209">
        <f>'9.Seven Phase'!S33</f>
        <v>270</v>
      </c>
      <c r="O227" s="209">
        <f>'9.Seven Phase'!T33</f>
        <v>19.039432764659772</v>
      </c>
      <c r="P227" s="209">
        <f>'9.Seven Phase'!U33</f>
        <v>8.3551870766805716E-3</v>
      </c>
      <c r="Q227" s="209">
        <f>'9.Seven Phase'!V33</f>
        <v>1.6640565002274812E-2</v>
      </c>
      <c r="R227" s="675"/>
      <c r="T227" s="706"/>
      <c r="U227" s="706"/>
      <c r="V227" s="82" t="s">
        <v>43</v>
      </c>
      <c r="W227" s="158" t="str">
        <f>'9.Seven Phase'!Z33</f>
        <v>C</v>
      </c>
      <c r="X227" s="163" t="str">
        <f>'9.Seven Phase'!AA33</f>
        <v xml:space="preserve">Protected </v>
      </c>
      <c r="Y227" s="163">
        <f>'9.Seven Phase'!AB33</f>
        <v>0.01</v>
      </c>
      <c r="Z227" s="163">
        <f>'9.Seven Phase'!AC33</f>
        <v>0.5</v>
      </c>
      <c r="AA227" s="163">
        <f>'9.Seven Phase'!AD33</f>
        <v>0.505</v>
      </c>
      <c r="AB227" s="163" t="str">
        <f>'9.Seven Phase'!AE33</f>
        <v>WBT+EBT</v>
      </c>
      <c r="AC227" s="163">
        <f>'9.Seven Phase'!AF33</f>
        <v>4</v>
      </c>
      <c r="AD227" s="163">
        <f>'9.Seven Phase'!AG33</f>
        <v>0</v>
      </c>
      <c r="AE227" s="163" t="str">
        <f>'9.Seven Phase'!AH33</f>
        <v>SBT</v>
      </c>
      <c r="AF227" s="163">
        <f>'9.Seven Phase'!AI33</f>
        <v>1</v>
      </c>
      <c r="AG227" s="163">
        <f>'9.Seven Phase'!AJ33</f>
        <v>0</v>
      </c>
      <c r="AH227" s="163">
        <f>'9.Seven Phase'!AK33</f>
        <v>4</v>
      </c>
      <c r="AI227" s="163">
        <f>'9.Seven Phase'!AL33</f>
        <v>35</v>
      </c>
      <c r="AJ227" s="163">
        <f>'9.Seven Phase'!AM33</f>
        <v>0.7222222222222221</v>
      </c>
      <c r="AK227" s="164">
        <f>'9.Seven Phase'!AN33</f>
        <v>1.4588888888888887</v>
      </c>
      <c r="AL227" s="703"/>
      <c r="AN227" s="706"/>
      <c r="AO227" s="706"/>
      <c r="AP227" s="140" t="s">
        <v>43</v>
      </c>
      <c r="AQ227" s="174">
        <f>'9.Seven Phase'!AR33</f>
        <v>63628065</v>
      </c>
      <c r="AR227" s="120">
        <f>'9.Seven Phase'!AS33</f>
        <v>1.6640565002274812E-2</v>
      </c>
      <c r="AS227" s="120">
        <f>'9.Seven Phase'!AT33</f>
        <v>1.4588888888888887</v>
      </c>
      <c r="AT227" s="120">
        <f>'9.Seven Phase'!AU33</f>
        <v>1</v>
      </c>
      <c r="AU227" s="7">
        <f>'9.Seven Phase'!AV33</f>
        <v>1544681.6971696953</v>
      </c>
      <c r="AV227" s="713"/>
      <c r="AW227" s="713"/>
      <c r="AX227" s="716"/>
    </row>
    <row r="228" spans="1:50" ht="20.25" thickTop="1" thickBot="1" x14ac:dyDescent="0.35">
      <c r="A228" s="672">
        <v>10</v>
      </c>
      <c r="B228" s="672" t="s">
        <v>367</v>
      </c>
      <c r="C228" s="223" t="s">
        <v>34</v>
      </c>
      <c r="D228" s="231" t="str">
        <f>'10.Offset Thru-cut'!L6</f>
        <v>(NBR+NBT)*NBL</v>
      </c>
      <c r="E228" s="212">
        <f>'10.Offset Thru-cut'!M6</f>
        <v>4619818</v>
      </c>
      <c r="F228" s="676">
        <f>SUM(E228:E235)</f>
        <v>390725414</v>
      </c>
      <c r="G228" s="669">
        <f>F228/F5</f>
        <v>2.6397787745783261</v>
      </c>
      <c r="I228" s="672">
        <v>10</v>
      </c>
      <c r="J228" s="672" t="s">
        <v>367</v>
      </c>
      <c r="K228" s="198" t="s">
        <v>34</v>
      </c>
      <c r="L228" s="199">
        <f>'10.Offset Thru-cut'!Q6</f>
        <v>15</v>
      </c>
      <c r="M228" s="199">
        <f>'10.Offset Thru-cut'!R6</f>
        <v>15</v>
      </c>
      <c r="N228" s="199">
        <f>'10.Offset Thru-cut'!S6</f>
        <v>10</v>
      </c>
      <c r="O228" s="199">
        <f>'10.Offset Thru-cut'!T6</f>
        <v>1.3073361412148754</v>
      </c>
      <c r="P228" s="199">
        <f>'10.Offset Thru-cut'!U6</f>
        <v>3.259682051177461E-7</v>
      </c>
      <c r="Q228" s="199">
        <f>'10.Offset Thru-cut'!V6</f>
        <v>6.519363039802215E-7</v>
      </c>
      <c r="R228" s="672">
        <f>'10.Offset Thru-cut'!W6</f>
        <v>6.8223388085596453E-4</v>
      </c>
      <c r="T228" s="704">
        <v>10</v>
      </c>
      <c r="U228" s="704" t="s">
        <v>367</v>
      </c>
      <c r="V228" s="73" t="s">
        <v>34</v>
      </c>
      <c r="W228" s="159" t="str">
        <f>'10.Offset Thru-cut'!Z6</f>
        <v>D</v>
      </c>
      <c r="X228" s="147" t="str">
        <f>'10.Offset Thru-cut'!AA6</f>
        <v>Permitted or yield control</v>
      </c>
      <c r="Y228" s="147">
        <f>'10.Offset Thru-cut'!AB6</f>
        <v>1</v>
      </c>
      <c r="Z228" s="147">
        <f>'10.Offset Thru-cut'!AC6</f>
        <v>0.5</v>
      </c>
      <c r="AA228" s="147">
        <f>'10.Offset Thru-cut'!AD6</f>
        <v>1</v>
      </c>
      <c r="AB228" s="147" t="str">
        <f>'10.Offset Thru-cut'!AE6</f>
        <v>NA</v>
      </c>
      <c r="AC228" s="147">
        <f>'10.Offset Thru-cut'!AF6</f>
        <v>0</v>
      </c>
      <c r="AD228" s="147">
        <f>'10.Offset Thru-cut'!AG6</f>
        <v>0</v>
      </c>
      <c r="AE228" s="147" t="str">
        <f>'10.Offset Thru-cut'!AH6</f>
        <v>NA</v>
      </c>
      <c r="AF228" s="147">
        <f>'10.Offset Thru-cut'!AI6</f>
        <v>0</v>
      </c>
      <c r="AG228" s="147">
        <f>'10.Offset Thru-cut'!AJ6</f>
        <v>0</v>
      </c>
      <c r="AH228" s="147">
        <f>'10.Offset Thru-cut'!AK6</f>
        <v>1</v>
      </c>
      <c r="AI228" s="147" t="str">
        <f>'10.Offset Thru-cut'!AL6</f>
        <v>NA</v>
      </c>
      <c r="AJ228" s="147">
        <f>'10.Offset Thru-cut'!AM6</f>
        <v>1</v>
      </c>
      <c r="AK228" s="148">
        <f>'10.Offset Thru-cut'!AN6</f>
        <v>1</v>
      </c>
      <c r="AL228" s="701">
        <f>'10.Offset Thru-cut'!AO6</f>
        <v>1</v>
      </c>
      <c r="AN228" s="704">
        <v>10</v>
      </c>
      <c r="AO228" s="704" t="s">
        <v>367</v>
      </c>
      <c r="AP228" s="131" t="s">
        <v>34</v>
      </c>
      <c r="AQ228" s="171">
        <f>'10.Offset Thru-cut'!AR6</f>
        <v>4619818</v>
      </c>
      <c r="AR228" s="115">
        <f>'10.Offset Thru-cut'!AS6</f>
        <v>6.519363039802215E-7</v>
      </c>
      <c r="AS228" s="115">
        <f>'10.Offset Thru-cut'!AT6</f>
        <v>1</v>
      </c>
      <c r="AT228" s="115">
        <f>'10.Offset Thru-cut'!AU6</f>
        <v>1</v>
      </c>
      <c r="AU228" s="5">
        <f>'10.Offset Thru-cut'!AV6</f>
        <v>3.011827071981299</v>
      </c>
      <c r="AV228" s="711">
        <f>'10.Offset Thru-cut'!AW6</f>
        <v>413956.62425542489</v>
      </c>
      <c r="AW228" s="711">
        <f>'10.Offset Thru-cut'!AX6</f>
        <v>97.023612236479792</v>
      </c>
      <c r="AX228" s="714">
        <f>'10.Offset Thru-cut'!AY6</f>
        <v>86.618584198746618</v>
      </c>
    </row>
    <row r="229" spans="1:50" ht="20.25" thickTop="1" thickBot="1" x14ac:dyDescent="0.35">
      <c r="A229" s="673"/>
      <c r="B229" s="673"/>
      <c r="C229" s="224" t="s">
        <v>35</v>
      </c>
      <c r="D229" s="232" t="str">
        <f>'10.Offset Thru-cut'!L7</f>
        <v>(NBR+EBT+SBL)*NBT</v>
      </c>
      <c r="E229" s="204">
        <f>'10.Offset Thru-cut'!M7</f>
        <v>53824190</v>
      </c>
      <c r="F229" s="676"/>
      <c r="G229" s="669"/>
      <c r="I229" s="673"/>
      <c r="J229" s="673"/>
      <c r="K229" s="202" t="s">
        <v>35</v>
      </c>
      <c r="L229" s="203">
        <f>'10.Offset Thru-cut'!Q7</f>
        <v>35</v>
      </c>
      <c r="M229" s="203">
        <f>'10.Offset Thru-cut'!R7</f>
        <v>20</v>
      </c>
      <c r="N229" s="203">
        <f>'10.Offset Thru-cut'!S7</f>
        <v>10</v>
      </c>
      <c r="O229" s="203">
        <f>'10.Offset Thru-cut'!T7</f>
        <v>7.8464824249932006</v>
      </c>
      <c r="P229" s="203">
        <f>'10.Offset Thru-cut'!U7</f>
        <v>2.903258937823807E-4</v>
      </c>
      <c r="Q229" s="203">
        <f>'10.Offset Thru-cut'!V7</f>
        <v>5.8056749844016082E-4</v>
      </c>
      <c r="R229" s="673"/>
      <c r="T229" s="705"/>
      <c r="U229" s="705"/>
      <c r="V229" s="74" t="s">
        <v>35</v>
      </c>
      <c r="W229" s="160" t="str">
        <f>'10.Offset Thru-cut'!Z7</f>
        <v>D</v>
      </c>
      <c r="X229" s="144" t="str">
        <f>'10.Offset Thru-cut'!AA7</f>
        <v>Permitted or yield control</v>
      </c>
      <c r="Y229" s="144">
        <f>'10.Offset Thru-cut'!AB7</f>
        <v>1</v>
      </c>
      <c r="Z229" s="144">
        <f>'10.Offset Thru-cut'!AC7</f>
        <v>0.5</v>
      </c>
      <c r="AA229" s="144">
        <f>'10.Offset Thru-cut'!AD7</f>
        <v>1</v>
      </c>
      <c r="AB229" s="144" t="str">
        <f>'10.Offset Thru-cut'!AE7</f>
        <v>NA</v>
      </c>
      <c r="AC229" s="144">
        <f>'10.Offset Thru-cut'!AF7</f>
        <v>0</v>
      </c>
      <c r="AD229" s="144">
        <f>'10.Offset Thru-cut'!AG7</f>
        <v>0</v>
      </c>
      <c r="AE229" s="144" t="str">
        <f>'10.Offset Thru-cut'!AH7</f>
        <v>NA</v>
      </c>
      <c r="AF229" s="144">
        <f>'10.Offset Thru-cut'!AI7</f>
        <v>0</v>
      </c>
      <c r="AG229" s="144">
        <f>'10.Offset Thru-cut'!AJ7</f>
        <v>0</v>
      </c>
      <c r="AH229" s="144">
        <f>'10.Offset Thru-cut'!AK7</f>
        <v>1</v>
      </c>
      <c r="AI229" s="144" t="str">
        <f>'10.Offset Thru-cut'!AL7</f>
        <v>NA</v>
      </c>
      <c r="AJ229" s="144">
        <f>'10.Offset Thru-cut'!AM7</f>
        <v>1</v>
      </c>
      <c r="AK229" s="150">
        <f>'10.Offset Thru-cut'!AN7</f>
        <v>1</v>
      </c>
      <c r="AL229" s="702"/>
      <c r="AN229" s="705"/>
      <c r="AO229" s="705"/>
      <c r="AP229" s="132" t="s">
        <v>35</v>
      </c>
      <c r="AQ229" s="172">
        <f>'10.Offset Thru-cut'!AR7</f>
        <v>53824190</v>
      </c>
      <c r="AR229" s="117">
        <f>'10.Offset Thru-cut'!AS7</f>
        <v>5.8056749844016082E-4</v>
      </c>
      <c r="AS229" s="117">
        <f>'10.Offset Thru-cut'!AT7</f>
        <v>1</v>
      </c>
      <c r="AT229" s="117">
        <f>'10.Offset Thru-cut'!AU7</f>
        <v>1</v>
      </c>
      <c r="AU229" s="6">
        <f>'10.Offset Thru-cut'!AV7</f>
        <v>31248.57534386792</v>
      </c>
      <c r="AV229" s="712"/>
      <c r="AW229" s="712"/>
      <c r="AX229" s="715"/>
    </row>
    <row r="230" spans="1:50" ht="20.25" thickTop="1" thickBot="1" x14ac:dyDescent="0.35">
      <c r="A230" s="673"/>
      <c r="B230" s="673"/>
      <c r="C230" s="225" t="s">
        <v>30</v>
      </c>
      <c r="D230" s="232" t="str">
        <f>'10.Offset Thru-cut'!L8</f>
        <v>(NBT+WBR)*(WBT+WBL)</v>
      </c>
      <c r="E230" s="204">
        <f>'10.Offset Thru-cut'!M8</f>
        <v>117688137</v>
      </c>
      <c r="F230" s="676"/>
      <c r="G230" s="669"/>
      <c r="I230" s="673"/>
      <c r="J230" s="673"/>
      <c r="K230" s="207" t="s">
        <v>30</v>
      </c>
      <c r="L230" s="203">
        <f>'10.Offset Thru-cut'!Q8</f>
        <v>35</v>
      </c>
      <c r="M230" s="203">
        <f>'10.Offset Thru-cut'!R8</f>
        <v>15</v>
      </c>
      <c r="N230" s="203">
        <f>'10.Offset Thru-cut'!S8</f>
        <v>10</v>
      </c>
      <c r="O230" s="203">
        <f>'10.Offset Thru-cut'!T8</f>
        <v>10.197448937567444</v>
      </c>
      <c r="P230" s="203">
        <f>'10.Offset Thru-cut'!U8</f>
        <v>7.8388153024650875E-4</v>
      </c>
      <c r="Q230" s="203">
        <f>'10.Offset Thru-cut'!V8</f>
        <v>1.567148590239556E-3</v>
      </c>
      <c r="R230" s="673"/>
      <c r="T230" s="705"/>
      <c r="U230" s="705"/>
      <c r="V230" s="75" t="s">
        <v>30</v>
      </c>
      <c r="W230" s="160" t="str">
        <f>'10.Offset Thru-cut'!Z8</f>
        <v>D</v>
      </c>
      <c r="X230" s="144" t="str">
        <f>'10.Offset Thru-cut'!AA8</f>
        <v>Permitted or yield control</v>
      </c>
      <c r="Y230" s="144">
        <f>'10.Offset Thru-cut'!AB8</f>
        <v>1</v>
      </c>
      <c r="Z230" s="144">
        <f>'10.Offset Thru-cut'!AC8</f>
        <v>0.5</v>
      </c>
      <c r="AA230" s="144">
        <f>'10.Offset Thru-cut'!AD8</f>
        <v>1</v>
      </c>
      <c r="AB230" s="144" t="str">
        <f>'10.Offset Thru-cut'!AE8</f>
        <v>NA</v>
      </c>
      <c r="AC230" s="144">
        <f>'10.Offset Thru-cut'!AF8</f>
        <v>0</v>
      </c>
      <c r="AD230" s="144">
        <f>'10.Offset Thru-cut'!AG8</f>
        <v>0</v>
      </c>
      <c r="AE230" s="144" t="str">
        <f>'10.Offset Thru-cut'!AH8</f>
        <v>NA</v>
      </c>
      <c r="AF230" s="144">
        <f>'10.Offset Thru-cut'!AI8</f>
        <v>0</v>
      </c>
      <c r="AG230" s="144">
        <f>'10.Offset Thru-cut'!AJ8</f>
        <v>0</v>
      </c>
      <c r="AH230" s="144">
        <f>'10.Offset Thru-cut'!AK8</f>
        <v>1</v>
      </c>
      <c r="AI230" s="144" t="str">
        <f>'10.Offset Thru-cut'!AL8</f>
        <v>NA</v>
      </c>
      <c r="AJ230" s="144">
        <f>'10.Offset Thru-cut'!AM8</f>
        <v>1</v>
      </c>
      <c r="AK230" s="150">
        <f>'10.Offset Thru-cut'!AN8</f>
        <v>1</v>
      </c>
      <c r="AL230" s="702"/>
      <c r="AN230" s="705"/>
      <c r="AO230" s="705"/>
      <c r="AP230" s="133" t="s">
        <v>30</v>
      </c>
      <c r="AQ230" s="172">
        <f>'10.Offset Thru-cut'!AR8</f>
        <v>117688137</v>
      </c>
      <c r="AR230" s="117">
        <f>'10.Offset Thru-cut'!AS8</f>
        <v>1.567148590239556E-3</v>
      </c>
      <c r="AS230" s="117">
        <f>'10.Offset Thru-cut'!AT8</f>
        <v>1</v>
      </c>
      <c r="AT230" s="117">
        <f>'10.Offset Thru-cut'!AU8</f>
        <v>1</v>
      </c>
      <c r="AU230" s="6">
        <f>'10.Offset Thru-cut'!AV8</f>
        <v>184434.79798746973</v>
      </c>
      <c r="AV230" s="712"/>
      <c r="AW230" s="712"/>
      <c r="AX230" s="715"/>
    </row>
    <row r="231" spans="1:50" ht="20.25" thickTop="1" thickBot="1" x14ac:dyDescent="0.35">
      <c r="A231" s="673"/>
      <c r="B231" s="673"/>
      <c r="C231" s="225" t="s">
        <v>28</v>
      </c>
      <c r="D231" s="232" t="str">
        <f>'10.Offset Thru-cut'!L9</f>
        <v>WBT*WBL</v>
      </c>
      <c r="E231" s="204">
        <f>'10.Offset Thru-cut'!M9</f>
        <v>40208076</v>
      </c>
      <c r="F231" s="676"/>
      <c r="G231" s="669"/>
      <c r="I231" s="673"/>
      <c r="J231" s="673"/>
      <c r="K231" s="207" t="s">
        <v>28</v>
      </c>
      <c r="L231" s="203">
        <f>'10.Offset Thru-cut'!Q9</f>
        <v>35</v>
      </c>
      <c r="M231" s="203">
        <f>'10.Offset Thru-cut'!R9</f>
        <v>20</v>
      </c>
      <c r="N231" s="203">
        <f>'10.Offset Thru-cut'!S9</f>
        <v>10</v>
      </c>
      <c r="O231" s="203">
        <f>'10.Offset Thru-cut'!T9</f>
        <v>7.8464824249932006</v>
      </c>
      <c r="P231" s="203">
        <f>'10.Offset Thru-cut'!U9</f>
        <v>2.903258937823807E-4</v>
      </c>
      <c r="Q231" s="203">
        <f>'10.Offset Thru-cut'!V9</f>
        <v>5.8056749844016082E-4</v>
      </c>
      <c r="R231" s="673"/>
      <c r="T231" s="705"/>
      <c r="U231" s="705"/>
      <c r="V231" s="75" t="s">
        <v>28</v>
      </c>
      <c r="W231" s="160" t="str">
        <f>'10.Offset Thru-cut'!Z9</f>
        <v>D</v>
      </c>
      <c r="X231" s="144" t="str">
        <f>'10.Offset Thru-cut'!AA9</f>
        <v>Permitted or yield control</v>
      </c>
      <c r="Y231" s="144">
        <f>'10.Offset Thru-cut'!AB9</f>
        <v>1</v>
      </c>
      <c r="Z231" s="144">
        <f>'10.Offset Thru-cut'!AC9</f>
        <v>0.5</v>
      </c>
      <c r="AA231" s="144">
        <f>'10.Offset Thru-cut'!AD9</f>
        <v>1</v>
      </c>
      <c r="AB231" s="144" t="str">
        <f>'10.Offset Thru-cut'!AE9</f>
        <v>NA</v>
      </c>
      <c r="AC231" s="144">
        <f>'10.Offset Thru-cut'!AF9</f>
        <v>0</v>
      </c>
      <c r="AD231" s="144">
        <f>'10.Offset Thru-cut'!AG9</f>
        <v>0</v>
      </c>
      <c r="AE231" s="144" t="str">
        <f>'10.Offset Thru-cut'!AH9</f>
        <v>NA</v>
      </c>
      <c r="AF231" s="144">
        <f>'10.Offset Thru-cut'!AI9</f>
        <v>0</v>
      </c>
      <c r="AG231" s="144">
        <f>'10.Offset Thru-cut'!AJ9</f>
        <v>0</v>
      </c>
      <c r="AH231" s="144">
        <f>'10.Offset Thru-cut'!AK9</f>
        <v>1</v>
      </c>
      <c r="AI231" s="144" t="str">
        <f>'10.Offset Thru-cut'!AL9</f>
        <v>NA</v>
      </c>
      <c r="AJ231" s="144">
        <f>'10.Offset Thru-cut'!AM9</f>
        <v>1</v>
      </c>
      <c r="AK231" s="150">
        <f>'10.Offset Thru-cut'!AN9</f>
        <v>1</v>
      </c>
      <c r="AL231" s="702"/>
      <c r="AN231" s="705"/>
      <c r="AO231" s="705"/>
      <c r="AP231" s="133" t="s">
        <v>28</v>
      </c>
      <c r="AQ231" s="172">
        <f>'10.Offset Thru-cut'!AR9</f>
        <v>40208076</v>
      </c>
      <c r="AR231" s="117">
        <f>'10.Offset Thru-cut'!AS9</f>
        <v>5.8056749844016082E-4</v>
      </c>
      <c r="AS231" s="117">
        <f>'10.Offset Thru-cut'!AT9</f>
        <v>1</v>
      </c>
      <c r="AT231" s="117">
        <f>'10.Offset Thru-cut'!AU9</f>
        <v>1</v>
      </c>
      <c r="AU231" s="6">
        <f>'10.Offset Thru-cut'!AV9</f>
        <v>23343.502100411868</v>
      </c>
      <c r="AV231" s="712"/>
      <c r="AW231" s="712"/>
      <c r="AX231" s="715"/>
    </row>
    <row r="232" spans="1:50" ht="20.25" thickTop="1" thickBot="1" x14ac:dyDescent="0.35">
      <c r="A232" s="673"/>
      <c r="B232" s="673"/>
      <c r="C232" s="225" t="s">
        <v>36</v>
      </c>
      <c r="D232" s="232" t="str">
        <f>'10.Offset Thru-cut'!L10</f>
        <v>(SBR+SBT)*SBL</v>
      </c>
      <c r="E232" s="204">
        <f>'10.Offset Thru-cut'!M10</f>
        <v>4619818</v>
      </c>
      <c r="F232" s="676"/>
      <c r="G232" s="669"/>
      <c r="I232" s="673"/>
      <c r="J232" s="673"/>
      <c r="K232" s="207" t="s">
        <v>36</v>
      </c>
      <c r="L232" s="203">
        <f>'10.Offset Thru-cut'!Q10</f>
        <v>15</v>
      </c>
      <c r="M232" s="203">
        <f>'10.Offset Thru-cut'!R10</f>
        <v>15</v>
      </c>
      <c r="N232" s="203">
        <f>'10.Offset Thru-cut'!S10</f>
        <v>10</v>
      </c>
      <c r="O232" s="203">
        <f>'10.Offset Thru-cut'!T10</f>
        <v>1.3073361412148754</v>
      </c>
      <c r="P232" s="203">
        <f>'10.Offset Thru-cut'!U10</f>
        <v>3.259682051177461E-7</v>
      </c>
      <c r="Q232" s="203">
        <f>'10.Offset Thru-cut'!V10</f>
        <v>6.519363039802215E-7</v>
      </c>
      <c r="R232" s="673"/>
      <c r="T232" s="705"/>
      <c r="U232" s="705"/>
      <c r="V232" s="75" t="s">
        <v>36</v>
      </c>
      <c r="W232" s="160" t="str">
        <f>'10.Offset Thru-cut'!Z10</f>
        <v>D</v>
      </c>
      <c r="X232" s="144" t="str">
        <f>'10.Offset Thru-cut'!AA10</f>
        <v>Permitted or yield control</v>
      </c>
      <c r="Y232" s="144">
        <f>'10.Offset Thru-cut'!AB10</f>
        <v>1</v>
      </c>
      <c r="Z232" s="144">
        <f>'10.Offset Thru-cut'!AC10</f>
        <v>0.5</v>
      </c>
      <c r="AA232" s="144">
        <f>'10.Offset Thru-cut'!AD10</f>
        <v>1</v>
      </c>
      <c r="AB232" s="144" t="str">
        <f>'10.Offset Thru-cut'!AE10</f>
        <v>NA</v>
      </c>
      <c r="AC232" s="144">
        <f>'10.Offset Thru-cut'!AF10</f>
        <v>0</v>
      </c>
      <c r="AD232" s="144">
        <f>'10.Offset Thru-cut'!AG10</f>
        <v>0</v>
      </c>
      <c r="AE232" s="144" t="str">
        <f>'10.Offset Thru-cut'!AH10</f>
        <v>NA</v>
      </c>
      <c r="AF232" s="144">
        <f>'10.Offset Thru-cut'!AI10</f>
        <v>0</v>
      </c>
      <c r="AG232" s="144">
        <f>'10.Offset Thru-cut'!AJ10</f>
        <v>0</v>
      </c>
      <c r="AH232" s="144">
        <f>'10.Offset Thru-cut'!AK10</f>
        <v>1</v>
      </c>
      <c r="AI232" s="144" t="str">
        <f>'10.Offset Thru-cut'!AL10</f>
        <v>NA</v>
      </c>
      <c r="AJ232" s="144">
        <f>'10.Offset Thru-cut'!AM10</f>
        <v>1</v>
      </c>
      <c r="AK232" s="150">
        <f>'10.Offset Thru-cut'!AN10</f>
        <v>1</v>
      </c>
      <c r="AL232" s="702"/>
      <c r="AN232" s="705"/>
      <c r="AO232" s="705"/>
      <c r="AP232" s="133" t="s">
        <v>36</v>
      </c>
      <c r="AQ232" s="172">
        <f>'10.Offset Thru-cut'!AR10</f>
        <v>4619818</v>
      </c>
      <c r="AR232" s="117">
        <f>'10.Offset Thru-cut'!AS10</f>
        <v>6.519363039802215E-7</v>
      </c>
      <c r="AS232" s="117">
        <f>'10.Offset Thru-cut'!AT10</f>
        <v>1</v>
      </c>
      <c r="AT232" s="117">
        <f>'10.Offset Thru-cut'!AU10</f>
        <v>1</v>
      </c>
      <c r="AU232" s="6">
        <f>'10.Offset Thru-cut'!AV10</f>
        <v>3.011827071981299</v>
      </c>
      <c r="AV232" s="712"/>
      <c r="AW232" s="712"/>
      <c r="AX232" s="715"/>
    </row>
    <row r="233" spans="1:50" ht="20.25" thickTop="1" thickBot="1" x14ac:dyDescent="0.35">
      <c r="A233" s="673"/>
      <c r="B233" s="673"/>
      <c r="C233" s="225" t="s">
        <v>29</v>
      </c>
      <c r="D233" s="232" t="str">
        <f>'10.Offset Thru-cut'!L11</f>
        <v>(SBR+WBT+NBL)*SBT</v>
      </c>
      <c r="E233" s="204">
        <f>'10.Offset Thru-cut'!M11</f>
        <v>70752825</v>
      </c>
      <c r="F233" s="676"/>
      <c r="G233" s="669"/>
      <c r="I233" s="673"/>
      <c r="J233" s="673"/>
      <c r="K233" s="207" t="s">
        <v>29</v>
      </c>
      <c r="L233" s="203">
        <f>'10.Offset Thru-cut'!Q11</f>
        <v>35</v>
      </c>
      <c r="M233" s="203">
        <f>'10.Offset Thru-cut'!R11</f>
        <v>20</v>
      </c>
      <c r="N233" s="203">
        <f>'10.Offset Thru-cut'!S11</f>
        <v>10</v>
      </c>
      <c r="O233" s="203">
        <f>'10.Offset Thru-cut'!T11</f>
        <v>7.8464824249932006</v>
      </c>
      <c r="P233" s="203">
        <f>'10.Offset Thru-cut'!U11</f>
        <v>2.903258937823807E-4</v>
      </c>
      <c r="Q233" s="203">
        <f>'10.Offset Thru-cut'!V11</f>
        <v>5.8056749844016082E-4</v>
      </c>
      <c r="R233" s="673"/>
      <c r="T233" s="705"/>
      <c r="U233" s="705"/>
      <c r="V233" s="75" t="s">
        <v>29</v>
      </c>
      <c r="W233" s="160" t="str">
        <f>'10.Offset Thru-cut'!Z11</f>
        <v>D</v>
      </c>
      <c r="X233" s="144" t="str">
        <f>'10.Offset Thru-cut'!AA11</f>
        <v>Permitted or yield control</v>
      </c>
      <c r="Y233" s="144">
        <f>'10.Offset Thru-cut'!AB11</f>
        <v>1</v>
      </c>
      <c r="Z233" s="144">
        <f>'10.Offset Thru-cut'!AC11</f>
        <v>0.5</v>
      </c>
      <c r="AA233" s="144">
        <f>'10.Offset Thru-cut'!AD11</f>
        <v>1</v>
      </c>
      <c r="AB233" s="144" t="str">
        <f>'10.Offset Thru-cut'!AE11</f>
        <v>NA</v>
      </c>
      <c r="AC233" s="144">
        <f>'10.Offset Thru-cut'!AF11</f>
        <v>0</v>
      </c>
      <c r="AD233" s="144">
        <f>'10.Offset Thru-cut'!AG11</f>
        <v>0</v>
      </c>
      <c r="AE233" s="144" t="str">
        <f>'10.Offset Thru-cut'!AH11</f>
        <v>NA</v>
      </c>
      <c r="AF233" s="144">
        <f>'10.Offset Thru-cut'!AI11</f>
        <v>0</v>
      </c>
      <c r="AG233" s="144">
        <f>'10.Offset Thru-cut'!AJ11</f>
        <v>0</v>
      </c>
      <c r="AH233" s="144">
        <f>'10.Offset Thru-cut'!AK11</f>
        <v>1</v>
      </c>
      <c r="AI233" s="144" t="str">
        <f>'10.Offset Thru-cut'!AL11</f>
        <v>NA</v>
      </c>
      <c r="AJ233" s="144">
        <f>'10.Offset Thru-cut'!AM11</f>
        <v>1</v>
      </c>
      <c r="AK233" s="150">
        <f>'10.Offset Thru-cut'!AN11</f>
        <v>1</v>
      </c>
      <c r="AL233" s="702"/>
      <c r="AN233" s="705"/>
      <c r="AO233" s="705"/>
      <c r="AP233" s="133" t="s">
        <v>29</v>
      </c>
      <c r="AQ233" s="172">
        <f>'10.Offset Thru-cut'!AR11</f>
        <v>70752825</v>
      </c>
      <c r="AR233" s="117">
        <f>'10.Offset Thru-cut'!AS11</f>
        <v>5.8056749844016082E-4</v>
      </c>
      <c r="AS233" s="117">
        <f>'10.Offset Thru-cut'!AT11</f>
        <v>1</v>
      </c>
      <c r="AT233" s="117">
        <f>'10.Offset Thru-cut'!AU11</f>
        <v>1</v>
      </c>
      <c r="AU233" s="6">
        <f>'10.Offset Thru-cut'!AV11</f>
        <v>41076.790617824474</v>
      </c>
      <c r="AV233" s="712"/>
      <c r="AW233" s="712"/>
      <c r="AX233" s="715"/>
    </row>
    <row r="234" spans="1:50" ht="20.25" thickTop="1" thickBot="1" x14ac:dyDescent="0.35">
      <c r="A234" s="673"/>
      <c r="B234" s="673"/>
      <c r="C234" s="250" t="s">
        <v>37</v>
      </c>
      <c r="D234" s="235" t="str">
        <f>'10.Offset Thru-cut'!L12</f>
        <v>(SBT+EBR)*(EBT+EBL)</v>
      </c>
      <c r="E234" s="204">
        <f>'10.Offset Thru-cut'!M12</f>
        <v>77402118</v>
      </c>
      <c r="F234" s="676"/>
      <c r="G234" s="669"/>
      <c r="I234" s="673"/>
      <c r="J234" s="673"/>
      <c r="K234" s="251" t="s">
        <v>37</v>
      </c>
      <c r="L234" s="203">
        <f>'10.Offset Thru-cut'!Q12</f>
        <v>35</v>
      </c>
      <c r="M234" s="203">
        <f>'10.Offset Thru-cut'!R12</f>
        <v>15</v>
      </c>
      <c r="N234" s="203">
        <f>'10.Offset Thru-cut'!S12</f>
        <v>10</v>
      </c>
      <c r="O234" s="203">
        <f>'10.Offset Thru-cut'!T12</f>
        <v>10.197448937567444</v>
      </c>
      <c r="P234" s="203">
        <f>'10.Offset Thru-cut'!U12</f>
        <v>7.8388153024650875E-4</v>
      </c>
      <c r="Q234" s="203">
        <f>'10.Offset Thru-cut'!V12</f>
        <v>1.567148590239556E-3</v>
      </c>
      <c r="R234" s="673"/>
      <c r="T234" s="705"/>
      <c r="U234" s="705"/>
      <c r="V234" s="85" t="s">
        <v>37</v>
      </c>
      <c r="W234" s="160" t="str">
        <f>'10.Offset Thru-cut'!Z12</f>
        <v>D</v>
      </c>
      <c r="X234" s="144" t="str">
        <f>'10.Offset Thru-cut'!AA12</f>
        <v>Permitted or yield control</v>
      </c>
      <c r="Y234" s="144">
        <f>'10.Offset Thru-cut'!AB12</f>
        <v>1</v>
      </c>
      <c r="Z234" s="144">
        <f>'10.Offset Thru-cut'!AC12</f>
        <v>0.5</v>
      </c>
      <c r="AA234" s="144">
        <f>'10.Offset Thru-cut'!AD12</f>
        <v>1</v>
      </c>
      <c r="AB234" s="144" t="str">
        <f>'10.Offset Thru-cut'!AE12</f>
        <v>NA</v>
      </c>
      <c r="AC234" s="144">
        <f>'10.Offset Thru-cut'!AF12</f>
        <v>0</v>
      </c>
      <c r="AD234" s="144">
        <f>'10.Offset Thru-cut'!AG12</f>
        <v>0</v>
      </c>
      <c r="AE234" s="144" t="str">
        <f>'10.Offset Thru-cut'!AH12</f>
        <v>NA</v>
      </c>
      <c r="AF234" s="144">
        <f>'10.Offset Thru-cut'!AI12</f>
        <v>0</v>
      </c>
      <c r="AG234" s="144">
        <f>'10.Offset Thru-cut'!AJ12</f>
        <v>0</v>
      </c>
      <c r="AH234" s="144">
        <f>'10.Offset Thru-cut'!AK12</f>
        <v>1</v>
      </c>
      <c r="AI234" s="144" t="str">
        <f>'10.Offset Thru-cut'!AL12</f>
        <v>NA</v>
      </c>
      <c r="AJ234" s="144">
        <f>'10.Offset Thru-cut'!AM12</f>
        <v>1</v>
      </c>
      <c r="AK234" s="150">
        <f>'10.Offset Thru-cut'!AN12</f>
        <v>1</v>
      </c>
      <c r="AL234" s="702"/>
      <c r="AN234" s="705"/>
      <c r="AO234" s="705"/>
      <c r="AP234" s="133" t="s">
        <v>37</v>
      </c>
      <c r="AQ234" s="172">
        <f>'10.Offset Thru-cut'!AR12</f>
        <v>77402118</v>
      </c>
      <c r="AR234" s="117">
        <f>'10.Offset Thru-cut'!AS12</f>
        <v>1.567148590239556E-3</v>
      </c>
      <c r="AS234" s="117">
        <f>'10.Offset Thru-cut'!AT12</f>
        <v>1</v>
      </c>
      <c r="AT234" s="117">
        <f>'10.Offset Thru-cut'!AU12</f>
        <v>1</v>
      </c>
      <c r="AU234" s="6">
        <f>'10.Offset Thru-cut'!AV12</f>
        <v>121300.62010525576</v>
      </c>
      <c r="AV234" s="712"/>
      <c r="AW234" s="712"/>
      <c r="AX234" s="715"/>
    </row>
    <row r="235" spans="1:50" ht="20.25" thickTop="1" thickBot="1" x14ac:dyDescent="0.35">
      <c r="A235" s="673"/>
      <c r="B235" s="673"/>
      <c r="C235" s="226" t="s">
        <v>39</v>
      </c>
      <c r="D235" s="233" t="str">
        <f>'10.Offset Thru-cut'!L13</f>
        <v>EBT*EBL</v>
      </c>
      <c r="E235" s="210">
        <f>'10.Offset Thru-cut'!M13</f>
        <v>21610432</v>
      </c>
      <c r="F235" s="676"/>
      <c r="G235" s="669"/>
      <c r="I235" s="673"/>
      <c r="J235" s="673"/>
      <c r="K235" s="208" t="s">
        <v>39</v>
      </c>
      <c r="L235" s="209">
        <f>'10.Offset Thru-cut'!Q13</f>
        <v>35</v>
      </c>
      <c r="M235" s="209">
        <f>'10.Offset Thru-cut'!R13</f>
        <v>20</v>
      </c>
      <c r="N235" s="209">
        <f>'10.Offset Thru-cut'!S13</f>
        <v>10</v>
      </c>
      <c r="O235" s="209">
        <f>'10.Offset Thru-cut'!T13</f>
        <v>7.8464824249932006</v>
      </c>
      <c r="P235" s="209">
        <f>'10.Offset Thru-cut'!U13</f>
        <v>2.903258937823807E-4</v>
      </c>
      <c r="Q235" s="209">
        <f>'10.Offset Thru-cut'!V13</f>
        <v>5.8056749844016082E-4</v>
      </c>
      <c r="R235" s="675"/>
      <c r="T235" s="705"/>
      <c r="U235" s="705"/>
      <c r="V235" s="76" t="s">
        <v>39</v>
      </c>
      <c r="W235" s="160" t="str">
        <f>'10.Offset Thru-cut'!Z13</f>
        <v>D</v>
      </c>
      <c r="X235" s="152" t="str">
        <f>'10.Offset Thru-cut'!AA13</f>
        <v>Permitted or yield control</v>
      </c>
      <c r="Y235" s="152">
        <f>'10.Offset Thru-cut'!AB13</f>
        <v>1</v>
      </c>
      <c r="Z235" s="152">
        <f>'10.Offset Thru-cut'!AC13</f>
        <v>0.5</v>
      </c>
      <c r="AA235" s="152">
        <f>'10.Offset Thru-cut'!AD13</f>
        <v>1</v>
      </c>
      <c r="AB235" s="152" t="str">
        <f>'10.Offset Thru-cut'!AE13</f>
        <v>NA</v>
      </c>
      <c r="AC235" s="152">
        <f>'10.Offset Thru-cut'!AF13</f>
        <v>0</v>
      </c>
      <c r="AD235" s="152">
        <f>'10.Offset Thru-cut'!AG13</f>
        <v>0</v>
      </c>
      <c r="AE235" s="152" t="str">
        <f>'10.Offset Thru-cut'!AH13</f>
        <v>NA</v>
      </c>
      <c r="AF235" s="152">
        <f>'10.Offset Thru-cut'!AI13</f>
        <v>0</v>
      </c>
      <c r="AG235" s="152">
        <f>'10.Offset Thru-cut'!AJ13</f>
        <v>0</v>
      </c>
      <c r="AH235" s="152">
        <f>'10.Offset Thru-cut'!AK13</f>
        <v>1</v>
      </c>
      <c r="AI235" s="152" t="str">
        <f>'10.Offset Thru-cut'!AL13</f>
        <v>NA</v>
      </c>
      <c r="AJ235" s="152">
        <f>'10.Offset Thru-cut'!AM13</f>
        <v>1</v>
      </c>
      <c r="AK235" s="153">
        <f>'10.Offset Thru-cut'!AN13</f>
        <v>1</v>
      </c>
      <c r="AL235" s="703"/>
      <c r="AN235" s="705"/>
      <c r="AO235" s="705"/>
      <c r="AP235" s="134" t="s">
        <v>39</v>
      </c>
      <c r="AQ235" s="174">
        <f>'10.Offset Thru-cut'!AR13</f>
        <v>21610432</v>
      </c>
      <c r="AR235" s="120">
        <f>'10.Offset Thru-cut'!AS13</f>
        <v>5.8056749844016082E-4</v>
      </c>
      <c r="AS235" s="120">
        <f>'10.Offset Thru-cut'!AT13</f>
        <v>1</v>
      </c>
      <c r="AT235" s="120">
        <f>'10.Offset Thru-cut'!AU13</f>
        <v>1</v>
      </c>
      <c r="AU235" s="7">
        <f>'10.Offset Thru-cut'!AV13</f>
        <v>12546.314446451201</v>
      </c>
      <c r="AV235" s="713"/>
      <c r="AW235" s="713"/>
      <c r="AX235" s="715"/>
    </row>
    <row r="236" spans="1:50" ht="20.25" thickTop="1" thickBot="1" x14ac:dyDescent="0.35">
      <c r="A236" s="673"/>
      <c r="B236" s="673"/>
      <c r="C236" s="245" t="s">
        <v>34</v>
      </c>
      <c r="D236" s="249" t="str">
        <f>'10.Offset Thru-cut'!L14</f>
        <v>(NBR+NBT)*EBT</v>
      </c>
      <c r="E236" s="212">
        <f>'10.Offset Thru-cut'!M14</f>
        <v>58689652</v>
      </c>
      <c r="F236" s="676">
        <f>SUM(E236:E243)</f>
        <v>340382670</v>
      </c>
      <c r="G236" s="669">
        <f>F236/F13</f>
        <v>3.4849668343064741</v>
      </c>
      <c r="I236" s="673"/>
      <c r="J236" s="673"/>
      <c r="K236" s="211" t="s">
        <v>34</v>
      </c>
      <c r="L236" s="199">
        <f>'10.Offset Thru-cut'!Q14</f>
        <v>35</v>
      </c>
      <c r="M236" s="199">
        <f>'10.Offset Thru-cut'!R14</f>
        <v>15</v>
      </c>
      <c r="N236" s="199">
        <f>'10.Offset Thru-cut'!S14</f>
        <v>45</v>
      </c>
      <c r="O236" s="199">
        <f>'10.Offset Thru-cut'!T14</f>
        <v>13.299792101327421</v>
      </c>
      <c r="P236" s="199">
        <f>'10.Offset Thru-cut'!U14</f>
        <v>2.1450602139066136E-3</v>
      </c>
      <c r="Q236" s="199">
        <f>'10.Offset Thru-cut'!V14</f>
        <v>4.2855191444919425E-3</v>
      </c>
      <c r="R236" s="672">
        <f>'10.Offset Thru-cut'!W14</f>
        <v>3.056800410038741E-3</v>
      </c>
      <c r="T236" s="705"/>
      <c r="U236" s="705"/>
      <c r="V236" s="77" t="s">
        <v>34</v>
      </c>
      <c r="W236" s="157" t="str">
        <f>'10.Offset Thru-cut'!Z14</f>
        <v>M</v>
      </c>
      <c r="X236" s="161" t="str">
        <f>'10.Offset Thru-cut'!AA14</f>
        <v>Protected</v>
      </c>
      <c r="Y236" s="161">
        <f>'10.Offset Thru-cut'!AB14</f>
        <v>0.01</v>
      </c>
      <c r="Z236" s="161">
        <f>'10.Offset Thru-cut'!AC14</f>
        <v>0.5</v>
      </c>
      <c r="AA236" s="161">
        <f>'10.Offset Thru-cut'!AD14</f>
        <v>0.505</v>
      </c>
      <c r="AB236" s="161">
        <f>'10.Offset Thru-cut'!AE14</f>
        <v>0</v>
      </c>
      <c r="AC236" s="161">
        <f>'10.Offset Thru-cut'!AF14</f>
        <v>0</v>
      </c>
      <c r="AD236" s="161">
        <f>'10.Offset Thru-cut'!AG14</f>
        <v>1</v>
      </c>
      <c r="AE236" s="161" t="str">
        <f>'10.Offset Thru-cut'!AH14</f>
        <v>EBT</v>
      </c>
      <c r="AF236" s="161">
        <f>'10.Offset Thru-cut'!AI14</f>
        <v>2</v>
      </c>
      <c r="AG236" s="161">
        <f>'10.Offset Thru-cut'!AJ14</f>
        <v>1.75</v>
      </c>
      <c r="AH236" s="161">
        <f>'10.Offset Thru-cut'!AK14</f>
        <v>1.75</v>
      </c>
      <c r="AI236" s="161">
        <f>'10.Offset Thru-cut'!AL14</f>
        <v>35</v>
      </c>
      <c r="AJ236" s="161">
        <f>'10.Offset Thru-cut'!AM14</f>
        <v>0.7222222222222221</v>
      </c>
      <c r="AK236" s="162">
        <f>'10.Offset Thru-cut'!AN14</f>
        <v>0.63826388888888885</v>
      </c>
      <c r="AL236" s="701">
        <f>'10.Offset Thru-cut'!AO14</f>
        <v>0.84342013888888867</v>
      </c>
      <c r="AN236" s="705"/>
      <c r="AO236" s="705"/>
      <c r="AP236" s="135" t="s">
        <v>34</v>
      </c>
      <c r="AQ236" s="171">
        <f>'10.Offset Thru-cut'!AR14</f>
        <v>58689652</v>
      </c>
      <c r="AR236" s="115">
        <f>'10.Offset Thru-cut'!AS14</f>
        <v>4.2855191444919425E-3</v>
      </c>
      <c r="AS236" s="115">
        <f>'10.Offset Thru-cut'!AT14</f>
        <v>0.63826388888888885</v>
      </c>
      <c r="AT236" s="115">
        <f>'10.Offset Thru-cut'!AU14</f>
        <v>1</v>
      </c>
      <c r="AU236" s="5">
        <f>'10.Offset Thru-cut'!AV14</f>
        <v>160533.34235187335</v>
      </c>
      <c r="AV236" s="711">
        <f>'10.Offset Thru-cut'!AW14</f>
        <v>943894.44879877358</v>
      </c>
      <c r="AW236" s="711">
        <f>'10.Offset Thru-cut'!AX14</f>
        <v>93.342243962073042</v>
      </c>
      <c r="AX236" s="715"/>
    </row>
    <row r="237" spans="1:50" ht="20.25" thickTop="1" thickBot="1" x14ac:dyDescent="0.35">
      <c r="A237" s="673"/>
      <c r="B237" s="673"/>
      <c r="C237" s="228" t="s">
        <v>35</v>
      </c>
      <c r="D237" s="232" t="str">
        <f>'10.Offset Thru-cut'!L15</f>
        <v>(NBR+NBT+EBT)*SBL</v>
      </c>
      <c r="E237" s="204">
        <f>'10.Offset Thru-cut'!M15</f>
        <v>17400044</v>
      </c>
      <c r="F237" s="676"/>
      <c r="G237" s="669"/>
      <c r="I237" s="673"/>
      <c r="J237" s="673"/>
      <c r="K237" s="214" t="s">
        <v>35</v>
      </c>
      <c r="L237" s="203">
        <f>'10.Offset Thru-cut'!Q15</f>
        <v>35</v>
      </c>
      <c r="M237" s="203">
        <f>'10.Offset Thru-cut'!R15</f>
        <v>25</v>
      </c>
      <c r="N237" s="203">
        <f>'10.Offset Thru-cut'!S15</f>
        <v>45</v>
      </c>
      <c r="O237" s="203">
        <f>'10.Offset Thru-cut'!T15</f>
        <v>12.375006393165437</v>
      </c>
      <c r="P237" s="203">
        <f>'10.Offset Thru-cut'!U15</f>
        <v>1.6323552670977528E-3</v>
      </c>
      <c r="Q237" s="203">
        <f>'10.Offset Thru-cut'!V15</f>
        <v>3.2620459504774839E-3</v>
      </c>
      <c r="R237" s="673"/>
      <c r="T237" s="705"/>
      <c r="U237" s="705"/>
      <c r="V237" s="78" t="s">
        <v>35</v>
      </c>
      <c r="W237" s="158" t="str">
        <f>'10.Offset Thru-cut'!Z15</f>
        <v>M</v>
      </c>
      <c r="X237" s="144" t="str">
        <f>'10.Offset Thru-cut'!AA15</f>
        <v>Protected</v>
      </c>
      <c r="Y237" s="144">
        <f>'10.Offset Thru-cut'!AB15</f>
        <v>0.01</v>
      </c>
      <c r="Z237" s="144">
        <f>'10.Offset Thru-cut'!AC15</f>
        <v>0.5</v>
      </c>
      <c r="AA237" s="144">
        <f>'10.Offset Thru-cut'!AD15</f>
        <v>0.505</v>
      </c>
      <c r="AB237" s="144" t="str">
        <f>'10.Offset Thru-cut'!AE15</f>
        <v>WBT</v>
      </c>
      <c r="AC237" s="144">
        <f>'10.Offset Thru-cut'!AF15</f>
        <v>2</v>
      </c>
      <c r="AD237" s="144">
        <f>'10.Offset Thru-cut'!AG15</f>
        <v>1</v>
      </c>
      <c r="AE237" s="144" t="str">
        <f>'10.Offset Thru-cut'!AH15</f>
        <v>EBT</v>
      </c>
      <c r="AF237" s="144">
        <f>'10.Offset Thru-cut'!AI15</f>
        <v>2</v>
      </c>
      <c r="AG237" s="144">
        <f>'10.Offset Thru-cut'!AJ15</f>
        <v>1.75</v>
      </c>
      <c r="AH237" s="144">
        <f>'10.Offset Thru-cut'!AK15</f>
        <v>3.75</v>
      </c>
      <c r="AI237" s="144">
        <f>'10.Offset Thru-cut'!AL15</f>
        <v>35</v>
      </c>
      <c r="AJ237" s="144">
        <f>'10.Offset Thru-cut'!AM15</f>
        <v>0.7222222222222221</v>
      </c>
      <c r="AK237" s="150">
        <f>'10.Offset Thru-cut'!AN15</f>
        <v>1.3677083333333331</v>
      </c>
      <c r="AL237" s="702"/>
      <c r="AN237" s="705"/>
      <c r="AO237" s="705"/>
      <c r="AP237" s="136" t="s">
        <v>35</v>
      </c>
      <c r="AQ237" s="172">
        <f>'10.Offset Thru-cut'!AR15</f>
        <v>17400044</v>
      </c>
      <c r="AR237" s="117">
        <f>'10.Offset Thru-cut'!AS15</f>
        <v>3.2620459504774839E-3</v>
      </c>
      <c r="AS237" s="117">
        <f>'10.Offset Thru-cut'!AT15</f>
        <v>1.3677083333333331</v>
      </c>
      <c r="AT237" s="117">
        <f>'10.Offset Thru-cut'!AU15</f>
        <v>1</v>
      </c>
      <c r="AU237" s="6">
        <f>'10.Offset Thru-cut'!AV15</f>
        <v>77630.773592413883</v>
      </c>
      <c r="AV237" s="712"/>
      <c r="AW237" s="712"/>
      <c r="AX237" s="715"/>
    </row>
    <row r="238" spans="1:50" ht="20.25" thickTop="1" thickBot="1" x14ac:dyDescent="0.35">
      <c r="A238" s="673"/>
      <c r="B238" s="673"/>
      <c r="C238" s="228" t="s">
        <v>30</v>
      </c>
      <c r="D238" s="232" t="str">
        <f>'10.Offset Thru-cut'!L16</f>
        <v>NBT*(WBR+WBT+WBL)</v>
      </c>
      <c r="E238" s="204">
        <f>'10.Offset Thru-cut'!M16</f>
        <v>80604345</v>
      </c>
      <c r="F238" s="676"/>
      <c r="G238" s="669"/>
      <c r="I238" s="673"/>
      <c r="J238" s="673"/>
      <c r="K238" s="214" t="s">
        <v>30</v>
      </c>
      <c r="L238" s="203">
        <f>'10.Offset Thru-cut'!Q16</f>
        <v>35</v>
      </c>
      <c r="M238" s="203">
        <f>'10.Offset Thru-cut'!R16</f>
        <v>15</v>
      </c>
      <c r="N238" s="203">
        <f>'10.Offset Thru-cut'!S16</f>
        <v>45</v>
      </c>
      <c r="O238" s="203">
        <f>'10.Offset Thru-cut'!T16</f>
        <v>13.299792101327421</v>
      </c>
      <c r="P238" s="203">
        <f>'10.Offset Thru-cut'!U16</f>
        <v>2.1450602139066136E-3</v>
      </c>
      <c r="Q238" s="203">
        <f>'10.Offset Thru-cut'!V16</f>
        <v>4.2855191444919425E-3</v>
      </c>
      <c r="R238" s="673"/>
      <c r="T238" s="705"/>
      <c r="U238" s="705"/>
      <c r="V238" s="78" t="s">
        <v>30</v>
      </c>
      <c r="W238" s="158" t="str">
        <f>'10.Offset Thru-cut'!Z16</f>
        <v>M</v>
      </c>
      <c r="X238" s="144" t="str">
        <f>'10.Offset Thru-cut'!AA16</f>
        <v>Protected</v>
      </c>
      <c r="Y238" s="144">
        <f>'10.Offset Thru-cut'!AB16</f>
        <v>0.01</v>
      </c>
      <c r="Z238" s="144">
        <f>'10.Offset Thru-cut'!AC16</f>
        <v>0.5</v>
      </c>
      <c r="AA238" s="144">
        <f>'10.Offset Thru-cut'!AD16</f>
        <v>0.505</v>
      </c>
      <c r="AB238" s="144">
        <f>'10.Offset Thru-cut'!AE16</f>
        <v>0</v>
      </c>
      <c r="AC238" s="144">
        <f>'10.Offset Thru-cut'!AF16</f>
        <v>0</v>
      </c>
      <c r="AD238" s="144">
        <f>'10.Offset Thru-cut'!AG16</f>
        <v>1</v>
      </c>
      <c r="AE238" s="144" t="str">
        <f>'10.Offset Thru-cut'!AH16</f>
        <v>WBT</v>
      </c>
      <c r="AF238" s="144">
        <f>'10.Offset Thru-cut'!AI16</f>
        <v>2</v>
      </c>
      <c r="AG238" s="144">
        <f>'10.Offset Thru-cut'!AJ16</f>
        <v>1.75</v>
      </c>
      <c r="AH238" s="144">
        <f>'10.Offset Thru-cut'!AK16</f>
        <v>1.75</v>
      </c>
      <c r="AI238" s="144">
        <f>'10.Offset Thru-cut'!AL16</f>
        <v>35</v>
      </c>
      <c r="AJ238" s="144">
        <f>'10.Offset Thru-cut'!AM16</f>
        <v>0.7222222222222221</v>
      </c>
      <c r="AK238" s="150">
        <f>'10.Offset Thru-cut'!AN16</f>
        <v>0.63826388888888885</v>
      </c>
      <c r="AL238" s="702"/>
      <c r="AN238" s="705"/>
      <c r="AO238" s="705"/>
      <c r="AP238" s="136" t="s">
        <v>30</v>
      </c>
      <c r="AQ238" s="172">
        <f>'10.Offset Thru-cut'!AR16</f>
        <v>80604345</v>
      </c>
      <c r="AR238" s="117">
        <f>'10.Offset Thru-cut'!AS16</f>
        <v>4.2855191444919425E-3</v>
      </c>
      <c r="AS238" s="117">
        <f>'10.Offset Thru-cut'!AT16</f>
        <v>0.63826388888888885</v>
      </c>
      <c r="AT238" s="117">
        <f>'10.Offset Thru-cut'!AU16</f>
        <v>1</v>
      </c>
      <c r="AU238" s="6">
        <f>'10.Offset Thru-cut'!AV16</f>
        <v>220476.42931897962</v>
      </c>
      <c r="AV238" s="712"/>
      <c r="AW238" s="712"/>
      <c r="AX238" s="715"/>
    </row>
    <row r="239" spans="1:50" ht="20.25" thickTop="1" thickBot="1" x14ac:dyDescent="0.35">
      <c r="A239" s="673"/>
      <c r="B239" s="673"/>
      <c r="C239" s="228" t="s">
        <v>28</v>
      </c>
      <c r="D239" s="232" t="str">
        <f>'10.Offset Thru-cut'!L17</f>
        <v>(NBT+WBR)*EBL</v>
      </c>
      <c r="E239" s="204">
        <f>'10.Offset Thru-cut'!M17</f>
        <v>10143776</v>
      </c>
      <c r="F239" s="676"/>
      <c r="G239" s="669"/>
      <c r="I239" s="673"/>
      <c r="J239" s="673"/>
      <c r="K239" s="214" t="s">
        <v>28</v>
      </c>
      <c r="L239" s="203">
        <f>'10.Offset Thru-cut'!Q17</f>
        <v>20</v>
      </c>
      <c r="M239" s="203">
        <f>'10.Offset Thru-cut'!R17</f>
        <v>15</v>
      </c>
      <c r="N239" s="203">
        <f>'10.Offset Thru-cut'!S17</f>
        <v>45</v>
      </c>
      <c r="O239" s="203">
        <f>'10.Offset Thru-cut'!T17</f>
        <v>7.0840654162717795</v>
      </c>
      <c r="P239" s="203">
        <f>'10.Offset Thru-cut'!U17</f>
        <v>1.9707812023953651E-4</v>
      </c>
      <c r="Q239" s="203">
        <f>'10.Offset Thru-cut'!V17</f>
        <v>3.9411740069359585E-4</v>
      </c>
      <c r="R239" s="673"/>
      <c r="T239" s="705"/>
      <c r="U239" s="705"/>
      <c r="V239" s="78" t="s">
        <v>28</v>
      </c>
      <c r="W239" s="158" t="str">
        <f>'10.Offset Thru-cut'!Z17</f>
        <v>M</v>
      </c>
      <c r="X239" s="144" t="str">
        <f>'10.Offset Thru-cut'!AA17</f>
        <v>Protected</v>
      </c>
      <c r="Y239" s="144">
        <f>'10.Offset Thru-cut'!AB17</f>
        <v>0.01</v>
      </c>
      <c r="Z239" s="144">
        <f>'10.Offset Thru-cut'!AC17</f>
        <v>0.5</v>
      </c>
      <c r="AA239" s="144">
        <f>'10.Offset Thru-cut'!AD17</f>
        <v>0.505</v>
      </c>
      <c r="AB239" s="144" t="str">
        <f>'10.Offset Thru-cut'!AE17</f>
        <v>WBT</v>
      </c>
      <c r="AC239" s="144">
        <f>'10.Offset Thru-cut'!AF17</f>
        <v>2</v>
      </c>
      <c r="AD239" s="144">
        <f>'10.Offset Thru-cut'!AG17</f>
        <v>0</v>
      </c>
      <c r="AE239" s="144" t="str">
        <f>'10.Offset Thru-cut'!AH17</f>
        <v>NBT</v>
      </c>
      <c r="AF239" s="144">
        <f>'10.Offset Thru-cut'!AI17</f>
        <v>1</v>
      </c>
      <c r="AG239" s="144">
        <f>'10.Offset Thru-cut'!AJ17</f>
        <v>0</v>
      </c>
      <c r="AH239" s="144">
        <f>'10.Offset Thru-cut'!AK17</f>
        <v>2</v>
      </c>
      <c r="AI239" s="144">
        <f>'10.Offset Thru-cut'!AL17</f>
        <v>35</v>
      </c>
      <c r="AJ239" s="144">
        <f>'10.Offset Thru-cut'!AM17</f>
        <v>0.7222222222222221</v>
      </c>
      <c r="AK239" s="150">
        <f>'10.Offset Thru-cut'!AN17</f>
        <v>0.72944444444444434</v>
      </c>
      <c r="AL239" s="702"/>
      <c r="AN239" s="705"/>
      <c r="AO239" s="705"/>
      <c r="AP239" s="136" t="s">
        <v>28</v>
      </c>
      <c r="AQ239" s="172">
        <f>'10.Offset Thru-cut'!AR17</f>
        <v>10143776</v>
      </c>
      <c r="AR239" s="117">
        <f>'10.Offset Thru-cut'!AS17</f>
        <v>3.9411740069359585E-4</v>
      </c>
      <c r="AS239" s="117">
        <f>'10.Offset Thru-cut'!AT17</f>
        <v>0.72944444444444434</v>
      </c>
      <c r="AT239" s="117">
        <f>'10.Offset Thru-cut'!AU17</f>
        <v>1</v>
      </c>
      <c r="AU239" s="6">
        <f>'10.Offset Thru-cut'!AV17</f>
        <v>2916.2011786854996</v>
      </c>
      <c r="AV239" s="712"/>
      <c r="AW239" s="712"/>
      <c r="AX239" s="715"/>
    </row>
    <row r="240" spans="1:50" ht="20.25" thickTop="1" thickBot="1" x14ac:dyDescent="0.35">
      <c r="A240" s="673"/>
      <c r="B240" s="673"/>
      <c r="C240" s="228" t="s">
        <v>36</v>
      </c>
      <c r="D240" s="232" t="str">
        <f>'10.Offset Thru-cut'!L18</f>
        <v>WBT*(SBR+SBT)</v>
      </c>
      <c r="E240" s="204">
        <f>'10.Offset Thru-cut'!M18</f>
        <v>79964766</v>
      </c>
      <c r="F240" s="676"/>
      <c r="G240" s="669"/>
      <c r="I240" s="673"/>
      <c r="J240" s="673"/>
      <c r="K240" s="214" t="s">
        <v>36</v>
      </c>
      <c r="L240" s="203">
        <f>'10.Offset Thru-cut'!Q18</f>
        <v>35</v>
      </c>
      <c r="M240" s="203">
        <f>'10.Offset Thru-cut'!R18</f>
        <v>15</v>
      </c>
      <c r="N240" s="203">
        <f>'10.Offset Thru-cut'!S18</f>
        <v>45</v>
      </c>
      <c r="O240" s="203">
        <f>'10.Offset Thru-cut'!T18</f>
        <v>13.299792101327421</v>
      </c>
      <c r="P240" s="203">
        <f>'10.Offset Thru-cut'!U18</f>
        <v>2.1450602139066136E-3</v>
      </c>
      <c r="Q240" s="203">
        <f>'10.Offset Thru-cut'!V18</f>
        <v>4.2855191444919425E-3</v>
      </c>
      <c r="R240" s="673"/>
      <c r="T240" s="705"/>
      <c r="U240" s="705"/>
      <c r="V240" s="78" t="s">
        <v>36</v>
      </c>
      <c r="W240" s="158" t="str">
        <f>'10.Offset Thru-cut'!Z18</f>
        <v>M</v>
      </c>
      <c r="X240" s="144" t="str">
        <f>'10.Offset Thru-cut'!AA18</f>
        <v>Protected</v>
      </c>
      <c r="Y240" s="144">
        <f>'10.Offset Thru-cut'!AB18</f>
        <v>0.01</v>
      </c>
      <c r="Z240" s="144">
        <f>'10.Offset Thru-cut'!AC18</f>
        <v>0.5</v>
      </c>
      <c r="AA240" s="144">
        <f>'10.Offset Thru-cut'!AD18</f>
        <v>0.505</v>
      </c>
      <c r="AB240" s="144">
        <f>'10.Offset Thru-cut'!AE18</f>
        <v>0</v>
      </c>
      <c r="AC240" s="144">
        <f>'10.Offset Thru-cut'!AF18</f>
        <v>0</v>
      </c>
      <c r="AD240" s="144">
        <f>'10.Offset Thru-cut'!AG18</f>
        <v>1</v>
      </c>
      <c r="AE240" s="144" t="str">
        <f>'10.Offset Thru-cut'!AH18</f>
        <v>WBT</v>
      </c>
      <c r="AF240" s="144">
        <f>'10.Offset Thru-cut'!AI18</f>
        <v>2</v>
      </c>
      <c r="AG240" s="144">
        <f>'10.Offset Thru-cut'!AJ18</f>
        <v>1.75</v>
      </c>
      <c r="AH240" s="144">
        <f>'10.Offset Thru-cut'!AK18</f>
        <v>1.75</v>
      </c>
      <c r="AI240" s="144">
        <f>'10.Offset Thru-cut'!AL18</f>
        <v>35</v>
      </c>
      <c r="AJ240" s="144">
        <f>'10.Offset Thru-cut'!AM18</f>
        <v>0.7222222222222221</v>
      </c>
      <c r="AK240" s="150">
        <f>'10.Offset Thru-cut'!AN18</f>
        <v>0.63826388888888885</v>
      </c>
      <c r="AL240" s="702"/>
      <c r="AN240" s="705"/>
      <c r="AO240" s="705"/>
      <c r="AP240" s="136" t="s">
        <v>36</v>
      </c>
      <c r="AQ240" s="172">
        <f>'10.Offset Thru-cut'!AR18</f>
        <v>79964766</v>
      </c>
      <c r="AR240" s="117">
        <f>'10.Offset Thru-cut'!AS18</f>
        <v>4.2855191444919425E-3</v>
      </c>
      <c r="AS240" s="117">
        <f>'10.Offset Thru-cut'!AT18</f>
        <v>0.63826388888888885</v>
      </c>
      <c r="AT240" s="117">
        <f>'10.Offset Thru-cut'!AU18</f>
        <v>1</v>
      </c>
      <c r="AU240" s="6">
        <f>'10.Offset Thru-cut'!AV18</f>
        <v>218726.99392331447</v>
      </c>
      <c r="AV240" s="712"/>
      <c r="AW240" s="712"/>
      <c r="AX240" s="715"/>
    </row>
    <row r="241" spans="1:50" ht="20.25" thickTop="1" thickBot="1" x14ac:dyDescent="0.35">
      <c r="A241" s="673"/>
      <c r="B241" s="673"/>
      <c r="C241" s="228" t="s">
        <v>29</v>
      </c>
      <c r="D241" s="235" t="str">
        <f>'10.Offset Thru-cut'!L19</f>
        <v>(WBT+SBR+SBT)*NBL</v>
      </c>
      <c r="E241" s="204">
        <f>'10.Offset Thru-cut'!M19</f>
        <v>22032901</v>
      </c>
      <c r="F241" s="676"/>
      <c r="G241" s="669"/>
      <c r="I241" s="673"/>
      <c r="J241" s="673"/>
      <c r="K241" s="214" t="s">
        <v>29</v>
      </c>
      <c r="L241" s="203">
        <f>'10.Offset Thru-cut'!Q19</f>
        <v>35</v>
      </c>
      <c r="M241" s="203">
        <f>'10.Offset Thru-cut'!R19</f>
        <v>25</v>
      </c>
      <c r="N241" s="203">
        <f>'10.Offset Thru-cut'!S19</f>
        <v>45</v>
      </c>
      <c r="O241" s="203">
        <f>'10.Offset Thru-cut'!T19</f>
        <v>12.375006393165437</v>
      </c>
      <c r="P241" s="203">
        <f>'10.Offset Thru-cut'!U19</f>
        <v>1.6323552670977528E-3</v>
      </c>
      <c r="Q241" s="203">
        <f>'10.Offset Thru-cut'!V19</f>
        <v>3.2620459504774839E-3</v>
      </c>
      <c r="R241" s="673"/>
      <c r="T241" s="705"/>
      <c r="U241" s="705"/>
      <c r="V241" s="78" t="s">
        <v>29</v>
      </c>
      <c r="W241" s="158" t="str">
        <f>'10.Offset Thru-cut'!Z19</f>
        <v>M</v>
      </c>
      <c r="X241" s="144" t="str">
        <f>'10.Offset Thru-cut'!AA19</f>
        <v>Protected</v>
      </c>
      <c r="Y241" s="144">
        <f>'10.Offset Thru-cut'!AB19</f>
        <v>0.01</v>
      </c>
      <c r="Z241" s="144">
        <f>'10.Offset Thru-cut'!AC19</f>
        <v>0.5</v>
      </c>
      <c r="AA241" s="144">
        <f>'10.Offset Thru-cut'!AD19</f>
        <v>0.505</v>
      </c>
      <c r="AB241" s="144" t="str">
        <f>'10.Offset Thru-cut'!AE19</f>
        <v>EBT</v>
      </c>
      <c r="AC241" s="144">
        <f>'10.Offset Thru-cut'!AF19</f>
        <v>2</v>
      </c>
      <c r="AD241" s="144">
        <f>'10.Offset Thru-cut'!AG19</f>
        <v>1</v>
      </c>
      <c r="AE241" s="144" t="str">
        <f>'10.Offset Thru-cut'!AH19</f>
        <v>WBT</v>
      </c>
      <c r="AF241" s="144">
        <f>'10.Offset Thru-cut'!AI19</f>
        <v>2</v>
      </c>
      <c r="AG241" s="144">
        <f>'10.Offset Thru-cut'!AJ19</f>
        <v>1.75</v>
      </c>
      <c r="AH241" s="144">
        <f>'10.Offset Thru-cut'!AK19</f>
        <v>3.75</v>
      </c>
      <c r="AI241" s="144">
        <f>'10.Offset Thru-cut'!AL19</f>
        <v>35</v>
      </c>
      <c r="AJ241" s="144">
        <f>'10.Offset Thru-cut'!AM19</f>
        <v>0.7222222222222221</v>
      </c>
      <c r="AK241" s="150">
        <f>'10.Offset Thru-cut'!AN19</f>
        <v>1.3677083333333331</v>
      </c>
      <c r="AL241" s="702"/>
      <c r="AN241" s="705"/>
      <c r="AO241" s="705"/>
      <c r="AP241" s="136" t="s">
        <v>29</v>
      </c>
      <c r="AQ241" s="172">
        <f>'10.Offset Thru-cut'!AR19</f>
        <v>22032901</v>
      </c>
      <c r="AR241" s="117">
        <f>'10.Offset Thru-cut'!AS19</f>
        <v>3.2620459504774839E-3</v>
      </c>
      <c r="AS241" s="117">
        <f>'10.Offset Thru-cut'!AT19</f>
        <v>1.3677083333333331</v>
      </c>
      <c r="AT241" s="117">
        <f>'10.Offset Thru-cut'!AU19</f>
        <v>1</v>
      </c>
      <c r="AU241" s="6">
        <f>'10.Offset Thru-cut'!AV19</f>
        <v>98300.392178035268</v>
      </c>
      <c r="AV241" s="712"/>
      <c r="AW241" s="712"/>
      <c r="AX241" s="715"/>
    </row>
    <row r="242" spans="1:50" ht="20.25" thickTop="1" thickBot="1" x14ac:dyDescent="0.35">
      <c r="A242" s="673"/>
      <c r="B242" s="673"/>
      <c r="C242" s="228" t="s">
        <v>37</v>
      </c>
      <c r="D242" s="232" t="str">
        <f>'10.Offset Thru-cut'!L20</f>
        <v>SBT*(EBR+EBT+EBL)</v>
      </c>
      <c r="E242" s="204">
        <f>'10.Offset Thru-cut'!M20</f>
        <v>59131110</v>
      </c>
      <c r="F242" s="676"/>
      <c r="G242" s="669"/>
      <c r="I242" s="673"/>
      <c r="J242" s="673"/>
      <c r="K242" s="214" t="s">
        <v>37</v>
      </c>
      <c r="L242" s="203">
        <f>'10.Offset Thru-cut'!Q20</f>
        <v>35</v>
      </c>
      <c r="M242" s="203">
        <f>'10.Offset Thru-cut'!R20</f>
        <v>15</v>
      </c>
      <c r="N242" s="203">
        <f>'10.Offset Thru-cut'!S20</f>
        <v>45</v>
      </c>
      <c r="O242" s="203">
        <f>'10.Offset Thru-cut'!T20</f>
        <v>13.299792101327421</v>
      </c>
      <c r="P242" s="203">
        <f>'10.Offset Thru-cut'!U20</f>
        <v>2.1450602139066136E-3</v>
      </c>
      <c r="Q242" s="203">
        <f>'10.Offset Thru-cut'!V20</f>
        <v>4.2855191444919425E-3</v>
      </c>
      <c r="R242" s="673"/>
      <c r="T242" s="705"/>
      <c r="U242" s="705"/>
      <c r="V242" s="78" t="s">
        <v>37</v>
      </c>
      <c r="W242" s="158" t="str">
        <f>'10.Offset Thru-cut'!Z20</f>
        <v>M</v>
      </c>
      <c r="X242" s="144" t="str">
        <f>'10.Offset Thru-cut'!AA20</f>
        <v>Protected</v>
      </c>
      <c r="Y242" s="144">
        <f>'10.Offset Thru-cut'!AB20</f>
        <v>0.01</v>
      </c>
      <c r="Z242" s="144">
        <f>'10.Offset Thru-cut'!AC20</f>
        <v>0.5</v>
      </c>
      <c r="AA242" s="144">
        <f>'10.Offset Thru-cut'!AD20</f>
        <v>0.505</v>
      </c>
      <c r="AB242" s="144">
        <f>'10.Offset Thru-cut'!AE20</f>
        <v>0</v>
      </c>
      <c r="AC242" s="144">
        <f>'10.Offset Thru-cut'!AF20</f>
        <v>0</v>
      </c>
      <c r="AD242" s="144">
        <f>'10.Offset Thru-cut'!AG20</f>
        <v>1</v>
      </c>
      <c r="AE242" s="144" t="str">
        <f>'10.Offset Thru-cut'!AH20</f>
        <v>WBT</v>
      </c>
      <c r="AF242" s="144">
        <f>'10.Offset Thru-cut'!AI20</f>
        <v>2</v>
      </c>
      <c r="AG242" s="144">
        <f>'10.Offset Thru-cut'!AJ20</f>
        <v>1.75</v>
      </c>
      <c r="AH242" s="144">
        <f>'10.Offset Thru-cut'!AK20</f>
        <v>1.75</v>
      </c>
      <c r="AI242" s="144">
        <f>'10.Offset Thru-cut'!AL20</f>
        <v>35</v>
      </c>
      <c r="AJ242" s="144">
        <f>'10.Offset Thru-cut'!AM20</f>
        <v>0.7222222222222221</v>
      </c>
      <c r="AK242" s="150">
        <f>'10.Offset Thru-cut'!AN20</f>
        <v>0.63826388888888885</v>
      </c>
      <c r="AL242" s="702"/>
      <c r="AN242" s="705"/>
      <c r="AO242" s="705"/>
      <c r="AP242" s="136" t="s">
        <v>37</v>
      </c>
      <c r="AQ242" s="172">
        <f>'10.Offset Thru-cut'!AR20</f>
        <v>59131110</v>
      </c>
      <c r="AR242" s="117">
        <f>'10.Offset Thru-cut'!AS20</f>
        <v>4.2855191444919425E-3</v>
      </c>
      <c r="AS242" s="117">
        <f>'10.Offset Thru-cut'!AT20</f>
        <v>0.63826388888888885</v>
      </c>
      <c r="AT242" s="117">
        <f>'10.Offset Thru-cut'!AU20</f>
        <v>1</v>
      </c>
      <c r="AU242" s="6">
        <f>'10.Offset Thru-cut'!AV20</f>
        <v>161740.85893840846</v>
      </c>
      <c r="AV242" s="712"/>
      <c r="AW242" s="712"/>
      <c r="AX242" s="715"/>
    </row>
    <row r="243" spans="1:50" ht="20.25" thickTop="1" thickBot="1" x14ac:dyDescent="0.35">
      <c r="A243" s="673"/>
      <c r="B243" s="673"/>
      <c r="C243" s="246" t="s">
        <v>38</v>
      </c>
      <c r="D243" s="235" t="str">
        <f>'10.Offset Thru-cut'!L21</f>
        <v>(SBT+EBR)*WBL</v>
      </c>
      <c r="E243" s="210">
        <f>'10.Offset Thru-cut'!M21</f>
        <v>12416076</v>
      </c>
      <c r="F243" s="676"/>
      <c r="G243" s="669"/>
      <c r="I243" s="673"/>
      <c r="J243" s="673"/>
      <c r="K243" s="248" t="s">
        <v>38</v>
      </c>
      <c r="L243" s="209">
        <f>'10.Offset Thru-cut'!Q21</f>
        <v>20</v>
      </c>
      <c r="M243" s="209">
        <f>'10.Offset Thru-cut'!R21</f>
        <v>15</v>
      </c>
      <c r="N243" s="209">
        <f>'10.Offset Thru-cut'!S21</f>
        <v>45</v>
      </c>
      <c r="O243" s="209">
        <f>'10.Offset Thru-cut'!T21</f>
        <v>7.0840654162717795</v>
      </c>
      <c r="P243" s="209">
        <f>'10.Offset Thru-cut'!U21</f>
        <v>1.9707812023953651E-4</v>
      </c>
      <c r="Q243" s="209">
        <f>'10.Offset Thru-cut'!V21</f>
        <v>3.9411740069359585E-4</v>
      </c>
      <c r="R243" s="675"/>
      <c r="T243" s="705"/>
      <c r="U243" s="705"/>
      <c r="V243" s="86" t="s">
        <v>38</v>
      </c>
      <c r="W243" s="158" t="str">
        <f>'10.Offset Thru-cut'!Z21</f>
        <v>M</v>
      </c>
      <c r="X243" s="163" t="str">
        <f>'10.Offset Thru-cut'!AA21</f>
        <v>Protected</v>
      </c>
      <c r="Y243" s="163">
        <f>'10.Offset Thru-cut'!AB21</f>
        <v>0.01</v>
      </c>
      <c r="Z243" s="163">
        <f>'10.Offset Thru-cut'!AC21</f>
        <v>0.5</v>
      </c>
      <c r="AA243" s="163">
        <f>'10.Offset Thru-cut'!AD21</f>
        <v>0.505</v>
      </c>
      <c r="AB243" s="163" t="str">
        <f>'10.Offset Thru-cut'!AE21</f>
        <v>EBT</v>
      </c>
      <c r="AC243" s="163">
        <f>'10.Offset Thru-cut'!AF21</f>
        <v>2</v>
      </c>
      <c r="AD243" s="163">
        <f>'10.Offset Thru-cut'!AG21</f>
        <v>0</v>
      </c>
      <c r="AE243" s="163" t="str">
        <f>'10.Offset Thru-cut'!AH21</f>
        <v>SBT</v>
      </c>
      <c r="AF243" s="163">
        <f>'10.Offset Thru-cut'!AI21</f>
        <v>1</v>
      </c>
      <c r="AG243" s="163">
        <f>'10.Offset Thru-cut'!AJ21</f>
        <v>0</v>
      </c>
      <c r="AH243" s="163">
        <f>'10.Offset Thru-cut'!AK21</f>
        <v>2</v>
      </c>
      <c r="AI243" s="163">
        <f>'10.Offset Thru-cut'!AL21</f>
        <v>35</v>
      </c>
      <c r="AJ243" s="163">
        <f>'10.Offset Thru-cut'!AM21</f>
        <v>0.7222222222222221</v>
      </c>
      <c r="AK243" s="164">
        <f>'10.Offset Thru-cut'!AN21</f>
        <v>0.72944444444444434</v>
      </c>
      <c r="AL243" s="703"/>
      <c r="AN243" s="705"/>
      <c r="AO243" s="705"/>
      <c r="AP243" s="137" t="s">
        <v>38</v>
      </c>
      <c r="AQ243" s="174">
        <f>'10.Offset Thru-cut'!AR21</f>
        <v>12416076</v>
      </c>
      <c r="AR243" s="120">
        <f>'10.Offset Thru-cut'!AS21</f>
        <v>3.9411740069359585E-4</v>
      </c>
      <c r="AS243" s="120">
        <f>'10.Offset Thru-cut'!AT21</f>
        <v>0.72944444444444434</v>
      </c>
      <c r="AT243" s="120">
        <f>'10.Offset Thru-cut'!AU21</f>
        <v>1</v>
      </c>
      <c r="AU243" s="7">
        <f>'10.Offset Thru-cut'!AV21</f>
        <v>3569.4573170630688</v>
      </c>
      <c r="AV243" s="713"/>
      <c r="AW243" s="713"/>
      <c r="AX243" s="715"/>
    </row>
    <row r="244" spans="1:50" ht="20.25" thickTop="1" thickBot="1" x14ac:dyDescent="0.35">
      <c r="A244" s="673"/>
      <c r="B244" s="673"/>
      <c r="C244" s="217" t="s">
        <v>34</v>
      </c>
      <c r="D244" s="231" t="str">
        <f>'10.Offset Thru-cut'!L22</f>
        <v>NBL*EBT</v>
      </c>
      <c r="E244" s="200">
        <f>'10.Offset Thru-cut'!M22</f>
        <v>12780226</v>
      </c>
      <c r="F244" s="676">
        <f>SUM(E244:E251)</f>
        <v>97196109</v>
      </c>
      <c r="G244" s="669">
        <f>F244/F21</f>
        <v>0.2723833627365943</v>
      </c>
      <c r="I244" s="673"/>
      <c r="J244" s="673"/>
      <c r="K244" s="216" t="s">
        <v>34</v>
      </c>
      <c r="L244" s="199">
        <f>'10.Offset Thru-cut'!Q22</f>
        <v>35</v>
      </c>
      <c r="M244" s="199">
        <f>'10.Offset Thru-cut'!R22</f>
        <v>15</v>
      </c>
      <c r="N244" s="199">
        <f>'10.Offset Thru-cut'!S22</f>
        <v>230</v>
      </c>
      <c r="O244" s="199">
        <f>'10.Offset Thru-cut'!T22</f>
        <v>23.0484651884397</v>
      </c>
      <c r="P244" s="199">
        <f>'10.Offset Thru-cut'!U22</f>
        <v>1.7237755582630576E-2</v>
      </c>
      <c r="Q244" s="199">
        <f>'10.Offset Thru-cut'!V22</f>
        <v>3.417837094773464E-2</v>
      </c>
      <c r="R244" s="672">
        <f>'10.Offset Thru-cut'!W22</f>
        <v>2.7872371698494432E-2</v>
      </c>
      <c r="T244" s="705"/>
      <c r="U244" s="705"/>
      <c r="V244" s="80" t="s">
        <v>34</v>
      </c>
      <c r="W244" s="157" t="str">
        <f>'10.Offset Thru-cut'!Z22</f>
        <v>C</v>
      </c>
      <c r="X244" s="147" t="str">
        <f>'10.Offset Thru-cut'!AA22</f>
        <v xml:space="preserve">Protected </v>
      </c>
      <c r="Y244" s="147">
        <f>'10.Offset Thru-cut'!AB22</f>
        <v>0.01</v>
      </c>
      <c r="Z244" s="147">
        <f>'10.Offset Thru-cut'!AC22</f>
        <v>0.5</v>
      </c>
      <c r="AA244" s="147">
        <f>'10.Offset Thru-cut'!AD22</f>
        <v>0.505</v>
      </c>
      <c r="AB244" s="147" t="str">
        <f>'10.Offset Thru-cut'!AE22</f>
        <v>EBT</v>
      </c>
      <c r="AC244" s="147">
        <f>'10.Offset Thru-cut'!AF22</f>
        <v>2</v>
      </c>
      <c r="AD244" s="147">
        <f>'10.Offset Thru-cut'!AG22</f>
        <v>1</v>
      </c>
      <c r="AE244" s="147" t="str">
        <f>'10.Offset Thru-cut'!AH22</f>
        <v>WBT</v>
      </c>
      <c r="AF244" s="147">
        <f>'10.Offset Thru-cut'!AI22</f>
        <v>2</v>
      </c>
      <c r="AG244" s="147">
        <f>'10.Offset Thru-cut'!AJ22</f>
        <v>1.75</v>
      </c>
      <c r="AH244" s="147">
        <f>'10.Offset Thru-cut'!AK22</f>
        <v>3.75</v>
      </c>
      <c r="AI244" s="147">
        <f>'10.Offset Thru-cut'!AL22</f>
        <v>35</v>
      </c>
      <c r="AJ244" s="147">
        <f>'10.Offset Thru-cut'!AM22</f>
        <v>0.7222222222222221</v>
      </c>
      <c r="AK244" s="148">
        <f>'10.Offset Thru-cut'!AN22</f>
        <v>1.3677083333333331</v>
      </c>
      <c r="AL244" s="701">
        <f>'10.Offset Thru-cut'!AO22</f>
        <v>0.98019097222222218</v>
      </c>
      <c r="AN244" s="705"/>
      <c r="AO244" s="705"/>
      <c r="AP244" s="138" t="s">
        <v>34</v>
      </c>
      <c r="AQ244" s="171">
        <f>'10.Offset Thru-cut'!AR22</f>
        <v>12780226</v>
      </c>
      <c r="AR244" s="115">
        <f>'10.Offset Thru-cut'!AS22</f>
        <v>3.417837094773464E-2</v>
      </c>
      <c r="AS244" s="115">
        <f>'10.Offset Thru-cut'!AT22</f>
        <v>1.3677083333333331</v>
      </c>
      <c r="AT244" s="115">
        <f>'10.Offset Thru-cut'!AU22</f>
        <v>1</v>
      </c>
      <c r="AU244" s="5">
        <f>'10.Offset Thru-cut'!AV22</f>
        <v>597424.99114203977</v>
      </c>
      <c r="AV244" s="711">
        <f>'10.Offset Thru-cut'!AW22</f>
        <v>4546402.1139663793</v>
      </c>
      <c r="AW244" s="711">
        <f>'10.Offset Thru-cut'!AX22</f>
        <v>71.759196244773378</v>
      </c>
      <c r="AX244" s="715"/>
    </row>
    <row r="245" spans="1:50" ht="20.25" thickTop="1" thickBot="1" x14ac:dyDescent="0.35">
      <c r="A245" s="673"/>
      <c r="B245" s="673"/>
      <c r="C245" s="220" t="s">
        <v>35</v>
      </c>
      <c r="D245" s="232" t="str">
        <f>'10.Offset Thru-cut'!L23</f>
        <v>NBL*EBL</v>
      </c>
      <c r="E245" s="204">
        <f>'10.Offset Thru-cut'!M23</f>
        <v>1701088</v>
      </c>
      <c r="F245" s="676"/>
      <c r="G245" s="669"/>
      <c r="I245" s="673"/>
      <c r="J245" s="673"/>
      <c r="K245" s="219" t="s">
        <v>35</v>
      </c>
      <c r="L245" s="203">
        <f>'10.Offset Thru-cut'!Q23</f>
        <v>20</v>
      </c>
      <c r="M245" s="203">
        <f>'10.Offset Thru-cut'!R23</f>
        <v>25</v>
      </c>
      <c r="N245" s="203">
        <f>'10.Offset Thru-cut'!S23</f>
        <v>230</v>
      </c>
      <c r="O245" s="203">
        <f>'10.Offset Thru-cut'!T23</f>
        <v>20.419277715473552</v>
      </c>
      <c r="P245" s="203">
        <f>'10.Offset Thru-cut'!U23</f>
        <v>1.089232327256362E-2</v>
      </c>
      <c r="Q245" s="203">
        <f>'10.Offset Thru-cut'!V23</f>
        <v>2.1666003838853209E-2</v>
      </c>
      <c r="R245" s="673"/>
      <c r="T245" s="705"/>
      <c r="U245" s="705"/>
      <c r="V245" s="81" t="s">
        <v>35</v>
      </c>
      <c r="W245" s="158" t="str">
        <f>'10.Offset Thru-cut'!Z23</f>
        <v>C</v>
      </c>
      <c r="X245" s="144" t="str">
        <f>'10.Offset Thru-cut'!AA23</f>
        <v xml:space="preserve">Protected </v>
      </c>
      <c r="Y245" s="144">
        <f>'10.Offset Thru-cut'!AB23</f>
        <v>0.01</v>
      </c>
      <c r="Z245" s="144">
        <f>'10.Offset Thru-cut'!AC23</f>
        <v>0.5</v>
      </c>
      <c r="AA245" s="144">
        <f>'10.Offset Thru-cut'!AD23</f>
        <v>0.505</v>
      </c>
      <c r="AB245" s="144" t="str">
        <f>'10.Offset Thru-cut'!AE23</f>
        <v>EBT</v>
      </c>
      <c r="AC245" s="144">
        <f>'10.Offset Thru-cut'!AF23</f>
        <v>2</v>
      </c>
      <c r="AD245" s="144">
        <f>'10.Offset Thru-cut'!AG23</f>
        <v>0</v>
      </c>
      <c r="AE245" s="144" t="str">
        <f>'10.Offset Thru-cut'!AH23</f>
        <v>WBT</v>
      </c>
      <c r="AF245" s="144">
        <f>'10.Offset Thru-cut'!AI23</f>
        <v>2</v>
      </c>
      <c r="AG245" s="144">
        <f>'10.Offset Thru-cut'!AJ23</f>
        <v>0</v>
      </c>
      <c r="AH245" s="144">
        <f>'10.Offset Thru-cut'!AK23</f>
        <v>2</v>
      </c>
      <c r="AI245" s="144">
        <f>'10.Offset Thru-cut'!AL23</f>
        <v>35</v>
      </c>
      <c r="AJ245" s="144">
        <f>'10.Offset Thru-cut'!AM23</f>
        <v>0.7222222222222221</v>
      </c>
      <c r="AK245" s="150">
        <f>'10.Offset Thru-cut'!AN23</f>
        <v>0.72944444444444434</v>
      </c>
      <c r="AL245" s="702"/>
      <c r="AN245" s="705"/>
      <c r="AO245" s="705"/>
      <c r="AP245" s="139" t="s">
        <v>35</v>
      </c>
      <c r="AQ245" s="172">
        <f>'10.Offset Thru-cut'!AR23</f>
        <v>1701088</v>
      </c>
      <c r="AR245" s="117">
        <f>'10.Offset Thru-cut'!AS23</f>
        <v>2.1666003838853209E-2</v>
      </c>
      <c r="AS245" s="117">
        <f>'10.Offset Thru-cut'!AT23</f>
        <v>0.72944444444444434</v>
      </c>
      <c r="AT245" s="117">
        <f>'10.Offset Thru-cut'!AU23</f>
        <v>1</v>
      </c>
      <c r="AU245" s="6">
        <f>'10.Offset Thru-cut'!AV23</f>
        <v>26884.243338051227</v>
      </c>
      <c r="AV245" s="712"/>
      <c r="AW245" s="712"/>
      <c r="AX245" s="715"/>
    </row>
    <row r="246" spans="1:50" ht="20.25" thickTop="1" thickBot="1" x14ac:dyDescent="0.35">
      <c r="A246" s="673"/>
      <c r="B246" s="673"/>
      <c r="C246" s="220" t="s">
        <v>30</v>
      </c>
      <c r="D246" s="232" t="str">
        <f>'10.Offset Thru-cut'!L24</f>
        <v>SBL*WBT</v>
      </c>
      <c r="E246" s="204">
        <f>'10.Offset Thru-cut'!M24</f>
        <v>17413083</v>
      </c>
      <c r="F246" s="676"/>
      <c r="G246" s="669"/>
      <c r="I246" s="673"/>
      <c r="J246" s="673"/>
      <c r="K246" s="219" t="s">
        <v>30</v>
      </c>
      <c r="L246" s="203">
        <f>'10.Offset Thru-cut'!Q24</f>
        <v>35</v>
      </c>
      <c r="M246" s="203">
        <f>'10.Offset Thru-cut'!R24</f>
        <v>15</v>
      </c>
      <c r="N246" s="203">
        <f>'10.Offset Thru-cut'!S24</f>
        <v>230</v>
      </c>
      <c r="O246" s="203">
        <f>'10.Offset Thru-cut'!T24</f>
        <v>23.0484651884397</v>
      </c>
      <c r="P246" s="203">
        <f>'10.Offset Thru-cut'!U24</f>
        <v>1.7237755582630576E-2</v>
      </c>
      <c r="Q246" s="203">
        <f>'10.Offset Thru-cut'!V24</f>
        <v>3.417837094773464E-2</v>
      </c>
      <c r="R246" s="673"/>
      <c r="T246" s="705"/>
      <c r="U246" s="705"/>
      <c r="V246" s="81" t="s">
        <v>30</v>
      </c>
      <c r="W246" s="158" t="str">
        <f>'10.Offset Thru-cut'!Z24</f>
        <v>C</v>
      </c>
      <c r="X246" s="144" t="str">
        <f>'10.Offset Thru-cut'!AA24</f>
        <v xml:space="preserve">Protected </v>
      </c>
      <c r="Y246" s="144">
        <f>'10.Offset Thru-cut'!AB24</f>
        <v>0.01</v>
      </c>
      <c r="Z246" s="144">
        <f>'10.Offset Thru-cut'!AC24</f>
        <v>0.5</v>
      </c>
      <c r="AA246" s="144">
        <f>'10.Offset Thru-cut'!AD24</f>
        <v>0.505</v>
      </c>
      <c r="AB246" s="144" t="str">
        <f>'10.Offset Thru-cut'!AE24</f>
        <v>WBT</v>
      </c>
      <c r="AC246" s="144">
        <f>'10.Offset Thru-cut'!AF24</f>
        <v>2</v>
      </c>
      <c r="AD246" s="144">
        <f>'10.Offset Thru-cut'!AG24</f>
        <v>1</v>
      </c>
      <c r="AE246" s="144" t="str">
        <f>'10.Offset Thru-cut'!AH24</f>
        <v>EBT</v>
      </c>
      <c r="AF246" s="144">
        <f>'10.Offset Thru-cut'!AI24</f>
        <v>2</v>
      </c>
      <c r="AG246" s="144">
        <f>'10.Offset Thru-cut'!AJ24</f>
        <v>1.75</v>
      </c>
      <c r="AH246" s="144">
        <f>'10.Offset Thru-cut'!AK24</f>
        <v>3.75</v>
      </c>
      <c r="AI246" s="144">
        <f>'10.Offset Thru-cut'!AL24</f>
        <v>35</v>
      </c>
      <c r="AJ246" s="144">
        <f>'10.Offset Thru-cut'!AM24</f>
        <v>0.7222222222222221</v>
      </c>
      <c r="AK246" s="150">
        <f>'10.Offset Thru-cut'!AN24</f>
        <v>1.3677083333333331</v>
      </c>
      <c r="AL246" s="702"/>
      <c r="AN246" s="705"/>
      <c r="AO246" s="705"/>
      <c r="AP246" s="139" t="s">
        <v>30</v>
      </c>
      <c r="AQ246" s="172">
        <f>'10.Offset Thru-cut'!AR24</f>
        <v>17413083</v>
      </c>
      <c r="AR246" s="117">
        <f>'10.Offset Thru-cut'!AS24</f>
        <v>3.417837094773464E-2</v>
      </c>
      <c r="AS246" s="117">
        <f>'10.Offset Thru-cut'!AT24</f>
        <v>1.3677083333333331</v>
      </c>
      <c r="AT246" s="117">
        <f>'10.Offset Thru-cut'!AU24</f>
        <v>1</v>
      </c>
      <c r="AU246" s="6">
        <f>'10.Offset Thru-cut'!AV24</f>
        <v>813992.72258805146</v>
      </c>
      <c r="AV246" s="712"/>
      <c r="AW246" s="712"/>
      <c r="AX246" s="715"/>
    </row>
    <row r="247" spans="1:50" ht="20.25" thickTop="1" thickBot="1" x14ac:dyDescent="0.35">
      <c r="A247" s="673"/>
      <c r="B247" s="673"/>
      <c r="C247" s="220" t="s">
        <v>28</v>
      </c>
      <c r="D247" s="232" t="str">
        <f>'10.Offset Thru-cut'!L25</f>
        <v>SBL*WBL</v>
      </c>
      <c r="E247" s="204">
        <f>'10.Offset Thru-cut'!M25</f>
        <v>2322948</v>
      </c>
      <c r="F247" s="676"/>
      <c r="G247" s="669"/>
      <c r="I247" s="673"/>
      <c r="J247" s="673"/>
      <c r="K247" s="219" t="s">
        <v>28</v>
      </c>
      <c r="L247" s="203">
        <f>'10.Offset Thru-cut'!Q25</f>
        <v>20</v>
      </c>
      <c r="M247" s="203">
        <f>'10.Offset Thru-cut'!R25</f>
        <v>25</v>
      </c>
      <c r="N247" s="203">
        <f>'10.Offset Thru-cut'!S25</f>
        <v>230</v>
      </c>
      <c r="O247" s="203">
        <f>'10.Offset Thru-cut'!T25</f>
        <v>20.419277715473552</v>
      </c>
      <c r="P247" s="203">
        <f>'10.Offset Thru-cut'!U25</f>
        <v>1.089232327256362E-2</v>
      </c>
      <c r="Q247" s="203">
        <f>'10.Offset Thru-cut'!V25</f>
        <v>2.1666003838853209E-2</v>
      </c>
      <c r="R247" s="673"/>
      <c r="T247" s="705"/>
      <c r="U247" s="705"/>
      <c r="V247" s="81" t="s">
        <v>28</v>
      </c>
      <c r="W247" s="158" t="str">
        <f>'10.Offset Thru-cut'!Z25</f>
        <v>C</v>
      </c>
      <c r="X247" s="144" t="str">
        <f>'10.Offset Thru-cut'!AA25</f>
        <v xml:space="preserve">Protected </v>
      </c>
      <c r="Y247" s="144">
        <f>'10.Offset Thru-cut'!AB25</f>
        <v>0.01</v>
      </c>
      <c r="Z247" s="144">
        <f>'10.Offset Thru-cut'!AC25</f>
        <v>0.5</v>
      </c>
      <c r="AA247" s="144">
        <f>'10.Offset Thru-cut'!AD25</f>
        <v>0.505</v>
      </c>
      <c r="AB247" s="144" t="str">
        <f>'10.Offset Thru-cut'!AE25</f>
        <v>WBT</v>
      </c>
      <c r="AC247" s="144">
        <f>'10.Offset Thru-cut'!AF25</f>
        <v>2</v>
      </c>
      <c r="AD247" s="144">
        <f>'10.Offset Thru-cut'!AG25</f>
        <v>0</v>
      </c>
      <c r="AE247" s="144" t="str">
        <f>'10.Offset Thru-cut'!AH25</f>
        <v>EBT</v>
      </c>
      <c r="AF247" s="144">
        <f>'10.Offset Thru-cut'!AI25</f>
        <v>2</v>
      </c>
      <c r="AG247" s="144">
        <f>'10.Offset Thru-cut'!AJ25</f>
        <v>0</v>
      </c>
      <c r="AH247" s="144">
        <f>'10.Offset Thru-cut'!AK25</f>
        <v>2</v>
      </c>
      <c r="AI247" s="144">
        <f>'10.Offset Thru-cut'!AL25</f>
        <v>35</v>
      </c>
      <c r="AJ247" s="144">
        <f>'10.Offset Thru-cut'!AM25</f>
        <v>0.7222222222222221</v>
      </c>
      <c r="AK247" s="150">
        <f>'10.Offset Thru-cut'!AN25</f>
        <v>0.72944444444444434</v>
      </c>
      <c r="AL247" s="702"/>
      <c r="AN247" s="705"/>
      <c r="AO247" s="705"/>
      <c r="AP247" s="139" t="s">
        <v>28</v>
      </c>
      <c r="AQ247" s="172">
        <f>'10.Offset Thru-cut'!AR25</f>
        <v>2322948</v>
      </c>
      <c r="AR247" s="117">
        <f>'10.Offset Thru-cut'!AS25</f>
        <v>2.1666003838853209E-2</v>
      </c>
      <c r="AS247" s="117">
        <f>'10.Offset Thru-cut'!AT25</f>
        <v>0.72944444444444434</v>
      </c>
      <c r="AT247" s="117">
        <f>'10.Offset Thru-cut'!AU25</f>
        <v>1</v>
      </c>
      <c r="AU247" s="6">
        <f>'10.Offset Thru-cut'!AV25</f>
        <v>36712.209652669015</v>
      </c>
      <c r="AV247" s="712"/>
      <c r="AW247" s="712"/>
      <c r="AX247" s="715"/>
    </row>
    <row r="248" spans="1:50" ht="20.25" thickTop="1" thickBot="1" x14ac:dyDescent="0.35">
      <c r="A248" s="673"/>
      <c r="B248" s="673"/>
      <c r="C248" s="220" t="s">
        <v>36</v>
      </c>
      <c r="D248" s="232" t="str">
        <f>'10.Offset Thru-cut'!L26</f>
        <v>NBL*WBL</v>
      </c>
      <c r="E248" s="204">
        <f>'10.Offset Thru-cut'!M26</f>
        <v>2322948</v>
      </c>
      <c r="F248" s="676"/>
      <c r="G248" s="669"/>
      <c r="I248" s="673"/>
      <c r="J248" s="673"/>
      <c r="K248" s="219" t="s">
        <v>36</v>
      </c>
      <c r="L248" s="203">
        <f>'10.Offset Thru-cut'!Q26</f>
        <v>20</v>
      </c>
      <c r="M248" s="203">
        <f>'10.Offset Thru-cut'!R26</f>
        <v>15</v>
      </c>
      <c r="N248" s="203">
        <f>'10.Offset Thru-cut'!S26</f>
        <v>230</v>
      </c>
      <c r="O248" s="203">
        <f>'10.Offset Thru-cut'!T26</f>
        <v>15.895538413434787</v>
      </c>
      <c r="P248" s="203">
        <f>'10.Offset Thru-cut'!U26</f>
        <v>4.2160006424573982E-3</v>
      </c>
      <c r="Q248" s="203">
        <f>'10.Offset Thru-cut'!V26</f>
        <v>8.4142266234975959E-3</v>
      </c>
      <c r="R248" s="673"/>
      <c r="T248" s="705"/>
      <c r="U248" s="705"/>
      <c r="V248" s="81" t="s">
        <v>36</v>
      </c>
      <c r="W248" s="158" t="str">
        <f>'10.Offset Thru-cut'!Z26</f>
        <v>C</v>
      </c>
      <c r="X248" s="144" t="str">
        <f>'10.Offset Thru-cut'!AA26</f>
        <v xml:space="preserve">Protected </v>
      </c>
      <c r="Y248" s="144">
        <f>'10.Offset Thru-cut'!AB26</f>
        <v>0.01</v>
      </c>
      <c r="Z248" s="144">
        <f>'10.Offset Thru-cut'!AC26</f>
        <v>0.5</v>
      </c>
      <c r="AA248" s="144">
        <f>'10.Offset Thru-cut'!AD26</f>
        <v>0.505</v>
      </c>
      <c r="AB248" s="144" t="str">
        <f>'10.Offset Thru-cut'!AE26</f>
        <v>EBT</v>
      </c>
      <c r="AC248" s="144">
        <f>'10.Offset Thru-cut'!AF26</f>
        <v>2</v>
      </c>
      <c r="AD248" s="144">
        <f>'10.Offset Thru-cut'!AG26</f>
        <v>0</v>
      </c>
      <c r="AE248" s="144" t="str">
        <f>'10.Offset Thru-cut'!AH26</f>
        <v>WBT</v>
      </c>
      <c r="AF248" s="144">
        <f>'10.Offset Thru-cut'!AI26</f>
        <v>2</v>
      </c>
      <c r="AG248" s="144">
        <f>'10.Offset Thru-cut'!AJ26</f>
        <v>0</v>
      </c>
      <c r="AH248" s="144">
        <f>'10.Offset Thru-cut'!AK26</f>
        <v>2</v>
      </c>
      <c r="AI248" s="144">
        <f>'10.Offset Thru-cut'!AL26</f>
        <v>35</v>
      </c>
      <c r="AJ248" s="144">
        <f>'10.Offset Thru-cut'!AM26</f>
        <v>0.7222222222222221</v>
      </c>
      <c r="AK248" s="150">
        <f>'10.Offset Thru-cut'!AN26</f>
        <v>0.72944444444444434</v>
      </c>
      <c r="AL248" s="702"/>
      <c r="AN248" s="705"/>
      <c r="AO248" s="705"/>
      <c r="AP248" s="139" t="s">
        <v>36</v>
      </c>
      <c r="AQ248" s="172">
        <f>'10.Offset Thru-cut'!AR26</f>
        <v>2322948</v>
      </c>
      <c r="AR248" s="117">
        <f>'10.Offset Thru-cut'!AS26</f>
        <v>8.4142266234975959E-3</v>
      </c>
      <c r="AS248" s="117">
        <f>'10.Offset Thru-cut'!AT26</f>
        <v>0.72944444444444434</v>
      </c>
      <c r="AT248" s="117">
        <f>'10.Offset Thru-cut'!AU26</f>
        <v>1</v>
      </c>
      <c r="AU248" s="6">
        <f>'10.Offset Thru-cut'!AV26</f>
        <v>14257.583177981358</v>
      </c>
      <c r="AV248" s="712"/>
      <c r="AW248" s="712"/>
      <c r="AX248" s="715"/>
    </row>
    <row r="249" spans="1:50" ht="20.25" thickTop="1" thickBot="1" x14ac:dyDescent="0.35">
      <c r="A249" s="673"/>
      <c r="B249" s="673"/>
      <c r="C249" s="220" t="s">
        <v>29</v>
      </c>
      <c r="D249" s="232" t="str">
        <f>'10.Offset Thru-cut'!L27</f>
        <v>SBL*EBL</v>
      </c>
      <c r="E249" s="204">
        <f>'10.Offset Thru-cut'!M27</f>
        <v>1701088</v>
      </c>
      <c r="F249" s="676"/>
      <c r="G249" s="669"/>
      <c r="I249" s="673"/>
      <c r="J249" s="673"/>
      <c r="K249" s="219" t="s">
        <v>29</v>
      </c>
      <c r="L249" s="203">
        <f>'10.Offset Thru-cut'!Q27</f>
        <v>20</v>
      </c>
      <c r="M249" s="203">
        <f>'10.Offset Thru-cut'!R27</f>
        <v>15</v>
      </c>
      <c r="N249" s="203">
        <f>'10.Offset Thru-cut'!S27</f>
        <v>230</v>
      </c>
      <c r="O249" s="203">
        <f>'10.Offset Thru-cut'!T27</f>
        <v>15.895538413434787</v>
      </c>
      <c r="P249" s="203">
        <f>'10.Offset Thru-cut'!U27</f>
        <v>4.2160006424573982E-3</v>
      </c>
      <c r="Q249" s="203">
        <f>'10.Offset Thru-cut'!V27</f>
        <v>8.4142266234975959E-3</v>
      </c>
      <c r="R249" s="673"/>
      <c r="T249" s="705"/>
      <c r="U249" s="705"/>
      <c r="V249" s="81" t="s">
        <v>29</v>
      </c>
      <c r="W249" s="158" t="str">
        <f>'10.Offset Thru-cut'!Z27</f>
        <v>C</v>
      </c>
      <c r="X249" s="144" t="str">
        <f>'10.Offset Thru-cut'!AA27</f>
        <v xml:space="preserve">Protected </v>
      </c>
      <c r="Y249" s="144">
        <f>'10.Offset Thru-cut'!AB27</f>
        <v>0.01</v>
      </c>
      <c r="Z249" s="144">
        <f>'10.Offset Thru-cut'!AC27</f>
        <v>0.5</v>
      </c>
      <c r="AA249" s="144">
        <f>'10.Offset Thru-cut'!AD27</f>
        <v>0.505</v>
      </c>
      <c r="AB249" s="144" t="str">
        <f>'10.Offset Thru-cut'!AE27</f>
        <v>WBT</v>
      </c>
      <c r="AC249" s="144">
        <f>'10.Offset Thru-cut'!AF27</f>
        <v>2</v>
      </c>
      <c r="AD249" s="144">
        <f>'10.Offset Thru-cut'!AG27</f>
        <v>0</v>
      </c>
      <c r="AE249" s="144" t="str">
        <f>'10.Offset Thru-cut'!AH27</f>
        <v>EBT</v>
      </c>
      <c r="AF249" s="144">
        <f>'10.Offset Thru-cut'!AI27</f>
        <v>2</v>
      </c>
      <c r="AG249" s="144">
        <f>'10.Offset Thru-cut'!AJ27</f>
        <v>0</v>
      </c>
      <c r="AH249" s="144">
        <f>'10.Offset Thru-cut'!AK27</f>
        <v>2</v>
      </c>
      <c r="AI249" s="144">
        <f>'10.Offset Thru-cut'!AL27</f>
        <v>35</v>
      </c>
      <c r="AJ249" s="144">
        <f>'10.Offset Thru-cut'!AM27</f>
        <v>0.7222222222222221</v>
      </c>
      <c r="AK249" s="150">
        <f>'10.Offset Thru-cut'!AN27</f>
        <v>0.72944444444444434</v>
      </c>
      <c r="AL249" s="702"/>
      <c r="AN249" s="705"/>
      <c r="AO249" s="705"/>
      <c r="AP249" s="139" t="s">
        <v>29</v>
      </c>
      <c r="AQ249" s="172">
        <f>'10.Offset Thru-cut'!AR27</f>
        <v>1701088</v>
      </c>
      <c r="AR249" s="117">
        <f>'10.Offset Thru-cut'!AS27</f>
        <v>8.4142266234975959E-3</v>
      </c>
      <c r="AS249" s="117">
        <f>'10.Offset Thru-cut'!AT27</f>
        <v>0.72944444444444434</v>
      </c>
      <c r="AT249" s="117">
        <f>'10.Offset Thru-cut'!AU27</f>
        <v>1</v>
      </c>
      <c r="AU249" s="6">
        <f>'10.Offset Thru-cut'!AV27</f>
        <v>10440.786299592566</v>
      </c>
      <c r="AV249" s="712"/>
      <c r="AW249" s="712"/>
      <c r="AX249" s="715"/>
    </row>
    <row r="250" spans="1:50" ht="20.25" thickTop="1" thickBot="1" x14ac:dyDescent="0.35">
      <c r="A250" s="673"/>
      <c r="B250" s="673"/>
      <c r="C250" s="220" t="s">
        <v>37</v>
      </c>
      <c r="D250" s="232" t="str">
        <f>'10.Offset Thru-cut'!L28</f>
        <v>EBT*WBL</v>
      </c>
      <c r="E250" s="204">
        <f>'10.Offset Thru-cut'!M28</f>
        <v>29510472</v>
      </c>
      <c r="F250" s="676"/>
      <c r="G250" s="669"/>
      <c r="I250" s="673"/>
      <c r="J250" s="673"/>
      <c r="K250" s="219" t="s">
        <v>37</v>
      </c>
      <c r="L250" s="203">
        <f>'10.Offset Thru-cut'!Q28</f>
        <v>35</v>
      </c>
      <c r="M250" s="203">
        <f>'10.Offset Thru-cut'!R28</f>
        <v>20</v>
      </c>
      <c r="N250" s="203">
        <f>'10.Offset Thru-cut'!S28</f>
        <v>230</v>
      </c>
      <c r="O250" s="203">
        <f>'10.Offset Thru-cut'!T28</f>
        <v>25.12420473149924</v>
      </c>
      <c r="P250" s="203">
        <f>'10.Offset Thru-cut'!U28</f>
        <v>2.3901073345479126E-2</v>
      </c>
      <c r="Q250" s="203">
        <f>'10.Offset Thru-cut'!V28</f>
        <v>4.7230885383892279E-2</v>
      </c>
      <c r="R250" s="673"/>
      <c r="T250" s="705"/>
      <c r="U250" s="705"/>
      <c r="V250" s="81" t="s">
        <v>37</v>
      </c>
      <c r="W250" s="158" t="str">
        <f>'10.Offset Thru-cut'!Z28</f>
        <v>C</v>
      </c>
      <c r="X250" s="144" t="str">
        <f>'10.Offset Thru-cut'!AA28</f>
        <v xml:space="preserve">Protected </v>
      </c>
      <c r="Y250" s="144">
        <f>'10.Offset Thru-cut'!AB28</f>
        <v>0.01</v>
      </c>
      <c r="Z250" s="144">
        <f>'10.Offset Thru-cut'!AC28</f>
        <v>0.5</v>
      </c>
      <c r="AA250" s="144">
        <f>'10.Offset Thru-cut'!AD28</f>
        <v>0.505</v>
      </c>
      <c r="AB250" s="144" t="str">
        <f>'10.Offset Thru-cut'!AE28</f>
        <v>EBT</v>
      </c>
      <c r="AC250" s="144">
        <f>'10.Offset Thru-cut'!AF28</f>
        <v>2</v>
      </c>
      <c r="AD250" s="144">
        <f>'10.Offset Thru-cut'!AG28</f>
        <v>1</v>
      </c>
      <c r="AE250" s="144" t="str">
        <f>'10.Offset Thru-cut'!AH28</f>
        <v>SBT</v>
      </c>
      <c r="AF250" s="144">
        <f>'10.Offset Thru-cut'!AI28</f>
        <v>1</v>
      </c>
      <c r="AG250" s="144">
        <f>'10.Offset Thru-cut'!AJ28</f>
        <v>1</v>
      </c>
      <c r="AH250" s="144">
        <f>'10.Offset Thru-cut'!AK28</f>
        <v>3</v>
      </c>
      <c r="AI250" s="144">
        <f>'10.Offset Thru-cut'!AL28</f>
        <v>35</v>
      </c>
      <c r="AJ250" s="144">
        <f>'10.Offset Thru-cut'!AM28</f>
        <v>0.7222222222222221</v>
      </c>
      <c r="AK250" s="150">
        <f>'10.Offset Thru-cut'!AN28</f>
        <v>1.0941666666666665</v>
      </c>
      <c r="AL250" s="702"/>
      <c r="AN250" s="705"/>
      <c r="AO250" s="705"/>
      <c r="AP250" s="139" t="s">
        <v>37</v>
      </c>
      <c r="AQ250" s="172">
        <f>'10.Offset Thru-cut'!AR28</f>
        <v>29510472</v>
      </c>
      <c r="AR250" s="117">
        <f>'10.Offset Thru-cut'!AS28</f>
        <v>4.7230885383892279E-2</v>
      </c>
      <c r="AS250" s="117">
        <f>'10.Offset Thru-cut'!AT28</f>
        <v>1.0941666666666665</v>
      </c>
      <c r="AT250" s="117">
        <f>'10.Offset Thru-cut'!AU28</f>
        <v>1</v>
      </c>
      <c r="AU250" s="6">
        <f>'10.Offset Thru-cut'!AV28</f>
        <v>1525055.7593517217</v>
      </c>
      <c r="AV250" s="712"/>
      <c r="AW250" s="712"/>
      <c r="AX250" s="715"/>
    </row>
    <row r="251" spans="1:50" ht="20.25" thickTop="1" thickBot="1" x14ac:dyDescent="0.35">
      <c r="A251" s="675"/>
      <c r="B251" s="675"/>
      <c r="C251" s="222" t="s">
        <v>39</v>
      </c>
      <c r="D251" s="233" t="str">
        <f>'10.Offset Thru-cut'!L29</f>
        <v>WBT*EBL</v>
      </c>
      <c r="E251" s="210">
        <f>'10.Offset Thru-cut'!M29</f>
        <v>29444256</v>
      </c>
      <c r="F251" s="676"/>
      <c r="G251" s="669"/>
      <c r="I251" s="675"/>
      <c r="J251" s="675"/>
      <c r="K251" s="221" t="s">
        <v>39</v>
      </c>
      <c r="L251" s="209">
        <f>'10.Offset Thru-cut'!Q29</f>
        <v>35</v>
      </c>
      <c r="M251" s="209">
        <f>'10.Offset Thru-cut'!R29</f>
        <v>20</v>
      </c>
      <c r="N251" s="209">
        <f>'10.Offset Thru-cut'!S29</f>
        <v>230</v>
      </c>
      <c r="O251" s="209">
        <f>'10.Offset Thru-cut'!T29</f>
        <v>25.12420473149924</v>
      </c>
      <c r="P251" s="209">
        <f>'10.Offset Thru-cut'!U29</f>
        <v>2.3901073345479126E-2</v>
      </c>
      <c r="Q251" s="209">
        <f>'10.Offset Thru-cut'!V29</f>
        <v>4.7230885383892279E-2</v>
      </c>
      <c r="R251" s="675"/>
      <c r="T251" s="706"/>
      <c r="U251" s="706"/>
      <c r="V251" s="82" t="s">
        <v>39</v>
      </c>
      <c r="W251" s="158" t="str">
        <f>'10.Offset Thru-cut'!Z29</f>
        <v>C</v>
      </c>
      <c r="X251" s="152" t="str">
        <f>'10.Offset Thru-cut'!AA29</f>
        <v xml:space="preserve">Protected </v>
      </c>
      <c r="Y251" s="152">
        <f>'10.Offset Thru-cut'!AB29</f>
        <v>0.01</v>
      </c>
      <c r="Z251" s="152">
        <f>'10.Offset Thru-cut'!AC29</f>
        <v>0.5</v>
      </c>
      <c r="AA251" s="152">
        <f>'10.Offset Thru-cut'!AD29</f>
        <v>0.505</v>
      </c>
      <c r="AB251" s="152" t="str">
        <f>'10.Offset Thru-cut'!AE29</f>
        <v>WBT</v>
      </c>
      <c r="AC251" s="152">
        <f>'10.Offset Thru-cut'!AF29</f>
        <v>2</v>
      </c>
      <c r="AD251" s="152">
        <f>'10.Offset Thru-cut'!AG29</f>
        <v>1</v>
      </c>
      <c r="AE251" s="152" t="str">
        <f>'10.Offset Thru-cut'!AH29</f>
        <v>NBT</v>
      </c>
      <c r="AF251" s="152">
        <f>'10.Offset Thru-cut'!AI29</f>
        <v>1</v>
      </c>
      <c r="AG251" s="152">
        <f>'10.Offset Thru-cut'!AJ29</f>
        <v>1</v>
      </c>
      <c r="AH251" s="152">
        <f>'10.Offset Thru-cut'!AK29</f>
        <v>3</v>
      </c>
      <c r="AI251" s="152">
        <f>'10.Offset Thru-cut'!AL29</f>
        <v>35</v>
      </c>
      <c r="AJ251" s="152">
        <f>'10.Offset Thru-cut'!AM29</f>
        <v>0.7222222222222221</v>
      </c>
      <c r="AK251" s="153">
        <f>'10.Offset Thru-cut'!AN29</f>
        <v>1.0941666666666665</v>
      </c>
      <c r="AL251" s="703"/>
      <c r="AN251" s="706"/>
      <c r="AO251" s="706"/>
      <c r="AP251" s="140" t="s">
        <v>39</v>
      </c>
      <c r="AQ251" s="174">
        <f>'10.Offset Thru-cut'!AR29</f>
        <v>29444256</v>
      </c>
      <c r="AR251" s="120">
        <f>'10.Offset Thru-cut'!AS29</f>
        <v>4.7230885383892279E-2</v>
      </c>
      <c r="AS251" s="120">
        <f>'10.Offset Thru-cut'!AT29</f>
        <v>1.0941666666666665</v>
      </c>
      <c r="AT251" s="120">
        <f>'10.Offset Thru-cut'!AU29</f>
        <v>1</v>
      </c>
      <c r="AU251" s="7">
        <f>'10.Offset Thru-cut'!AV29</f>
        <v>1521633.8184162723</v>
      </c>
      <c r="AV251" s="713"/>
      <c r="AW251" s="713"/>
      <c r="AX251" s="716"/>
    </row>
    <row r="252" spans="1:50" ht="20.25" thickTop="1" thickBot="1" x14ac:dyDescent="0.35">
      <c r="A252" s="672">
        <v>11</v>
      </c>
      <c r="B252" s="672" t="s">
        <v>12</v>
      </c>
      <c r="C252" s="224" t="s">
        <v>34</v>
      </c>
      <c r="D252" s="232" t="str">
        <f>'11.Offset T'!L6</f>
        <v>(NBR+NBT)*NBL</v>
      </c>
      <c r="E252" s="212">
        <f>'11.Offset T'!M6</f>
        <v>4619818</v>
      </c>
      <c r="F252" s="676">
        <f>SUM(E252:E257)</f>
        <v>262117241</v>
      </c>
      <c r="G252" s="669">
        <f>F252/F5</f>
        <v>1.7708894902926169</v>
      </c>
      <c r="I252" s="672">
        <v>11</v>
      </c>
      <c r="J252" s="672" t="s">
        <v>12</v>
      </c>
      <c r="K252" s="202" t="s">
        <v>34</v>
      </c>
      <c r="L252" s="199">
        <f>'11.Offset T'!Q6</f>
        <v>15</v>
      </c>
      <c r="M252" s="199">
        <f>'11.Offset T'!R6</f>
        <v>15</v>
      </c>
      <c r="N252" s="199">
        <f>'11.Offset T'!S6</f>
        <v>10</v>
      </c>
      <c r="O252" s="199">
        <f>'11.Offset T'!T6</f>
        <v>1.3073361412148754</v>
      </c>
      <c r="P252" s="199">
        <f>'11.Offset T'!U6</f>
        <v>3.259682051177461E-7</v>
      </c>
      <c r="Q252" s="199">
        <f>'11.Offset T'!V6</f>
        <v>6.519363039802215E-7</v>
      </c>
      <c r="R252" s="672">
        <f>'11.Offset T'!W6</f>
        <v>7.1612267499456558E-4</v>
      </c>
      <c r="T252" s="704">
        <v>11</v>
      </c>
      <c r="U252" s="704" t="s">
        <v>12</v>
      </c>
      <c r="V252" s="74" t="s">
        <v>34</v>
      </c>
      <c r="W252" s="159" t="str">
        <f>'11.Offset T'!Z6</f>
        <v>D</v>
      </c>
      <c r="X252" s="161" t="str">
        <f>'11.Offset T'!AA6</f>
        <v>Permitted or yield control</v>
      </c>
      <c r="Y252" s="161">
        <f>'11.Offset T'!AB6</f>
        <v>1</v>
      </c>
      <c r="Z252" s="161">
        <f>'11.Offset T'!AC6</f>
        <v>0.5</v>
      </c>
      <c r="AA252" s="161">
        <f>'11.Offset T'!AD6</f>
        <v>1</v>
      </c>
      <c r="AB252" s="161" t="str">
        <f>'11.Offset T'!AE6</f>
        <v>NA</v>
      </c>
      <c r="AC252" s="161">
        <f>'11.Offset T'!AF6</f>
        <v>0</v>
      </c>
      <c r="AD252" s="161">
        <f>'11.Offset T'!AG6</f>
        <v>0</v>
      </c>
      <c r="AE252" s="161" t="str">
        <f>'11.Offset T'!AH6</f>
        <v>NA</v>
      </c>
      <c r="AF252" s="161">
        <f>'11.Offset T'!AI6</f>
        <v>0</v>
      </c>
      <c r="AG252" s="161">
        <f>'11.Offset T'!AJ6</f>
        <v>0</v>
      </c>
      <c r="AH252" s="161">
        <f>'11.Offset T'!AK6</f>
        <v>1</v>
      </c>
      <c r="AI252" s="161" t="str">
        <f>'11.Offset T'!AL6</f>
        <v>NA</v>
      </c>
      <c r="AJ252" s="161">
        <f>'11.Offset T'!AM6</f>
        <v>1</v>
      </c>
      <c r="AK252" s="162">
        <f>'11.Offset T'!AN6</f>
        <v>1</v>
      </c>
      <c r="AL252" s="701">
        <f>'11.Offset T'!AO6</f>
        <v>1</v>
      </c>
      <c r="AN252" s="704">
        <v>11</v>
      </c>
      <c r="AO252" s="704" t="s">
        <v>12</v>
      </c>
      <c r="AP252" s="131" t="s">
        <v>34</v>
      </c>
      <c r="AQ252" s="171">
        <f>'11.Offset T'!AR6</f>
        <v>4619818</v>
      </c>
      <c r="AR252" s="115">
        <f>'11.Offset T'!AS6</f>
        <v>6.519363039802215E-7</v>
      </c>
      <c r="AS252" s="115">
        <f>'11.Offset T'!AT6</f>
        <v>1</v>
      </c>
      <c r="AT252" s="115">
        <f>'11.Offset T'!AU6</f>
        <v>1</v>
      </c>
      <c r="AU252" s="5">
        <f>'11.Offset T'!AV6</f>
        <v>3.011827071981299</v>
      </c>
      <c r="AV252" s="711">
        <f>'11.Offset T'!AW6</f>
        <v>215937.2098630667</v>
      </c>
      <c r="AW252" s="711">
        <f>'11.Offset T'!AX6</f>
        <v>98.43617275961239</v>
      </c>
      <c r="AX252" s="714">
        <f>'11.Offset T'!AY6</f>
        <v>73.993893954562466</v>
      </c>
    </row>
    <row r="253" spans="1:50" ht="20.25" thickTop="1" thickBot="1" x14ac:dyDescent="0.35">
      <c r="A253" s="673"/>
      <c r="B253" s="673"/>
      <c r="C253" s="225" t="s">
        <v>35</v>
      </c>
      <c r="D253" s="232" t="str">
        <f>'11.Offset T'!L7</f>
        <v>(NBT+EBL)*(NBR+EBT)</v>
      </c>
      <c r="E253" s="204">
        <f>'11.Offset T'!M7</f>
        <v>73354563</v>
      </c>
      <c r="F253" s="676"/>
      <c r="G253" s="669"/>
      <c r="I253" s="673"/>
      <c r="J253" s="673"/>
      <c r="K253" s="207" t="s">
        <v>35</v>
      </c>
      <c r="L253" s="203">
        <f>'11.Offset T'!Q7</f>
        <v>35</v>
      </c>
      <c r="M253" s="203">
        <f>'11.Offset T'!R7</f>
        <v>20</v>
      </c>
      <c r="N253" s="203">
        <f>'11.Offset T'!S7</f>
        <v>10</v>
      </c>
      <c r="O253" s="203">
        <f>'11.Offset T'!T7</f>
        <v>7.8464824249932006</v>
      </c>
      <c r="P253" s="203">
        <f>'11.Offset T'!U7</f>
        <v>2.903258937823807E-4</v>
      </c>
      <c r="Q253" s="203">
        <f>'11.Offset T'!V7</f>
        <v>5.8056749844016082E-4</v>
      </c>
      <c r="R253" s="673"/>
      <c r="T253" s="705"/>
      <c r="U253" s="705"/>
      <c r="V253" s="75" t="s">
        <v>35</v>
      </c>
      <c r="W253" s="160" t="str">
        <f>'11.Offset T'!Z7</f>
        <v>D</v>
      </c>
      <c r="X253" s="144" t="str">
        <f>'11.Offset T'!AA7</f>
        <v>Permitted or yield control</v>
      </c>
      <c r="Y253" s="144">
        <f>'11.Offset T'!AB7</f>
        <v>1</v>
      </c>
      <c r="Z253" s="144">
        <f>'11.Offset T'!AC7</f>
        <v>0.5</v>
      </c>
      <c r="AA253" s="144">
        <f>'11.Offset T'!AD7</f>
        <v>1</v>
      </c>
      <c r="AB253" s="144" t="str">
        <f>'11.Offset T'!AE7</f>
        <v>NA</v>
      </c>
      <c r="AC253" s="144">
        <f>'11.Offset T'!AF7</f>
        <v>0</v>
      </c>
      <c r="AD253" s="144">
        <f>'11.Offset T'!AG7</f>
        <v>0</v>
      </c>
      <c r="AE253" s="144" t="str">
        <f>'11.Offset T'!AH7</f>
        <v>NA</v>
      </c>
      <c r="AF253" s="144">
        <f>'11.Offset T'!AI7</f>
        <v>0</v>
      </c>
      <c r="AG253" s="144">
        <f>'11.Offset T'!AJ7</f>
        <v>0</v>
      </c>
      <c r="AH253" s="144">
        <f>'11.Offset T'!AK7</f>
        <v>1</v>
      </c>
      <c r="AI253" s="144" t="str">
        <f>'11.Offset T'!AL7</f>
        <v>NA</v>
      </c>
      <c r="AJ253" s="144">
        <f>'11.Offset T'!AM7</f>
        <v>1</v>
      </c>
      <c r="AK253" s="150">
        <f>'11.Offset T'!AN7</f>
        <v>1</v>
      </c>
      <c r="AL253" s="702"/>
      <c r="AN253" s="705"/>
      <c r="AO253" s="705"/>
      <c r="AP253" s="133" t="s">
        <v>35</v>
      </c>
      <c r="AQ253" s="172">
        <f>'11.Offset T'!AR7</f>
        <v>73354563</v>
      </c>
      <c r="AR253" s="117">
        <f>'11.Offset T'!AS7</f>
        <v>5.8056749844016082E-4</v>
      </c>
      <c r="AS253" s="117">
        <f>'11.Offset T'!AT7</f>
        <v>1</v>
      </c>
      <c r="AT253" s="117">
        <f>'11.Offset T'!AU7</f>
        <v>1</v>
      </c>
      <c r="AU253" s="6">
        <f>'11.Offset T'!AV7</f>
        <v>42587.275140081176</v>
      </c>
      <c r="AV253" s="712"/>
      <c r="AW253" s="712"/>
      <c r="AX253" s="715"/>
    </row>
    <row r="254" spans="1:50" ht="20.25" thickTop="1" thickBot="1" x14ac:dyDescent="0.35">
      <c r="A254" s="673"/>
      <c r="B254" s="673"/>
      <c r="C254" s="225" t="s">
        <v>30</v>
      </c>
      <c r="D254" s="232" t="str">
        <f>'11.Offset T'!L8</f>
        <v>WBR*(WBT+WBL)</v>
      </c>
      <c r="E254" s="204">
        <f>'11.Offset T'!M8</f>
        <v>45571932</v>
      </c>
      <c r="F254" s="676"/>
      <c r="G254" s="669"/>
      <c r="I254" s="673"/>
      <c r="J254" s="673"/>
      <c r="K254" s="207" t="s">
        <v>30</v>
      </c>
      <c r="L254" s="203">
        <f>'11.Offset T'!Q8</f>
        <v>35</v>
      </c>
      <c r="M254" s="203">
        <f>'11.Offset T'!R8</f>
        <v>15</v>
      </c>
      <c r="N254" s="203">
        <f>'11.Offset T'!S8</f>
        <v>10</v>
      </c>
      <c r="O254" s="203">
        <f>'11.Offset T'!T8</f>
        <v>10.197448937567444</v>
      </c>
      <c r="P254" s="203">
        <f>'11.Offset T'!U8</f>
        <v>7.8388153024650875E-4</v>
      </c>
      <c r="Q254" s="203">
        <f>'11.Offset T'!V8</f>
        <v>1.567148590239556E-3</v>
      </c>
      <c r="R254" s="673"/>
      <c r="T254" s="705"/>
      <c r="U254" s="705"/>
      <c r="V254" s="75" t="s">
        <v>30</v>
      </c>
      <c r="W254" s="160" t="str">
        <f>'11.Offset T'!Z8</f>
        <v>D</v>
      </c>
      <c r="X254" s="144" t="str">
        <f>'11.Offset T'!AA8</f>
        <v>Permitted or yield control</v>
      </c>
      <c r="Y254" s="144">
        <f>'11.Offset T'!AB8</f>
        <v>1</v>
      </c>
      <c r="Z254" s="144">
        <f>'11.Offset T'!AC8</f>
        <v>0.5</v>
      </c>
      <c r="AA254" s="144">
        <f>'11.Offset T'!AD8</f>
        <v>1</v>
      </c>
      <c r="AB254" s="144" t="str">
        <f>'11.Offset T'!AE8</f>
        <v>NA</v>
      </c>
      <c r="AC254" s="144">
        <f>'11.Offset T'!AF8</f>
        <v>0</v>
      </c>
      <c r="AD254" s="144">
        <f>'11.Offset T'!AG8</f>
        <v>0</v>
      </c>
      <c r="AE254" s="144" t="str">
        <f>'11.Offset T'!AH8</f>
        <v>NA</v>
      </c>
      <c r="AF254" s="144">
        <f>'11.Offset T'!AI8</f>
        <v>0</v>
      </c>
      <c r="AG254" s="144">
        <f>'11.Offset T'!AJ8</f>
        <v>0</v>
      </c>
      <c r="AH254" s="144">
        <f>'11.Offset T'!AK8</f>
        <v>1</v>
      </c>
      <c r="AI254" s="144" t="str">
        <f>'11.Offset T'!AL8</f>
        <v>NA</v>
      </c>
      <c r="AJ254" s="144">
        <f>'11.Offset T'!AM8</f>
        <v>1</v>
      </c>
      <c r="AK254" s="150">
        <f>'11.Offset T'!AN8</f>
        <v>1</v>
      </c>
      <c r="AL254" s="702"/>
      <c r="AN254" s="705"/>
      <c r="AO254" s="705"/>
      <c r="AP254" s="133" t="s">
        <v>30</v>
      </c>
      <c r="AQ254" s="172">
        <f>'11.Offset T'!AR8</f>
        <v>45571932</v>
      </c>
      <c r="AR254" s="117">
        <f>'11.Offset T'!AS8</f>
        <v>1.567148590239556E-3</v>
      </c>
      <c r="AS254" s="117">
        <f>'11.Offset T'!AT8</f>
        <v>1</v>
      </c>
      <c r="AT254" s="117">
        <f>'11.Offset T'!AU8</f>
        <v>1</v>
      </c>
      <c r="AU254" s="6">
        <f>'11.Offset T'!AV8</f>
        <v>71417.988988292913</v>
      </c>
      <c r="AV254" s="712"/>
      <c r="AW254" s="712"/>
      <c r="AX254" s="715"/>
    </row>
    <row r="255" spans="1:50" ht="20.25" thickTop="1" thickBot="1" x14ac:dyDescent="0.35">
      <c r="A255" s="673"/>
      <c r="B255" s="673"/>
      <c r="C255" s="225" t="s">
        <v>28</v>
      </c>
      <c r="D255" s="232" t="str">
        <f>'11.Offset T'!L9</f>
        <v>(SBR+SBT)*SBL</v>
      </c>
      <c r="E255" s="204">
        <f>'11.Offset T'!M9</f>
        <v>4619818</v>
      </c>
      <c r="F255" s="676"/>
      <c r="G255" s="669"/>
      <c r="I255" s="673"/>
      <c r="J255" s="673"/>
      <c r="K255" s="207" t="s">
        <v>28</v>
      </c>
      <c r="L255" s="203">
        <f>'11.Offset T'!Q9</f>
        <v>15</v>
      </c>
      <c r="M255" s="203">
        <f>'11.Offset T'!R9</f>
        <v>15</v>
      </c>
      <c r="N255" s="203">
        <f>'11.Offset T'!S9</f>
        <v>10</v>
      </c>
      <c r="O255" s="203">
        <f>'11.Offset T'!T9</f>
        <v>1.3073361412148754</v>
      </c>
      <c r="P255" s="203">
        <f>'11.Offset T'!U9</f>
        <v>3.259682051177461E-7</v>
      </c>
      <c r="Q255" s="203">
        <f>'11.Offset T'!V9</f>
        <v>6.519363039802215E-7</v>
      </c>
      <c r="R255" s="673"/>
      <c r="T255" s="705"/>
      <c r="U255" s="705"/>
      <c r="V255" s="75" t="s">
        <v>28</v>
      </c>
      <c r="W255" s="160" t="str">
        <f>'11.Offset T'!Z9</f>
        <v>D</v>
      </c>
      <c r="X255" s="144" t="str">
        <f>'11.Offset T'!AA9</f>
        <v>Permitted or yield control</v>
      </c>
      <c r="Y255" s="144">
        <f>'11.Offset T'!AB9</f>
        <v>1</v>
      </c>
      <c r="Z255" s="144">
        <f>'11.Offset T'!AC9</f>
        <v>0.5</v>
      </c>
      <c r="AA255" s="144">
        <f>'11.Offset T'!AD9</f>
        <v>1</v>
      </c>
      <c r="AB255" s="144" t="str">
        <f>'11.Offset T'!AE9</f>
        <v>NA</v>
      </c>
      <c r="AC255" s="144">
        <f>'11.Offset T'!AF9</f>
        <v>0</v>
      </c>
      <c r="AD255" s="144">
        <f>'11.Offset T'!AG9</f>
        <v>0</v>
      </c>
      <c r="AE255" s="144" t="str">
        <f>'11.Offset T'!AH9</f>
        <v>NA</v>
      </c>
      <c r="AF255" s="144">
        <f>'11.Offset T'!AI9</f>
        <v>0</v>
      </c>
      <c r="AG255" s="144">
        <f>'11.Offset T'!AJ9</f>
        <v>0</v>
      </c>
      <c r="AH255" s="144">
        <f>'11.Offset T'!AK9</f>
        <v>1</v>
      </c>
      <c r="AI255" s="144" t="str">
        <f>'11.Offset T'!AL9</f>
        <v>NA</v>
      </c>
      <c r="AJ255" s="144">
        <f>'11.Offset T'!AM9</f>
        <v>1</v>
      </c>
      <c r="AK255" s="150">
        <f>'11.Offset T'!AN9</f>
        <v>1</v>
      </c>
      <c r="AL255" s="702"/>
      <c r="AN255" s="705"/>
      <c r="AO255" s="705"/>
      <c r="AP255" s="133" t="s">
        <v>28</v>
      </c>
      <c r="AQ255" s="172">
        <f>'11.Offset T'!AR9</f>
        <v>4619818</v>
      </c>
      <c r="AR255" s="117">
        <f>'11.Offset T'!AS9</f>
        <v>6.519363039802215E-7</v>
      </c>
      <c r="AS255" s="117">
        <f>'11.Offset T'!AT9</f>
        <v>1</v>
      </c>
      <c r="AT255" s="117">
        <f>'11.Offset T'!AU9</f>
        <v>1</v>
      </c>
      <c r="AU255" s="6">
        <f>'11.Offset T'!AV9</f>
        <v>3.011827071981299</v>
      </c>
      <c r="AV255" s="712"/>
      <c r="AW255" s="712"/>
      <c r="AX255" s="715"/>
    </row>
    <row r="256" spans="1:50" ht="20.25" thickTop="1" thickBot="1" x14ac:dyDescent="0.35">
      <c r="A256" s="673"/>
      <c r="B256" s="673"/>
      <c r="C256" s="225" t="s">
        <v>36</v>
      </c>
      <c r="D256" s="232" t="str">
        <f>'11.Offset T'!L10</f>
        <v>(SBR+WBT)*(SBT+WBL)</v>
      </c>
      <c r="E256" s="204">
        <f>'11.Offset T'!M10</f>
        <v>109464262</v>
      </c>
      <c r="F256" s="676"/>
      <c r="G256" s="669"/>
      <c r="I256" s="673"/>
      <c r="J256" s="673"/>
      <c r="K256" s="207" t="s">
        <v>36</v>
      </c>
      <c r="L256" s="203">
        <f>'11.Offset T'!Q10</f>
        <v>35</v>
      </c>
      <c r="M256" s="203">
        <f>'11.Offset T'!R10</f>
        <v>20</v>
      </c>
      <c r="N256" s="203">
        <f>'11.Offset T'!S10</f>
        <v>10</v>
      </c>
      <c r="O256" s="203">
        <f>'11.Offset T'!T10</f>
        <v>7.8464824249932006</v>
      </c>
      <c r="P256" s="203">
        <f>'11.Offset T'!U10</f>
        <v>2.903258937823807E-4</v>
      </c>
      <c r="Q256" s="203">
        <f>'11.Offset T'!V10</f>
        <v>5.8056749844016082E-4</v>
      </c>
      <c r="R256" s="673"/>
      <c r="T256" s="705"/>
      <c r="U256" s="705"/>
      <c r="V256" s="75" t="s">
        <v>36</v>
      </c>
      <c r="W256" s="160" t="str">
        <f>'11.Offset T'!Z10</f>
        <v>D</v>
      </c>
      <c r="X256" s="144" t="str">
        <f>'11.Offset T'!AA10</f>
        <v>Permitted or yield control</v>
      </c>
      <c r="Y256" s="144">
        <f>'11.Offset T'!AB10</f>
        <v>1</v>
      </c>
      <c r="Z256" s="144">
        <f>'11.Offset T'!AC10</f>
        <v>0.5</v>
      </c>
      <c r="AA256" s="144">
        <f>'11.Offset T'!AD10</f>
        <v>1</v>
      </c>
      <c r="AB256" s="144" t="str">
        <f>'11.Offset T'!AE10</f>
        <v>NA</v>
      </c>
      <c r="AC256" s="144">
        <f>'11.Offset T'!AF10</f>
        <v>0</v>
      </c>
      <c r="AD256" s="144">
        <f>'11.Offset T'!AG10</f>
        <v>0</v>
      </c>
      <c r="AE256" s="144" t="str">
        <f>'11.Offset T'!AH10</f>
        <v>NA</v>
      </c>
      <c r="AF256" s="144">
        <f>'11.Offset T'!AI10</f>
        <v>0</v>
      </c>
      <c r="AG256" s="144">
        <f>'11.Offset T'!AJ10</f>
        <v>0</v>
      </c>
      <c r="AH256" s="144">
        <f>'11.Offset T'!AK10</f>
        <v>1</v>
      </c>
      <c r="AI256" s="144" t="str">
        <f>'11.Offset T'!AL10</f>
        <v>NA</v>
      </c>
      <c r="AJ256" s="144">
        <f>'11.Offset T'!AM10</f>
        <v>1</v>
      </c>
      <c r="AK256" s="150">
        <f>'11.Offset T'!AN10</f>
        <v>1</v>
      </c>
      <c r="AL256" s="702"/>
      <c r="AN256" s="705"/>
      <c r="AO256" s="705"/>
      <c r="AP256" s="133" t="s">
        <v>36</v>
      </c>
      <c r="AQ256" s="172">
        <f>'11.Offset T'!AR10</f>
        <v>109464262</v>
      </c>
      <c r="AR256" s="117">
        <f>'11.Offset T'!AS10</f>
        <v>5.8056749844016082E-4</v>
      </c>
      <c r="AS256" s="117">
        <f>'11.Offset T'!AT10</f>
        <v>1</v>
      </c>
      <c r="AT256" s="117">
        <f>'11.Offset T'!AU10</f>
        <v>1</v>
      </c>
      <c r="AU256" s="6">
        <f>'11.Offset T'!AV10</f>
        <v>63551.392757938353</v>
      </c>
      <c r="AV256" s="712"/>
      <c r="AW256" s="712"/>
      <c r="AX256" s="715"/>
    </row>
    <row r="257" spans="1:50" ht="20.25" thickTop="1" thickBot="1" x14ac:dyDescent="0.35">
      <c r="A257" s="673"/>
      <c r="B257" s="673"/>
      <c r="C257" s="250" t="s">
        <v>29</v>
      </c>
      <c r="D257" s="235" t="str">
        <f>'11.Offset T'!L11</f>
        <v>EBR*(EBT+EBL)</v>
      </c>
      <c r="E257" s="210">
        <f>'11.Offset T'!M11</f>
        <v>24486848</v>
      </c>
      <c r="F257" s="676"/>
      <c r="G257" s="669"/>
      <c r="I257" s="673"/>
      <c r="J257" s="673"/>
      <c r="K257" s="251" t="s">
        <v>29</v>
      </c>
      <c r="L257" s="209">
        <f>'11.Offset T'!Q11</f>
        <v>35</v>
      </c>
      <c r="M257" s="209">
        <f>'11.Offset T'!R11</f>
        <v>15</v>
      </c>
      <c r="N257" s="209">
        <f>'11.Offset T'!S11</f>
        <v>10</v>
      </c>
      <c r="O257" s="209">
        <f>'11.Offset T'!T11</f>
        <v>10.197448937567444</v>
      </c>
      <c r="P257" s="209">
        <f>'11.Offset T'!U11</f>
        <v>7.8388153024650875E-4</v>
      </c>
      <c r="Q257" s="209">
        <f>'11.Offset T'!V11</f>
        <v>1.567148590239556E-3</v>
      </c>
      <c r="R257" s="675"/>
      <c r="T257" s="705"/>
      <c r="U257" s="705"/>
      <c r="V257" s="85" t="s">
        <v>29</v>
      </c>
      <c r="W257" s="160" t="str">
        <f>'11.Offset T'!Z11</f>
        <v>D</v>
      </c>
      <c r="X257" s="163" t="str">
        <f>'11.Offset T'!AA11</f>
        <v>Permitted or yield control</v>
      </c>
      <c r="Y257" s="163">
        <f>'11.Offset T'!AB11</f>
        <v>1</v>
      </c>
      <c r="Z257" s="163">
        <f>'11.Offset T'!AC11</f>
        <v>0.5</v>
      </c>
      <c r="AA257" s="163">
        <f>'11.Offset T'!AD11</f>
        <v>1</v>
      </c>
      <c r="AB257" s="163" t="str">
        <f>'11.Offset T'!AE11</f>
        <v>NA</v>
      </c>
      <c r="AC257" s="163">
        <f>'11.Offset T'!AF11</f>
        <v>0</v>
      </c>
      <c r="AD257" s="163">
        <f>'11.Offset T'!AG11</f>
        <v>0</v>
      </c>
      <c r="AE257" s="163" t="str">
        <f>'11.Offset T'!AH11</f>
        <v>NA</v>
      </c>
      <c r="AF257" s="163">
        <f>'11.Offset T'!AI11</f>
        <v>0</v>
      </c>
      <c r="AG257" s="163">
        <f>'11.Offset T'!AJ11</f>
        <v>0</v>
      </c>
      <c r="AH257" s="163">
        <f>'11.Offset T'!AK11</f>
        <v>1</v>
      </c>
      <c r="AI257" s="163" t="str">
        <f>'11.Offset T'!AL11</f>
        <v>NA</v>
      </c>
      <c r="AJ257" s="163">
        <f>'11.Offset T'!AM11</f>
        <v>1</v>
      </c>
      <c r="AK257" s="164">
        <f>'11.Offset T'!AN11</f>
        <v>1</v>
      </c>
      <c r="AL257" s="703"/>
      <c r="AN257" s="705"/>
      <c r="AO257" s="705"/>
      <c r="AP257" s="134" t="s">
        <v>29</v>
      </c>
      <c r="AQ257" s="174">
        <f>'11.Offset T'!AR11</f>
        <v>24486848</v>
      </c>
      <c r="AR257" s="120">
        <f>'11.Offset T'!AS11</f>
        <v>1.567148590239556E-3</v>
      </c>
      <c r="AS257" s="120">
        <f>'11.Offset T'!AT11</f>
        <v>1</v>
      </c>
      <c r="AT257" s="120">
        <f>'11.Offset T'!AU11</f>
        <v>1</v>
      </c>
      <c r="AU257" s="7">
        <f>'11.Offset T'!AV11</f>
        <v>38374.529322610288</v>
      </c>
      <c r="AV257" s="713"/>
      <c r="AW257" s="713"/>
      <c r="AX257" s="715"/>
    </row>
    <row r="258" spans="1:50" ht="20.25" thickTop="1" thickBot="1" x14ac:dyDescent="0.35">
      <c r="A258" s="673"/>
      <c r="B258" s="673"/>
      <c r="C258" s="227" t="s">
        <v>34</v>
      </c>
      <c r="D258" s="231" t="str">
        <f>'11.Offset T'!L12</f>
        <v>EBR*(WBL+SBT)</v>
      </c>
      <c r="E258" s="212">
        <f>'11.Offset T'!M12</f>
        <v>10143776</v>
      </c>
      <c r="F258" s="676">
        <f>SUM(E258:E263)</f>
        <v>211774497</v>
      </c>
      <c r="G258" s="669">
        <f>F258/F13</f>
        <v>2.1682275963019384</v>
      </c>
      <c r="I258" s="673"/>
      <c r="J258" s="673"/>
      <c r="K258" s="213" t="s">
        <v>34</v>
      </c>
      <c r="L258" s="199">
        <f>'11.Offset T'!Q12</f>
        <v>20</v>
      </c>
      <c r="M258" s="199">
        <f>'11.Offset T'!R12</f>
        <v>15</v>
      </c>
      <c r="N258" s="199">
        <f>'11.Offset T'!S12</f>
        <v>45</v>
      </c>
      <c r="O258" s="199">
        <f>'11.Offset T'!T12</f>
        <v>7.0840654162717795</v>
      </c>
      <c r="P258" s="199">
        <f>'11.Offset T'!U12</f>
        <v>1.9707812023953651E-4</v>
      </c>
      <c r="Q258" s="199">
        <f>'11.Offset T'!V12</f>
        <v>3.9411740069359585E-4</v>
      </c>
      <c r="R258" s="672">
        <f>'11.Offset T'!W12</f>
        <v>2.6472274985543409E-3</v>
      </c>
      <c r="T258" s="705"/>
      <c r="U258" s="705"/>
      <c r="V258" s="83" t="s">
        <v>34</v>
      </c>
      <c r="W258" s="157" t="str">
        <f>'11.Offset T'!Z12</f>
        <v>M</v>
      </c>
      <c r="X258" s="147" t="str">
        <f>'11.Offset T'!AA12</f>
        <v>Protected</v>
      </c>
      <c r="Y258" s="147">
        <f>'11.Offset T'!AB12</f>
        <v>0.01</v>
      </c>
      <c r="Z258" s="147">
        <f>'11.Offset T'!AC12</f>
        <v>0.5</v>
      </c>
      <c r="AA258" s="147">
        <f>'11.Offset T'!AD12</f>
        <v>0.505</v>
      </c>
      <c r="AB258" s="147" t="str">
        <f>'11.Offset T'!AE12</f>
        <v>EBT</v>
      </c>
      <c r="AC258" s="147">
        <f>'11.Offset T'!AF12</f>
        <v>2</v>
      </c>
      <c r="AD258" s="147">
        <f>'11.Offset T'!AG12</f>
        <v>0</v>
      </c>
      <c r="AE258" s="147" t="str">
        <f>'11.Offset T'!AH12</f>
        <v>SBT</v>
      </c>
      <c r="AF258" s="147">
        <f>'11.Offset T'!AI12</f>
        <v>1</v>
      </c>
      <c r="AG258" s="147">
        <f>'11.Offset T'!AJ12</f>
        <v>0</v>
      </c>
      <c r="AH258" s="147">
        <f>'11.Offset T'!AK12</f>
        <v>2</v>
      </c>
      <c r="AI258" s="147">
        <f>'11.Offset T'!AL12</f>
        <v>35</v>
      </c>
      <c r="AJ258" s="147">
        <f>'11.Offset T'!AM12</f>
        <v>0.7222222222222221</v>
      </c>
      <c r="AK258" s="148">
        <f>'11.Offset T'!AN12</f>
        <v>0.72944444444444434</v>
      </c>
      <c r="AL258" s="701">
        <f>'11.Offset T'!AO12</f>
        <v>0.91180555555555542</v>
      </c>
      <c r="AN258" s="705"/>
      <c r="AO258" s="705"/>
      <c r="AP258" s="135" t="s">
        <v>34</v>
      </c>
      <c r="AQ258" s="171">
        <f>'11.Offset T'!AR12</f>
        <v>10143776</v>
      </c>
      <c r="AR258" s="115">
        <f>'11.Offset T'!AS12</f>
        <v>3.9411740069359585E-4</v>
      </c>
      <c r="AS258" s="115">
        <f>'11.Offset T'!AT12</f>
        <v>0.72944444444444434</v>
      </c>
      <c r="AT258" s="115">
        <f>'11.Offset T'!AU12</f>
        <v>1</v>
      </c>
      <c r="AU258" s="5">
        <f>'11.Offset T'!AV12</f>
        <v>2916.2011786854996</v>
      </c>
      <c r="AV258" s="711">
        <f>'11.Offset T'!AW12</f>
        <v>579422.26248380099</v>
      </c>
      <c r="AW258" s="711">
        <f>'11.Offset T'!AX12</f>
        <v>95.858830175301748</v>
      </c>
      <c r="AX258" s="715"/>
    </row>
    <row r="259" spans="1:50" ht="20.25" thickTop="1" thickBot="1" x14ac:dyDescent="0.35">
      <c r="A259" s="673"/>
      <c r="B259" s="673"/>
      <c r="C259" s="245" t="s">
        <v>35</v>
      </c>
      <c r="D259" s="249" t="str">
        <f>'11.Offset T'!L13</f>
        <v>(EBT+EBL)*(NBT+NBR)</v>
      </c>
      <c r="E259" s="204">
        <f>'11.Offset T'!M13</f>
        <v>66501428</v>
      </c>
      <c r="F259" s="676"/>
      <c r="G259" s="669"/>
      <c r="I259" s="673"/>
      <c r="J259" s="673"/>
      <c r="K259" s="211" t="s">
        <v>35</v>
      </c>
      <c r="L259" s="203">
        <f>'11.Offset T'!Q13</f>
        <v>35</v>
      </c>
      <c r="M259" s="203">
        <f>'11.Offset T'!R13</f>
        <v>15</v>
      </c>
      <c r="N259" s="203">
        <f>'11.Offset T'!S13</f>
        <v>45</v>
      </c>
      <c r="O259" s="203">
        <f>'11.Offset T'!T13</f>
        <v>13.299792101327421</v>
      </c>
      <c r="P259" s="203">
        <f>'11.Offset T'!U13</f>
        <v>2.1450602139066136E-3</v>
      </c>
      <c r="Q259" s="203">
        <f>'11.Offset T'!V13</f>
        <v>4.2855191444919425E-3</v>
      </c>
      <c r="R259" s="673"/>
      <c r="T259" s="705"/>
      <c r="U259" s="705"/>
      <c r="V259" s="77" t="s">
        <v>35</v>
      </c>
      <c r="W259" s="158" t="str">
        <f>'11.Offset T'!Z13</f>
        <v>M</v>
      </c>
      <c r="X259" s="144" t="str">
        <f>'11.Offset T'!AA13</f>
        <v>Protected</v>
      </c>
      <c r="Y259" s="144">
        <f>'11.Offset T'!AB13</f>
        <v>0.01</v>
      </c>
      <c r="Z259" s="144">
        <f>'11.Offset T'!AC13</f>
        <v>0.5</v>
      </c>
      <c r="AA259" s="144">
        <f>'11.Offset T'!AD13</f>
        <v>0.505</v>
      </c>
      <c r="AB259" s="144">
        <f>'11.Offset T'!AE13</f>
        <v>0</v>
      </c>
      <c r="AC259" s="144">
        <f>'11.Offset T'!AF13</f>
        <v>0</v>
      </c>
      <c r="AD259" s="144">
        <f>'11.Offset T'!AG13</f>
        <v>1</v>
      </c>
      <c r="AE259" s="144" t="str">
        <f>'11.Offset T'!AH13</f>
        <v>EBT</v>
      </c>
      <c r="AF259" s="144">
        <f>'11.Offset T'!AI13</f>
        <v>2</v>
      </c>
      <c r="AG259" s="144">
        <f>'11.Offset T'!AJ13</f>
        <v>1.75</v>
      </c>
      <c r="AH259" s="144">
        <f>'11.Offset T'!AK13</f>
        <v>1.75</v>
      </c>
      <c r="AI259" s="144">
        <f>'11.Offset T'!AL13</f>
        <v>35</v>
      </c>
      <c r="AJ259" s="144">
        <f>'11.Offset T'!AM13</f>
        <v>0.7222222222222221</v>
      </c>
      <c r="AK259" s="150">
        <f>'11.Offset T'!AN13</f>
        <v>0.63826388888888885</v>
      </c>
      <c r="AL259" s="702"/>
      <c r="AN259" s="705"/>
      <c r="AO259" s="705"/>
      <c r="AP259" s="136" t="s">
        <v>35</v>
      </c>
      <c r="AQ259" s="172">
        <f>'11.Offset T'!AR13</f>
        <v>66501428</v>
      </c>
      <c r="AR259" s="117">
        <f>'11.Offset T'!AS13</f>
        <v>4.2855191444919425E-3</v>
      </c>
      <c r="AS259" s="117">
        <f>'11.Offset T'!AT13</f>
        <v>0.63826388888888885</v>
      </c>
      <c r="AT259" s="117">
        <f>'11.Offset T'!AU13</f>
        <v>1</v>
      </c>
      <c r="AU259" s="6">
        <f>'11.Offset T'!AV13</f>
        <v>181900.83164937588</v>
      </c>
      <c r="AV259" s="712"/>
      <c r="AW259" s="712"/>
      <c r="AX259" s="715"/>
    </row>
    <row r="260" spans="1:50" ht="20.25" thickTop="1" thickBot="1" x14ac:dyDescent="0.35">
      <c r="A260" s="673"/>
      <c r="B260" s="673"/>
      <c r="C260" s="228" t="s">
        <v>30</v>
      </c>
      <c r="D260" s="232" t="str">
        <f>'11.Offset T'!L14</f>
        <v>(EBT+NBR)*SBL</v>
      </c>
      <c r="E260" s="204">
        <f>'11.Offset T'!M14</f>
        <v>13724049</v>
      </c>
      <c r="F260" s="676"/>
      <c r="G260" s="669"/>
      <c r="I260" s="673"/>
      <c r="J260" s="673"/>
      <c r="K260" s="214" t="s">
        <v>30</v>
      </c>
      <c r="L260" s="203">
        <f>'11.Offset T'!Q14</f>
        <v>35</v>
      </c>
      <c r="M260" s="203">
        <f>'11.Offset T'!R14</f>
        <v>25</v>
      </c>
      <c r="N260" s="203">
        <f>'11.Offset T'!S14</f>
        <v>45</v>
      </c>
      <c r="O260" s="203">
        <f>'11.Offset T'!T14</f>
        <v>12.375006393165437</v>
      </c>
      <c r="P260" s="203">
        <f>'11.Offset T'!U14</f>
        <v>1.6323552670977528E-3</v>
      </c>
      <c r="Q260" s="203">
        <f>'11.Offset T'!V14</f>
        <v>3.2620459504774839E-3</v>
      </c>
      <c r="R260" s="673"/>
      <c r="T260" s="705"/>
      <c r="U260" s="705"/>
      <c r="V260" s="78" t="s">
        <v>30</v>
      </c>
      <c r="W260" s="158" t="str">
        <f>'11.Offset T'!Z14</f>
        <v>M</v>
      </c>
      <c r="X260" s="144" t="str">
        <f>'11.Offset T'!AA14</f>
        <v>Protected</v>
      </c>
      <c r="Y260" s="144">
        <f>'11.Offset T'!AB14</f>
        <v>0.01</v>
      </c>
      <c r="Z260" s="144">
        <f>'11.Offset T'!AC14</f>
        <v>0.5</v>
      </c>
      <c r="AA260" s="144">
        <f>'11.Offset T'!AD14</f>
        <v>0.505</v>
      </c>
      <c r="AB260" s="144" t="str">
        <f>'11.Offset T'!AE14</f>
        <v>WBT</v>
      </c>
      <c r="AC260" s="144">
        <f>'11.Offset T'!AF14</f>
        <v>2</v>
      </c>
      <c r="AD260" s="144">
        <f>'11.Offset T'!AG14</f>
        <v>1</v>
      </c>
      <c r="AE260" s="144" t="str">
        <f>'11.Offset T'!AH14</f>
        <v>EBT</v>
      </c>
      <c r="AF260" s="144">
        <f>'11.Offset T'!AI14</f>
        <v>2</v>
      </c>
      <c r="AG260" s="144">
        <f>'11.Offset T'!AJ14</f>
        <v>1.75</v>
      </c>
      <c r="AH260" s="144">
        <f>'11.Offset T'!AK14</f>
        <v>3.75</v>
      </c>
      <c r="AI260" s="144">
        <f>'11.Offset T'!AL14</f>
        <v>35</v>
      </c>
      <c r="AJ260" s="144">
        <f>'11.Offset T'!AM14</f>
        <v>0.7222222222222221</v>
      </c>
      <c r="AK260" s="150">
        <f>'11.Offset T'!AN14</f>
        <v>1.3677083333333331</v>
      </c>
      <c r="AL260" s="702"/>
      <c r="AN260" s="705"/>
      <c r="AO260" s="705"/>
      <c r="AP260" s="136" t="s">
        <v>30</v>
      </c>
      <c r="AQ260" s="172">
        <f>'11.Offset T'!AR14</f>
        <v>13724049</v>
      </c>
      <c r="AR260" s="117">
        <f>'11.Offset T'!AS14</f>
        <v>3.2620459504774839E-3</v>
      </c>
      <c r="AS260" s="117">
        <f>'11.Offset T'!AT14</f>
        <v>1.3677083333333331</v>
      </c>
      <c r="AT260" s="117">
        <f>'11.Offset T'!AU14</f>
        <v>1</v>
      </c>
      <c r="AU260" s="6">
        <f>'11.Offset T'!AV14</f>
        <v>61230.221066693513</v>
      </c>
      <c r="AV260" s="712"/>
      <c r="AW260" s="712"/>
      <c r="AX260" s="715"/>
    </row>
    <row r="261" spans="1:50" ht="20.25" thickTop="1" thickBot="1" x14ac:dyDescent="0.35">
      <c r="A261" s="673"/>
      <c r="B261" s="673"/>
      <c r="C261" s="228" t="s">
        <v>28</v>
      </c>
      <c r="D261" s="232" t="str">
        <f>'11.Offset T'!L15</f>
        <v>WBR*(EBL+NBT)</v>
      </c>
      <c r="E261" s="204">
        <f>'11.Offset T'!M15</f>
        <v>12416076</v>
      </c>
      <c r="F261" s="676"/>
      <c r="G261" s="669"/>
      <c r="I261" s="673"/>
      <c r="J261" s="673"/>
      <c r="K261" s="214" t="s">
        <v>28</v>
      </c>
      <c r="L261" s="203">
        <f>'11.Offset T'!Q15</f>
        <v>20</v>
      </c>
      <c r="M261" s="203">
        <f>'11.Offset T'!R15</f>
        <v>15</v>
      </c>
      <c r="N261" s="203">
        <f>'11.Offset T'!S15</f>
        <v>45</v>
      </c>
      <c r="O261" s="203">
        <f>'11.Offset T'!T15</f>
        <v>7.0840654162717795</v>
      </c>
      <c r="P261" s="203">
        <f>'11.Offset T'!U15</f>
        <v>1.9707812023953651E-4</v>
      </c>
      <c r="Q261" s="203">
        <f>'11.Offset T'!V15</f>
        <v>3.9411740069359585E-4</v>
      </c>
      <c r="R261" s="673"/>
      <c r="T261" s="705"/>
      <c r="U261" s="705"/>
      <c r="V261" s="78" t="s">
        <v>28</v>
      </c>
      <c r="W261" s="158" t="str">
        <f>'11.Offset T'!Z15</f>
        <v>M</v>
      </c>
      <c r="X261" s="144" t="str">
        <f>'11.Offset T'!AA15</f>
        <v>Protected</v>
      </c>
      <c r="Y261" s="144">
        <f>'11.Offset T'!AB15</f>
        <v>0.01</v>
      </c>
      <c r="Z261" s="144">
        <f>'11.Offset T'!AC15</f>
        <v>0.5</v>
      </c>
      <c r="AA261" s="144">
        <f>'11.Offset T'!AD15</f>
        <v>0.505</v>
      </c>
      <c r="AB261" s="144" t="str">
        <f>'11.Offset T'!AE15</f>
        <v>WBT</v>
      </c>
      <c r="AC261" s="144">
        <f>'11.Offset T'!AF15</f>
        <v>2</v>
      </c>
      <c r="AD261" s="144">
        <f>'11.Offset T'!AG15</f>
        <v>0</v>
      </c>
      <c r="AE261" s="144" t="str">
        <f>'11.Offset T'!AH15</f>
        <v>NBT</v>
      </c>
      <c r="AF261" s="144">
        <f>'11.Offset T'!AI15</f>
        <v>1</v>
      </c>
      <c r="AG261" s="144">
        <f>'11.Offset T'!AJ15</f>
        <v>0</v>
      </c>
      <c r="AH261" s="144">
        <f>'11.Offset T'!AK15</f>
        <v>2</v>
      </c>
      <c r="AI261" s="144">
        <f>'11.Offset T'!AL15</f>
        <v>35</v>
      </c>
      <c r="AJ261" s="144">
        <f>'11.Offset T'!AM15</f>
        <v>0.7222222222222221</v>
      </c>
      <c r="AK261" s="150">
        <f>'11.Offset T'!AN15</f>
        <v>0.72944444444444434</v>
      </c>
      <c r="AL261" s="702"/>
      <c r="AN261" s="705"/>
      <c r="AO261" s="705"/>
      <c r="AP261" s="136" t="s">
        <v>28</v>
      </c>
      <c r="AQ261" s="172">
        <f>'11.Offset T'!AR15</f>
        <v>12416076</v>
      </c>
      <c r="AR261" s="117">
        <f>'11.Offset T'!AS15</f>
        <v>3.9411740069359585E-4</v>
      </c>
      <c r="AS261" s="117">
        <f>'11.Offset T'!AT15</f>
        <v>0.72944444444444434</v>
      </c>
      <c r="AT261" s="117">
        <f>'11.Offset T'!AU15</f>
        <v>1</v>
      </c>
      <c r="AU261" s="6">
        <f>'11.Offset T'!AV15</f>
        <v>3569.4573170630688</v>
      </c>
      <c r="AV261" s="712"/>
      <c r="AW261" s="712"/>
      <c r="AX261" s="715"/>
    </row>
    <row r="262" spans="1:50" ht="20.25" thickTop="1" thickBot="1" x14ac:dyDescent="0.35">
      <c r="A262" s="673"/>
      <c r="B262" s="673"/>
      <c r="C262" s="228" t="s">
        <v>36</v>
      </c>
      <c r="D262" s="232" t="str">
        <f>'11.Offset T'!L16</f>
        <v>(SBR+SBT)*(WBT+WBL)</v>
      </c>
      <c r="E262" s="204">
        <f>'11.Offset T'!M16</f>
        <v>90632262</v>
      </c>
      <c r="F262" s="676"/>
      <c r="G262" s="669"/>
      <c r="I262" s="673"/>
      <c r="J262" s="673"/>
      <c r="K262" s="214" t="s">
        <v>36</v>
      </c>
      <c r="L262" s="203">
        <f>'11.Offset T'!Q16</f>
        <v>35</v>
      </c>
      <c r="M262" s="203">
        <f>'11.Offset T'!R16</f>
        <v>15</v>
      </c>
      <c r="N262" s="203">
        <f>'11.Offset T'!S16</f>
        <v>45</v>
      </c>
      <c r="O262" s="203">
        <f>'11.Offset T'!T16</f>
        <v>13.299792101327421</v>
      </c>
      <c r="P262" s="203">
        <f>'11.Offset T'!U16</f>
        <v>2.1450602139066136E-3</v>
      </c>
      <c r="Q262" s="203">
        <f>'11.Offset T'!V16</f>
        <v>4.2855191444919425E-3</v>
      </c>
      <c r="R262" s="673"/>
      <c r="T262" s="705"/>
      <c r="U262" s="705"/>
      <c r="V262" s="78" t="s">
        <v>36</v>
      </c>
      <c r="W262" s="158" t="str">
        <f>'11.Offset T'!Z16</f>
        <v>M</v>
      </c>
      <c r="X262" s="144" t="str">
        <f>'11.Offset T'!AA16</f>
        <v>Protected</v>
      </c>
      <c r="Y262" s="144">
        <f>'11.Offset T'!AB16</f>
        <v>0.01</v>
      </c>
      <c r="Z262" s="144">
        <f>'11.Offset T'!AC16</f>
        <v>0.5</v>
      </c>
      <c r="AA262" s="144">
        <f>'11.Offset T'!AD16</f>
        <v>0.505</v>
      </c>
      <c r="AB262" s="144">
        <f>'11.Offset T'!AE16</f>
        <v>0</v>
      </c>
      <c r="AC262" s="144">
        <f>'11.Offset T'!AF16</f>
        <v>0</v>
      </c>
      <c r="AD262" s="144">
        <f>'11.Offset T'!AG16</f>
        <v>1</v>
      </c>
      <c r="AE262" s="144" t="str">
        <f>'11.Offset T'!AH16</f>
        <v>WBT</v>
      </c>
      <c r="AF262" s="144">
        <f>'11.Offset T'!AI16</f>
        <v>2</v>
      </c>
      <c r="AG262" s="144">
        <f>'11.Offset T'!AJ16</f>
        <v>1.75</v>
      </c>
      <c r="AH262" s="144">
        <f>'11.Offset T'!AK16</f>
        <v>1.75</v>
      </c>
      <c r="AI262" s="144">
        <f>'11.Offset T'!AL16</f>
        <v>35</v>
      </c>
      <c r="AJ262" s="144">
        <f>'11.Offset T'!AM16</f>
        <v>0.7222222222222221</v>
      </c>
      <c r="AK262" s="150">
        <f>'11.Offset T'!AN16</f>
        <v>0.63826388888888885</v>
      </c>
      <c r="AL262" s="702"/>
      <c r="AN262" s="705"/>
      <c r="AO262" s="705"/>
      <c r="AP262" s="136" t="s">
        <v>36</v>
      </c>
      <c r="AQ262" s="172">
        <f>'11.Offset T'!AR16</f>
        <v>90632262</v>
      </c>
      <c r="AR262" s="117">
        <f>'11.Offset T'!AS16</f>
        <v>4.2855191444919425E-3</v>
      </c>
      <c r="AS262" s="117">
        <f>'11.Offset T'!AT16</f>
        <v>0.63826388888888885</v>
      </c>
      <c r="AT262" s="117">
        <f>'11.Offset T'!AU16</f>
        <v>1</v>
      </c>
      <c r="AU262" s="6">
        <f>'11.Offset T'!AV16</f>
        <v>247905.71161966817</v>
      </c>
      <c r="AV262" s="712"/>
      <c r="AW262" s="712"/>
      <c r="AX262" s="715"/>
    </row>
    <row r="263" spans="1:50" ht="20.25" thickTop="1" thickBot="1" x14ac:dyDescent="0.35">
      <c r="A263" s="673"/>
      <c r="B263" s="673"/>
      <c r="C263" s="246" t="s">
        <v>29</v>
      </c>
      <c r="D263" s="235" t="str">
        <f>'11.Offset T'!L17</f>
        <v>(SBR+WBT)*NBL</v>
      </c>
      <c r="E263" s="210">
        <f>'11.Offset T'!M17</f>
        <v>18356906</v>
      </c>
      <c r="F263" s="676"/>
      <c r="G263" s="669"/>
      <c r="I263" s="673"/>
      <c r="J263" s="673"/>
      <c r="K263" s="248" t="s">
        <v>29</v>
      </c>
      <c r="L263" s="209">
        <f>'11.Offset T'!Q17</f>
        <v>35</v>
      </c>
      <c r="M263" s="209">
        <f>'11.Offset T'!R17</f>
        <v>25</v>
      </c>
      <c r="N263" s="209">
        <f>'11.Offset T'!S17</f>
        <v>45</v>
      </c>
      <c r="O263" s="209">
        <f>'11.Offset T'!T17</f>
        <v>12.375006393165437</v>
      </c>
      <c r="P263" s="209">
        <f>'11.Offset T'!U17</f>
        <v>1.6323552670977528E-3</v>
      </c>
      <c r="Q263" s="209">
        <f>'11.Offset T'!V17</f>
        <v>3.2620459504774839E-3</v>
      </c>
      <c r="R263" s="675"/>
      <c r="T263" s="705"/>
      <c r="U263" s="705"/>
      <c r="V263" s="86" t="s">
        <v>29</v>
      </c>
      <c r="W263" s="158" t="str">
        <f>'11.Offset T'!Z17</f>
        <v>M</v>
      </c>
      <c r="X263" s="152" t="str">
        <f>'11.Offset T'!AA17</f>
        <v>Protected</v>
      </c>
      <c r="Y263" s="152">
        <f>'11.Offset T'!AB17</f>
        <v>0.01</v>
      </c>
      <c r="Z263" s="152">
        <f>'11.Offset T'!AC17</f>
        <v>0.5</v>
      </c>
      <c r="AA263" s="152">
        <f>'11.Offset T'!AD17</f>
        <v>0.505</v>
      </c>
      <c r="AB263" s="152" t="str">
        <f>'11.Offset T'!AE17</f>
        <v>EBT</v>
      </c>
      <c r="AC263" s="152">
        <f>'11.Offset T'!AF17</f>
        <v>2</v>
      </c>
      <c r="AD263" s="152">
        <f>'11.Offset T'!AG17</f>
        <v>1</v>
      </c>
      <c r="AE263" s="152" t="str">
        <f>'11.Offset T'!AH17</f>
        <v>WBT</v>
      </c>
      <c r="AF263" s="152">
        <f>'11.Offset T'!AI17</f>
        <v>2</v>
      </c>
      <c r="AG263" s="152">
        <f>'11.Offset T'!AJ17</f>
        <v>1.75</v>
      </c>
      <c r="AH263" s="152">
        <f>'11.Offset T'!AK17</f>
        <v>3.75</v>
      </c>
      <c r="AI263" s="152">
        <f>'11.Offset T'!AL17</f>
        <v>35</v>
      </c>
      <c r="AJ263" s="152">
        <f>'11.Offset T'!AM17</f>
        <v>0.7222222222222221</v>
      </c>
      <c r="AK263" s="153">
        <f>'11.Offset T'!AN17</f>
        <v>1.3677083333333331</v>
      </c>
      <c r="AL263" s="703"/>
      <c r="AN263" s="705"/>
      <c r="AO263" s="705"/>
      <c r="AP263" s="137" t="s">
        <v>29</v>
      </c>
      <c r="AQ263" s="174">
        <f>'11.Offset T'!AR17</f>
        <v>18356906</v>
      </c>
      <c r="AR263" s="120">
        <f>'11.Offset T'!AS17</f>
        <v>3.2620459504774839E-3</v>
      </c>
      <c r="AS263" s="120">
        <f>'11.Offset T'!AT17</f>
        <v>1.3677083333333331</v>
      </c>
      <c r="AT263" s="120">
        <f>'11.Offset T'!AU17</f>
        <v>1</v>
      </c>
      <c r="AU263" s="7">
        <f>'11.Offset T'!AV17</f>
        <v>81899.839652314899</v>
      </c>
      <c r="AV263" s="713"/>
      <c r="AW263" s="713"/>
      <c r="AX263" s="715"/>
    </row>
    <row r="264" spans="1:50" ht="20.25" thickTop="1" thickBot="1" x14ac:dyDescent="0.35">
      <c r="A264" s="673"/>
      <c r="B264" s="673"/>
      <c r="C264" s="217" t="s">
        <v>34</v>
      </c>
      <c r="D264" s="252" t="str">
        <f>'11.Offset T'!L18</f>
        <v>NBL*(WBL+SBT)</v>
      </c>
      <c r="E264" s="200">
        <f>'11.Offset T'!M18</f>
        <v>5998943</v>
      </c>
      <c r="F264" s="676">
        <f>SUM(E264:E269)</f>
        <v>237435446</v>
      </c>
      <c r="G264" s="669">
        <f>F264/F21</f>
        <v>0.66539150465728059</v>
      </c>
      <c r="I264" s="673"/>
      <c r="J264" s="673"/>
      <c r="K264" s="216" t="s">
        <v>34</v>
      </c>
      <c r="L264" s="199">
        <f>'11.Offset T'!Q18</f>
        <v>20</v>
      </c>
      <c r="M264" s="199">
        <f>'11.Offset T'!R18</f>
        <v>15</v>
      </c>
      <c r="N264" s="199">
        <f>'11.Offset T'!S18</f>
        <v>230</v>
      </c>
      <c r="O264" s="199">
        <f>'11.Offset T'!T18</f>
        <v>15.895538413434787</v>
      </c>
      <c r="P264" s="199">
        <f>'11.Offset T'!U18</f>
        <v>4.2160006424573982E-3</v>
      </c>
      <c r="Q264" s="199">
        <f>'11.Offset T'!V18</f>
        <v>8.4142266234975959E-3</v>
      </c>
      <c r="R264" s="672">
        <f>'11.Offset T'!W18</f>
        <v>2.9941160985041501E-2</v>
      </c>
      <c r="T264" s="705"/>
      <c r="U264" s="705"/>
      <c r="V264" s="80" t="s">
        <v>34</v>
      </c>
      <c r="W264" s="157" t="str">
        <f>'11.Offset T'!Z18</f>
        <v>C</v>
      </c>
      <c r="X264" s="161" t="str">
        <f>'11.Offset T'!AA18</f>
        <v xml:space="preserve">Protected </v>
      </c>
      <c r="Y264" s="161">
        <f>'11.Offset T'!AB18</f>
        <v>0.01</v>
      </c>
      <c r="Z264" s="161">
        <f>'11.Offset T'!AC18</f>
        <v>0.5</v>
      </c>
      <c r="AA264" s="161">
        <f>'11.Offset T'!AD18</f>
        <v>0.505</v>
      </c>
      <c r="AB264" s="161" t="str">
        <f>'11.Offset T'!AE18</f>
        <v>EBT</v>
      </c>
      <c r="AC264" s="161">
        <f>'11.Offset T'!AF18</f>
        <v>2</v>
      </c>
      <c r="AD264" s="161">
        <f>'11.Offset T'!AG18</f>
        <v>0</v>
      </c>
      <c r="AE264" s="161" t="str">
        <f>'11.Offset T'!AH18</f>
        <v>WBT</v>
      </c>
      <c r="AF264" s="161">
        <f>'11.Offset T'!AI18</f>
        <v>2</v>
      </c>
      <c r="AG264" s="161">
        <f>'11.Offset T'!AJ18</f>
        <v>0</v>
      </c>
      <c r="AH264" s="161">
        <f>'11.Offset T'!AK18</f>
        <v>2</v>
      </c>
      <c r="AI264" s="161">
        <f>'11.Offset T'!AL18</f>
        <v>35</v>
      </c>
      <c r="AJ264" s="161">
        <f>'11.Offset T'!AM18</f>
        <v>0.7222222222222221</v>
      </c>
      <c r="AK264" s="162">
        <f>'11.Offset T'!AN18</f>
        <v>0.72944444444444434</v>
      </c>
      <c r="AL264" s="701">
        <f>'11.Offset T'!AO18</f>
        <v>1.0637731481481481</v>
      </c>
      <c r="AN264" s="705"/>
      <c r="AO264" s="705"/>
      <c r="AP264" s="138" t="s">
        <v>34</v>
      </c>
      <c r="AQ264" s="171">
        <f>'11.Offset T'!AR18</f>
        <v>5998943</v>
      </c>
      <c r="AR264" s="115">
        <f>'11.Offset T'!AS18</f>
        <v>8.4142266234975959E-3</v>
      </c>
      <c r="AS264" s="115">
        <f>'11.Offset T'!AT18</f>
        <v>0.72944444444444434</v>
      </c>
      <c r="AT264" s="115">
        <f>'11.Offset T'!AU18</f>
        <v>1</v>
      </c>
      <c r="AU264" s="5">
        <f>'11.Offset T'!AV18</f>
        <v>36819.777628457035</v>
      </c>
      <c r="AV264" s="711">
        <f>'11.Offset T'!AW18</f>
        <v>11583451.311638009</v>
      </c>
      <c r="AW264" s="711">
        <f>'11.Offset T'!AX18</f>
        <v>42.933945823599743</v>
      </c>
      <c r="AX264" s="715"/>
    </row>
    <row r="265" spans="1:50" ht="20.25" thickTop="1" thickBot="1" x14ac:dyDescent="0.35">
      <c r="A265" s="673"/>
      <c r="B265" s="673"/>
      <c r="C265" s="220" t="s">
        <v>35</v>
      </c>
      <c r="D265" s="232" t="str">
        <f>'11.Offset T'!L19</f>
        <v>(EBT+EBL)*NBL</v>
      </c>
      <c r="E265" s="204">
        <f>'11.Offset T'!M19</f>
        <v>14481314</v>
      </c>
      <c r="F265" s="676"/>
      <c r="G265" s="669"/>
      <c r="I265" s="673"/>
      <c r="J265" s="673"/>
      <c r="K265" s="219" t="s">
        <v>35</v>
      </c>
      <c r="L265" s="203">
        <f>'11.Offset T'!Q19</f>
        <v>35</v>
      </c>
      <c r="M265" s="203">
        <f>'11.Offset T'!R19</f>
        <v>15</v>
      </c>
      <c r="N265" s="203">
        <f>'11.Offset T'!S19</f>
        <v>230</v>
      </c>
      <c r="O265" s="203">
        <f>'11.Offset T'!T19</f>
        <v>23.0484651884397</v>
      </c>
      <c r="P265" s="203">
        <f>'11.Offset T'!U19</f>
        <v>1.7237755582630576E-2</v>
      </c>
      <c r="Q265" s="203">
        <f>'11.Offset T'!V19</f>
        <v>3.417837094773464E-2</v>
      </c>
      <c r="R265" s="673"/>
      <c r="T265" s="705"/>
      <c r="U265" s="705"/>
      <c r="V265" s="81" t="s">
        <v>35</v>
      </c>
      <c r="W265" s="158" t="str">
        <f>'11.Offset T'!Z19</f>
        <v>C</v>
      </c>
      <c r="X265" s="144" t="str">
        <f>'11.Offset T'!AA19</f>
        <v xml:space="preserve">Protected </v>
      </c>
      <c r="Y265" s="144">
        <f>'11.Offset T'!AB19</f>
        <v>0.01</v>
      </c>
      <c r="Z265" s="144">
        <f>'11.Offset T'!AC19</f>
        <v>0.5</v>
      </c>
      <c r="AA265" s="144">
        <f>'11.Offset T'!AD19</f>
        <v>0.505</v>
      </c>
      <c r="AB265" s="144" t="str">
        <f>'11.Offset T'!AE19</f>
        <v>EBT</v>
      </c>
      <c r="AC265" s="144">
        <f>'11.Offset T'!AF19</f>
        <v>2</v>
      </c>
      <c r="AD265" s="144">
        <f>'11.Offset T'!AG19</f>
        <v>1</v>
      </c>
      <c r="AE265" s="144" t="str">
        <f>'11.Offset T'!AH19</f>
        <v>WBT</v>
      </c>
      <c r="AF265" s="144">
        <f>'11.Offset T'!AI19</f>
        <v>2</v>
      </c>
      <c r="AG265" s="144">
        <f>'11.Offset T'!AJ19</f>
        <v>1.75</v>
      </c>
      <c r="AH265" s="144">
        <f>'11.Offset T'!AK19</f>
        <v>3.75</v>
      </c>
      <c r="AI265" s="144">
        <f>'11.Offset T'!AL19</f>
        <v>35</v>
      </c>
      <c r="AJ265" s="144">
        <f>'11.Offset T'!AM19</f>
        <v>0.7222222222222221</v>
      </c>
      <c r="AK265" s="150">
        <f>'11.Offset T'!AN19</f>
        <v>1.3677083333333331</v>
      </c>
      <c r="AL265" s="702"/>
      <c r="AN265" s="705"/>
      <c r="AO265" s="705"/>
      <c r="AP265" s="139" t="s">
        <v>35</v>
      </c>
      <c r="AQ265" s="172">
        <f>'11.Offset T'!AR19</f>
        <v>14481314</v>
      </c>
      <c r="AR265" s="117">
        <f>'11.Offset T'!AS19</f>
        <v>3.417837094773464E-2</v>
      </c>
      <c r="AS265" s="117">
        <f>'11.Offset T'!AT19</f>
        <v>1.3677083333333331</v>
      </c>
      <c r="AT265" s="117">
        <f>'11.Offset T'!AU19</f>
        <v>1</v>
      </c>
      <c r="AU265" s="6">
        <f>'11.Offset T'!AV19</f>
        <v>676944.12353702472</v>
      </c>
      <c r="AV265" s="712"/>
      <c r="AW265" s="712"/>
      <c r="AX265" s="715"/>
    </row>
    <row r="266" spans="1:50" ht="20.25" thickTop="1" thickBot="1" x14ac:dyDescent="0.35">
      <c r="A266" s="673"/>
      <c r="B266" s="673"/>
      <c r="C266" s="220" t="s">
        <v>30</v>
      </c>
      <c r="D266" s="232" t="str">
        <f>'11.Offset T'!L20</f>
        <v>(EBT+EBL)*(SBT+WBL)</v>
      </c>
      <c r="E266" s="204">
        <f>'11.Offset T'!M20</f>
        <v>86353678</v>
      </c>
      <c r="F266" s="676"/>
      <c r="G266" s="669"/>
      <c r="I266" s="673"/>
      <c r="J266" s="673"/>
      <c r="K266" s="219" t="s">
        <v>30</v>
      </c>
      <c r="L266" s="203">
        <f>'11.Offset T'!Q20</f>
        <v>35</v>
      </c>
      <c r="M266" s="203">
        <f>'11.Offset T'!R20</f>
        <v>20</v>
      </c>
      <c r="N266" s="203">
        <f>'11.Offset T'!S20</f>
        <v>230</v>
      </c>
      <c r="O266" s="203">
        <f>'11.Offset T'!T20</f>
        <v>25.12420473149924</v>
      </c>
      <c r="P266" s="203">
        <f>'11.Offset T'!U20</f>
        <v>2.3901073345479126E-2</v>
      </c>
      <c r="Q266" s="203">
        <f>'11.Offset T'!V20</f>
        <v>4.7230885383892279E-2</v>
      </c>
      <c r="R266" s="673"/>
      <c r="T266" s="705"/>
      <c r="U266" s="705"/>
      <c r="V266" s="81" t="s">
        <v>30</v>
      </c>
      <c r="W266" s="158" t="str">
        <f>'11.Offset T'!Z20</f>
        <v>C</v>
      </c>
      <c r="X266" s="144" t="str">
        <f>'11.Offset T'!AA20</f>
        <v xml:space="preserve">Protected </v>
      </c>
      <c r="Y266" s="144">
        <f>'11.Offset T'!AB20</f>
        <v>0.01</v>
      </c>
      <c r="Z266" s="144">
        <f>'11.Offset T'!AC20</f>
        <v>0.5</v>
      </c>
      <c r="AA266" s="144">
        <f>'11.Offset T'!AD20</f>
        <v>0.505</v>
      </c>
      <c r="AB266" s="144" t="str">
        <f>'11.Offset T'!AE20</f>
        <v>EBT</v>
      </c>
      <c r="AC266" s="144">
        <f>'11.Offset T'!AF20</f>
        <v>2</v>
      </c>
      <c r="AD266" s="144">
        <f>'11.Offset T'!AG20</f>
        <v>1</v>
      </c>
      <c r="AE266" s="144" t="str">
        <f>'11.Offset T'!AH20</f>
        <v>SBT</v>
      </c>
      <c r="AF266" s="144">
        <f>'11.Offset T'!AI20</f>
        <v>1</v>
      </c>
      <c r="AG266" s="144">
        <f>'11.Offset T'!AJ20</f>
        <v>1</v>
      </c>
      <c r="AH266" s="144">
        <f>'11.Offset T'!AK20</f>
        <v>3</v>
      </c>
      <c r="AI266" s="144">
        <f>'11.Offset T'!AL20</f>
        <v>35</v>
      </c>
      <c r="AJ266" s="144">
        <f>'11.Offset T'!AM20</f>
        <v>0.7222222222222221</v>
      </c>
      <c r="AK266" s="150">
        <f>'11.Offset T'!AN20</f>
        <v>1.0941666666666665</v>
      </c>
      <c r="AL266" s="702"/>
      <c r="AN266" s="705"/>
      <c r="AO266" s="705"/>
      <c r="AP266" s="139" t="s">
        <v>30</v>
      </c>
      <c r="AQ266" s="172">
        <f>'11.Offset T'!AR20</f>
        <v>86353678</v>
      </c>
      <c r="AR266" s="117">
        <f>'11.Offset T'!AS20</f>
        <v>4.7230885383892279E-2</v>
      </c>
      <c r="AS266" s="117">
        <f>'11.Offset T'!AT20</f>
        <v>1.0941666666666665</v>
      </c>
      <c r="AT266" s="117">
        <f>'11.Offset T'!AU20</f>
        <v>1</v>
      </c>
      <c r="AU266" s="6">
        <f>'11.Offset T'!AV20</f>
        <v>4462625.1310078697</v>
      </c>
      <c r="AV266" s="712"/>
      <c r="AW266" s="712"/>
      <c r="AX266" s="715"/>
    </row>
    <row r="267" spans="1:50" ht="20.25" thickTop="1" thickBot="1" x14ac:dyDescent="0.35">
      <c r="A267" s="673"/>
      <c r="B267" s="673"/>
      <c r="C267" s="239" t="s">
        <v>28</v>
      </c>
      <c r="D267" s="249" t="str">
        <f>'11.Offset T'!L21</f>
        <v>(EBL+NBT)*(WBT+WBL)</v>
      </c>
      <c r="E267" s="204">
        <f>'11.Offset T'!M21</f>
        <v>105488397</v>
      </c>
      <c r="F267" s="676"/>
      <c r="G267" s="669"/>
      <c r="I267" s="673"/>
      <c r="J267" s="673"/>
      <c r="K267" s="241" t="s">
        <v>28</v>
      </c>
      <c r="L267" s="203">
        <f>'11.Offset T'!Q21</f>
        <v>35</v>
      </c>
      <c r="M267" s="203">
        <f>'11.Offset T'!R21</f>
        <v>20</v>
      </c>
      <c r="N267" s="203">
        <f>'11.Offset T'!S21</f>
        <v>230</v>
      </c>
      <c r="O267" s="203">
        <f>'11.Offset T'!T21</f>
        <v>25.12420473149924</v>
      </c>
      <c r="P267" s="203">
        <f>'11.Offset T'!U21</f>
        <v>2.3901073345479126E-2</v>
      </c>
      <c r="Q267" s="203">
        <f>'11.Offset T'!V21</f>
        <v>4.7230885383892279E-2</v>
      </c>
      <c r="R267" s="673"/>
      <c r="T267" s="705"/>
      <c r="U267" s="705"/>
      <c r="V267" s="165" t="s">
        <v>28</v>
      </c>
      <c r="W267" s="158" t="str">
        <f>'11.Offset T'!Z21</f>
        <v>C</v>
      </c>
      <c r="X267" s="144" t="str">
        <f>'11.Offset T'!AA21</f>
        <v xml:space="preserve">Protected </v>
      </c>
      <c r="Y267" s="144">
        <f>'11.Offset T'!AB21</f>
        <v>0.01</v>
      </c>
      <c r="Z267" s="144">
        <f>'11.Offset T'!AC21</f>
        <v>0.5</v>
      </c>
      <c r="AA267" s="144">
        <f>'11.Offset T'!AD21</f>
        <v>0.505</v>
      </c>
      <c r="AB267" s="144" t="str">
        <f>'11.Offset T'!AE21</f>
        <v>WBT</v>
      </c>
      <c r="AC267" s="144">
        <f>'11.Offset T'!AF21</f>
        <v>2</v>
      </c>
      <c r="AD267" s="144">
        <f>'11.Offset T'!AG21</f>
        <v>1</v>
      </c>
      <c r="AE267" s="144" t="str">
        <f>'11.Offset T'!AH21</f>
        <v>NBT</v>
      </c>
      <c r="AF267" s="144">
        <f>'11.Offset T'!AI21</f>
        <v>1</v>
      </c>
      <c r="AG267" s="144">
        <f>'11.Offset T'!AJ21</f>
        <v>1</v>
      </c>
      <c r="AH267" s="144">
        <f>'11.Offset T'!AK21</f>
        <v>3</v>
      </c>
      <c r="AI267" s="144">
        <f>'11.Offset T'!AL21</f>
        <v>35</v>
      </c>
      <c r="AJ267" s="144">
        <f>'11.Offset T'!AM21</f>
        <v>0.7222222222222221</v>
      </c>
      <c r="AK267" s="150">
        <f>'11.Offset T'!AN21</f>
        <v>1.0941666666666665</v>
      </c>
      <c r="AL267" s="702"/>
      <c r="AN267" s="705"/>
      <c r="AO267" s="705"/>
      <c r="AP267" s="139" t="s">
        <v>28</v>
      </c>
      <c r="AQ267" s="172">
        <f>'11.Offset T'!AR21</f>
        <v>105488397</v>
      </c>
      <c r="AR267" s="117">
        <f>'11.Offset T'!AS21</f>
        <v>4.7230885383892279E-2</v>
      </c>
      <c r="AS267" s="117">
        <f>'11.Offset T'!AT21</f>
        <v>1.0941666666666665</v>
      </c>
      <c r="AT267" s="117">
        <f>'11.Offset T'!AU21</f>
        <v>1</v>
      </c>
      <c r="AU267" s="6">
        <f>'11.Offset T'!AV21</f>
        <v>5451477.9495777255</v>
      </c>
      <c r="AV267" s="712"/>
      <c r="AW267" s="712"/>
      <c r="AX267" s="715"/>
    </row>
    <row r="268" spans="1:50" ht="20.25" thickTop="1" thickBot="1" x14ac:dyDescent="0.35">
      <c r="A268" s="673"/>
      <c r="B268" s="673"/>
      <c r="C268" s="220" t="s">
        <v>36</v>
      </c>
      <c r="D268" s="232" t="str">
        <f>'11.Offset T'!L22</f>
        <v>SBL*(WBT+WBL)</v>
      </c>
      <c r="E268" s="204">
        <f>'11.Offset T'!M22</f>
        <v>19736031</v>
      </c>
      <c r="F268" s="676"/>
      <c r="G268" s="669"/>
      <c r="I268" s="673"/>
      <c r="J268" s="673"/>
      <c r="K268" s="219" t="s">
        <v>36</v>
      </c>
      <c r="L268" s="203">
        <f>'11.Offset T'!Q22</f>
        <v>35</v>
      </c>
      <c r="M268" s="203">
        <f>'11.Offset T'!R22</f>
        <v>15</v>
      </c>
      <c r="N268" s="203">
        <f>'11.Offset T'!S22</f>
        <v>230</v>
      </c>
      <c r="O268" s="203">
        <f>'11.Offset T'!T22</f>
        <v>23.0484651884397</v>
      </c>
      <c r="P268" s="203">
        <f>'11.Offset T'!U22</f>
        <v>1.7237755582630576E-2</v>
      </c>
      <c r="Q268" s="203">
        <f>'11.Offset T'!V22</f>
        <v>3.417837094773464E-2</v>
      </c>
      <c r="R268" s="673"/>
      <c r="T268" s="705"/>
      <c r="U268" s="705"/>
      <c r="V268" s="81" t="s">
        <v>36</v>
      </c>
      <c r="W268" s="158" t="str">
        <f>'11.Offset T'!Z22</f>
        <v>C</v>
      </c>
      <c r="X268" s="144" t="str">
        <f>'11.Offset T'!AA22</f>
        <v xml:space="preserve">Protected </v>
      </c>
      <c r="Y268" s="144">
        <f>'11.Offset T'!AB22</f>
        <v>0.01</v>
      </c>
      <c r="Z268" s="144">
        <f>'11.Offset T'!AC22</f>
        <v>0.5</v>
      </c>
      <c r="AA268" s="144">
        <f>'11.Offset T'!AD22</f>
        <v>0.505</v>
      </c>
      <c r="AB268" s="144" t="str">
        <f>'11.Offset T'!AE22</f>
        <v>WBT</v>
      </c>
      <c r="AC268" s="144">
        <f>'11.Offset T'!AF22</f>
        <v>2</v>
      </c>
      <c r="AD268" s="144">
        <f>'11.Offset T'!AG22</f>
        <v>1</v>
      </c>
      <c r="AE268" s="144" t="str">
        <f>'11.Offset T'!AH22</f>
        <v>EBT</v>
      </c>
      <c r="AF268" s="144">
        <f>'11.Offset T'!AI22</f>
        <v>2</v>
      </c>
      <c r="AG268" s="144">
        <f>'11.Offset T'!AJ22</f>
        <v>1.75</v>
      </c>
      <c r="AH268" s="144">
        <f>'11.Offset T'!AK22</f>
        <v>3.75</v>
      </c>
      <c r="AI268" s="144">
        <f>'11.Offset T'!AL22</f>
        <v>35</v>
      </c>
      <c r="AJ268" s="144">
        <f>'11.Offset T'!AM22</f>
        <v>0.7222222222222221</v>
      </c>
      <c r="AK268" s="150">
        <f>'11.Offset T'!AN22</f>
        <v>1.3677083333333331</v>
      </c>
      <c r="AL268" s="702"/>
      <c r="AN268" s="705"/>
      <c r="AO268" s="705"/>
      <c r="AP268" s="139" t="s">
        <v>36</v>
      </c>
      <c r="AQ268" s="172">
        <f>'11.Offset T'!AR22</f>
        <v>19736031</v>
      </c>
      <c r="AR268" s="117">
        <f>'11.Offset T'!AS22</f>
        <v>3.417837094773464E-2</v>
      </c>
      <c r="AS268" s="117">
        <f>'11.Offset T'!AT22</f>
        <v>1.3677083333333331</v>
      </c>
      <c r="AT268" s="117">
        <f>'11.Offset T'!AU22</f>
        <v>1</v>
      </c>
      <c r="AU268" s="6">
        <f>'11.Offset T'!AV22</f>
        <v>922581.3491368636</v>
      </c>
      <c r="AV268" s="712"/>
      <c r="AW268" s="712"/>
      <c r="AX268" s="715"/>
    </row>
    <row r="269" spans="1:50" ht="20.25" thickTop="1" thickBot="1" x14ac:dyDescent="0.35">
      <c r="A269" s="675"/>
      <c r="B269" s="675"/>
      <c r="C269" s="222" t="s">
        <v>29</v>
      </c>
      <c r="D269" s="233" t="str">
        <f>'11.Offset T'!L23</f>
        <v>SBL*(EBL+NBT)</v>
      </c>
      <c r="E269" s="210">
        <f>'11.Offset T'!M23</f>
        <v>5377083</v>
      </c>
      <c r="F269" s="676"/>
      <c r="G269" s="669"/>
      <c r="I269" s="675"/>
      <c r="J269" s="675"/>
      <c r="K269" s="221" t="s">
        <v>29</v>
      </c>
      <c r="L269" s="209">
        <f>'11.Offset T'!Q23</f>
        <v>20</v>
      </c>
      <c r="M269" s="209">
        <f>'11.Offset T'!R23</f>
        <v>15</v>
      </c>
      <c r="N269" s="209">
        <f>'11.Offset T'!S23</f>
        <v>230</v>
      </c>
      <c r="O269" s="209">
        <f>'11.Offset T'!T23</f>
        <v>15.895538413434787</v>
      </c>
      <c r="P269" s="209">
        <f>'11.Offset T'!U23</f>
        <v>4.2160006424573982E-3</v>
      </c>
      <c r="Q269" s="209">
        <f>'11.Offset T'!V23</f>
        <v>8.4142266234975959E-3</v>
      </c>
      <c r="R269" s="675"/>
      <c r="T269" s="706"/>
      <c r="U269" s="706"/>
      <c r="V269" s="82" t="s">
        <v>29</v>
      </c>
      <c r="W269" s="158" t="str">
        <f>'11.Offset T'!Z23</f>
        <v>C</v>
      </c>
      <c r="X269" s="163" t="str">
        <f>'11.Offset T'!AA23</f>
        <v xml:space="preserve">Protected </v>
      </c>
      <c r="Y269" s="163">
        <f>'11.Offset T'!AB23</f>
        <v>0.01</v>
      </c>
      <c r="Z269" s="163">
        <f>'11.Offset T'!AC23</f>
        <v>0.5</v>
      </c>
      <c r="AA269" s="163">
        <f>'11.Offset T'!AD23</f>
        <v>0.505</v>
      </c>
      <c r="AB269" s="163" t="str">
        <f>'11.Offset T'!AE23</f>
        <v>WBT</v>
      </c>
      <c r="AC269" s="163">
        <f>'11.Offset T'!AF23</f>
        <v>2</v>
      </c>
      <c r="AD269" s="163">
        <f>'11.Offset T'!AG23</f>
        <v>0</v>
      </c>
      <c r="AE269" s="163" t="str">
        <f>'11.Offset T'!AH23</f>
        <v>EBT</v>
      </c>
      <c r="AF269" s="163">
        <f>'11.Offset T'!AI23</f>
        <v>2</v>
      </c>
      <c r="AG269" s="163">
        <f>'11.Offset T'!AJ23</f>
        <v>0</v>
      </c>
      <c r="AH269" s="163">
        <f>'11.Offset T'!AK23</f>
        <v>2</v>
      </c>
      <c r="AI269" s="163">
        <f>'11.Offset T'!AL23</f>
        <v>35</v>
      </c>
      <c r="AJ269" s="163">
        <f>'11.Offset T'!AM23</f>
        <v>0.7222222222222221</v>
      </c>
      <c r="AK269" s="164">
        <f>'11.Offset T'!AN23</f>
        <v>0.72944444444444434</v>
      </c>
      <c r="AL269" s="703"/>
      <c r="AN269" s="706"/>
      <c r="AO269" s="706"/>
      <c r="AP269" s="140" t="s">
        <v>29</v>
      </c>
      <c r="AQ269" s="174">
        <f>'11.Offset T'!AR23</f>
        <v>5377083</v>
      </c>
      <c r="AR269" s="120">
        <f>'11.Offset T'!AS23</f>
        <v>8.4142266234975959E-3</v>
      </c>
      <c r="AS269" s="120">
        <f>'11.Offset T'!AT23</f>
        <v>0.72944444444444434</v>
      </c>
      <c r="AT269" s="120">
        <f>'11.Offset T'!AU23</f>
        <v>1</v>
      </c>
      <c r="AU269" s="7">
        <f>'11.Offset T'!AV23</f>
        <v>33002.980750068244</v>
      </c>
      <c r="AV269" s="713"/>
      <c r="AW269" s="713"/>
      <c r="AX269" s="716"/>
    </row>
    <row r="270" spans="1:50" ht="20.25" thickTop="1" thickBot="1" x14ac:dyDescent="0.35">
      <c r="A270" s="672">
        <v>12</v>
      </c>
      <c r="B270" s="672" t="s">
        <v>61</v>
      </c>
      <c r="C270" s="223" t="s">
        <v>34</v>
      </c>
      <c r="D270" s="232" t="str">
        <f>'12.MUT#2'!L6</f>
        <v>NBR*(NBT+NBL)</v>
      </c>
      <c r="E270" s="212">
        <f>'12.MUT#2'!M6</f>
        <v>4392588</v>
      </c>
      <c r="F270" s="676">
        <f>SUM(E270:E277)</f>
        <v>185535681</v>
      </c>
      <c r="G270" s="669">
        <f>F270/F5</f>
        <v>1.2534970469843438</v>
      </c>
      <c r="I270" s="672">
        <v>12</v>
      </c>
      <c r="J270" s="672" t="s">
        <v>61</v>
      </c>
      <c r="K270" s="202" t="s">
        <v>34</v>
      </c>
      <c r="L270" s="199">
        <f>'12.MUT#2'!Q6</f>
        <v>15</v>
      </c>
      <c r="M270" s="199">
        <f>'12.MUT#2'!R6</f>
        <v>15</v>
      </c>
      <c r="N270" s="199">
        <f>'12.MUT#2'!S6</f>
        <v>10</v>
      </c>
      <c r="O270" s="199">
        <f>'12.MUT#2'!T6</f>
        <v>1.3073361412148754</v>
      </c>
      <c r="P270" s="199">
        <f>'12.MUT#2'!U6</f>
        <v>3.259682051177461E-7</v>
      </c>
      <c r="Q270" s="199">
        <f>'12.MUT#2'!V6</f>
        <v>6.519363039802215E-7</v>
      </c>
      <c r="R270" s="672">
        <f>'12.MUT#2'!W6</f>
        <v>6.8223388085596453E-4</v>
      </c>
      <c r="T270" s="704">
        <v>12</v>
      </c>
      <c r="U270" s="704" t="s">
        <v>61</v>
      </c>
      <c r="V270" s="74" t="s">
        <v>34</v>
      </c>
      <c r="W270" s="159" t="str">
        <f>'12.MUT#2'!Z6</f>
        <v>D</v>
      </c>
      <c r="X270" s="161" t="str">
        <f>'12.MUT#2'!AA6</f>
        <v>Permitted or yield control</v>
      </c>
      <c r="Y270" s="161">
        <f>'12.MUT#2'!AB6</f>
        <v>1</v>
      </c>
      <c r="Z270" s="161">
        <f>'12.MUT#2'!AC6</f>
        <v>0.5</v>
      </c>
      <c r="AA270" s="161">
        <f>'12.MUT#2'!AD6</f>
        <v>1</v>
      </c>
      <c r="AB270" s="161" t="str">
        <f>'12.MUT#2'!AE6</f>
        <v>NA</v>
      </c>
      <c r="AC270" s="161">
        <f>'12.MUT#2'!AF6</f>
        <v>0</v>
      </c>
      <c r="AD270" s="161">
        <f>'12.MUT#2'!AG6</f>
        <v>0</v>
      </c>
      <c r="AE270" s="161" t="str">
        <f>'12.MUT#2'!AH6</f>
        <v>NA</v>
      </c>
      <c r="AF270" s="161">
        <f>'12.MUT#2'!AI6</f>
        <v>0</v>
      </c>
      <c r="AG270" s="161">
        <f>'12.MUT#2'!AJ6</f>
        <v>0</v>
      </c>
      <c r="AH270" s="161">
        <f>'12.MUT#2'!AK6</f>
        <v>1</v>
      </c>
      <c r="AI270" s="161" t="str">
        <f>'12.MUT#2'!AL6</f>
        <v>NA</v>
      </c>
      <c r="AJ270" s="161">
        <f>'12.MUT#2'!AM6</f>
        <v>1</v>
      </c>
      <c r="AK270" s="162">
        <f>'12.MUT#2'!AN6</f>
        <v>1</v>
      </c>
      <c r="AL270" s="701">
        <f>'12.MUT#2'!AO6</f>
        <v>1</v>
      </c>
      <c r="AN270" s="704">
        <v>12</v>
      </c>
      <c r="AO270" s="704" t="s">
        <v>61</v>
      </c>
      <c r="AP270" s="131" t="s">
        <v>34</v>
      </c>
      <c r="AQ270" s="171">
        <f>'12.MUT#2'!AR6</f>
        <v>4392588</v>
      </c>
      <c r="AR270" s="115">
        <f>'12.MUT#2'!AS6</f>
        <v>6.519363039802215E-7</v>
      </c>
      <c r="AS270" s="115">
        <f>'12.MUT#2'!AT6</f>
        <v>1</v>
      </c>
      <c r="AT270" s="115">
        <f>'12.MUT#2'!AU6</f>
        <v>1</v>
      </c>
      <c r="AU270" s="5">
        <f>'12.MUT#2'!AV6</f>
        <v>2.8636875856278734</v>
      </c>
      <c r="AV270" s="711">
        <f>'12.MUT#2'!AW6</f>
        <v>174125.60234267736</v>
      </c>
      <c r="AW270" s="711">
        <f>'12.MUT#2'!AX6</f>
        <v>98.737053166067852</v>
      </c>
      <c r="AX270" s="714">
        <f>'12.MUT#2'!AY6</f>
        <v>73.976797322167684</v>
      </c>
    </row>
    <row r="271" spans="1:50" ht="20.25" thickTop="1" thickBot="1" x14ac:dyDescent="0.35">
      <c r="A271" s="673"/>
      <c r="B271" s="673"/>
      <c r="C271" s="225" t="s">
        <v>35</v>
      </c>
      <c r="D271" s="232" t="str">
        <f>'12.MUT#2'!L7</f>
        <v>(NBR+EBT+SBL)*NBL</v>
      </c>
      <c r="E271" s="204">
        <f>'12.MUT#2'!M7</f>
        <v>14730058</v>
      </c>
      <c r="F271" s="676"/>
      <c r="G271" s="669"/>
      <c r="I271" s="673"/>
      <c r="J271" s="673"/>
      <c r="K271" s="207" t="s">
        <v>35</v>
      </c>
      <c r="L271" s="203">
        <f>'12.MUT#2'!Q7</f>
        <v>35</v>
      </c>
      <c r="M271" s="203">
        <f>'12.MUT#2'!R7</f>
        <v>20</v>
      </c>
      <c r="N271" s="203">
        <f>'12.MUT#2'!S7</f>
        <v>10</v>
      </c>
      <c r="O271" s="203">
        <f>'12.MUT#2'!T7</f>
        <v>7.8464824249932006</v>
      </c>
      <c r="P271" s="203">
        <f>'12.MUT#2'!U7</f>
        <v>2.903258937823807E-4</v>
      </c>
      <c r="Q271" s="203">
        <f>'12.MUT#2'!V7</f>
        <v>5.8056749844016082E-4</v>
      </c>
      <c r="R271" s="673"/>
      <c r="T271" s="705"/>
      <c r="U271" s="705"/>
      <c r="V271" s="75" t="s">
        <v>35</v>
      </c>
      <c r="W271" s="160" t="str">
        <f>'12.MUT#2'!Z7</f>
        <v>D</v>
      </c>
      <c r="X271" s="144" t="str">
        <f>'12.MUT#2'!AA7</f>
        <v>Permitted or yield control</v>
      </c>
      <c r="Y271" s="144">
        <f>'12.MUT#2'!AB7</f>
        <v>1</v>
      </c>
      <c r="Z271" s="144">
        <f>'12.MUT#2'!AC7</f>
        <v>0.5</v>
      </c>
      <c r="AA271" s="144">
        <f>'12.MUT#2'!AD7</f>
        <v>1</v>
      </c>
      <c r="AB271" s="144" t="str">
        <f>'12.MUT#2'!AE7</f>
        <v>NA</v>
      </c>
      <c r="AC271" s="144">
        <f>'12.MUT#2'!AF7</f>
        <v>0</v>
      </c>
      <c r="AD271" s="144">
        <f>'12.MUT#2'!AG7</f>
        <v>0</v>
      </c>
      <c r="AE271" s="144" t="str">
        <f>'12.MUT#2'!AH7</f>
        <v>NA</v>
      </c>
      <c r="AF271" s="144">
        <f>'12.MUT#2'!AI7</f>
        <v>0</v>
      </c>
      <c r="AG271" s="144">
        <f>'12.MUT#2'!AJ7</f>
        <v>0</v>
      </c>
      <c r="AH271" s="144">
        <f>'12.MUT#2'!AK7</f>
        <v>1</v>
      </c>
      <c r="AI271" s="144" t="str">
        <f>'12.MUT#2'!AL7</f>
        <v>NA</v>
      </c>
      <c r="AJ271" s="144">
        <f>'12.MUT#2'!AM7</f>
        <v>1</v>
      </c>
      <c r="AK271" s="150">
        <f>'12.MUT#2'!AN7</f>
        <v>1</v>
      </c>
      <c r="AL271" s="702"/>
      <c r="AN271" s="705"/>
      <c r="AO271" s="705"/>
      <c r="AP271" s="133" t="s">
        <v>35</v>
      </c>
      <c r="AQ271" s="172">
        <f>'12.MUT#2'!AR7</f>
        <v>14730058</v>
      </c>
      <c r="AR271" s="117">
        <f>'12.MUT#2'!AS7</f>
        <v>5.8056749844016082E-4</v>
      </c>
      <c r="AS271" s="117">
        <f>'12.MUT#2'!AT7</f>
        <v>1</v>
      </c>
      <c r="AT271" s="117">
        <f>'12.MUT#2'!AU7</f>
        <v>1</v>
      </c>
      <c r="AU271" s="6">
        <f>'12.MUT#2'!AV7</f>
        <v>8551.7929249384779</v>
      </c>
      <c r="AV271" s="712"/>
      <c r="AW271" s="712"/>
      <c r="AX271" s="715"/>
    </row>
    <row r="272" spans="1:50" ht="20.25" thickTop="1" thickBot="1" x14ac:dyDescent="0.35">
      <c r="A272" s="673"/>
      <c r="B272" s="673"/>
      <c r="C272" s="225" t="s">
        <v>30</v>
      </c>
      <c r="D272" s="232" t="str">
        <f>'12.MUT#2'!L8</f>
        <v>WBR*(WBT+WBL+NBL)</v>
      </c>
      <c r="E272" s="204">
        <f>'12.MUT#2'!M8</f>
        <v>47894880</v>
      </c>
      <c r="F272" s="676"/>
      <c r="G272" s="669"/>
      <c r="I272" s="673"/>
      <c r="J272" s="673"/>
      <c r="K272" s="207" t="s">
        <v>30</v>
      </c>
      <c r="L272" s="203">
        <f>'12.MUT#2'!Q8</f>
        <v>35</v>
      </c>
      <c r="M272" s="203">
        <f>'12.MUT#2'!R8</f>
        <v>15</v>
      </c>
      <c r="N272" s="203">
        <f>'12.MUT#2'!S8</f>
        <v>10</v>
      </c>
      <c r="O272" s="203">
        <f>'12.MUT#2'!T8</f>
        <v>10.197448937567444</v>
      </c>
      <c r="P272" s="203">
        <f>'12.MUT#2'!U8</f>
        <v>7.8388153024650875E-4</v>
      </c>
      <c r="Q272" s="203">
        <f>'12.MUT#2'!V8</f>
        <v>1.567148590239556E-3</v>
      </c>
      <c r="R272" s="673"/>
      <c r="T272" s="705"/>
      <c r="U272" s="705"/>
      <c r="V272" s="75" t="s">
        <v>30</v>
      </c>
      <c r="W272" s="160" t="str">
        <f>'12.MUT#2'!Z8</f>
        <v>D</v>
      </c>
      <c r="X272" s="144" t="str">
        <f>'12.MUT#2'!AA8</f>
        <v>Permitted or yield control</v>
      </c>
      <c r="Y272" s="144">
        <f>'12.MUT#2'!AB8</f>
        <v>1</v>
      </c>
      <c r="Z272" s="144">
        <f>'12.MUT#2'!AC8</f>
        <v>0.5</v>
      </c>
      <c r="AA272" s="144">
        <f>'12.MUT#2'!AD8</f>
        <v>1</v>
      </c>
      <c r="AB272" s="144" t="str">
        <f>'12.MUT#2'!AE8</f>
        <v>NA</v>
      </c>
      <c r="AC272" s="144">
        <f>'12.MUT#2'!AF8</f>
        <v>0</v>
      </c>
      <c r="AD272" s="144">
        <f>'12.MUT#2'!AG8</f>
        <v>0</v>
      </c>
      <c r="AE272" s="144" t="str">
        <f>'12.MUT#2'!AH8</f>
        <v>NA</v>
      </c>
      <c r="AF272" s="144">
        <f>'12.MUT#2'!AI8</f>
        <v>0</v>
      </c>
      <c r="AG272" s="144">
        <f>'12.MUT#2'!AJ8</f>
        <v>0</v>
      </c>
      <c r="AH272" s="144">
        <f>'12.MUT#2'!AK8</f>
        <v>1</v>
      </c>
      <c r="AI272" s="144" t="str">
        <f>'12.MUT#2'!AL8</f>
        <v>NA</v>
      </c>
      <c r="AJ272" s="144">
        <f>'12.MUT#2'!AM8</f>
        <v>1</v>
      </c>
      <c r="AK272" s="150">
        <f>'12.MUT#2'!AN8</f>
        <v>1</v>
      </c>
      <c r="AL272" s="702"/>
      <c r="AN272" s="705"/>
      <c r="AO272" s="705"/>
      <c r="AP272" s="133" t="s">
        <v>30</v>
      </c>
      <c r="AQ272" s="172">
        <f>'12.MUT#2'!AR8</f>
        <v>47894880</v>
      </c>
      <c r="AR272" s="117">
        <f>'12.MUT#2'!AS8</f>
        <v>1.567148590239556E-3</v>
      </c>
      <c r="AS272" s="117">
        <f>'12.MUT#2'!AT8</f>
        <v>1</v>
      </c>
      <c r="AT272" s="117">
        <f>'12.MUT#2'!AU8</f>
        <v>1</v>
      </c>
      <c r="AU272" s="6">
        <f>'12.MUT#2'!AV8</f>
        <v>75058.393671692713</v>
      </c>
      <c r="AV272" s="712"/>
      <c r="AW272" s="712"/>
      <c r="AX272" s="715"/>
    </row>
    <row r="273" spans="1:50" ht="20.25" thickTop="1" thickBot="1" x14ac:dyDescent="0.35">
      <c r="A273" s="673"/>
      <c r="B273" s="673"/>
      <c r="C273" s="225" t="s">
        <v>28</v>
      </c>
      <c r="D273" s="232" t="str">
        <f>'12.MUT#2'!L9</f>
        <v>(NBL+WBT)*WBL</v>
      </c>
      <c r="E273" s="204">
        <f>'12.MUT#2'!M9</f>
        <v>42531024</v>
      </c>
      <c r="F273" s="676"/>
      <c r="G273" s="669"/>
      <c r="I273" s="673"/>
      <c r="J273" s="673"/>
      <c r="K273" s="207" t="s">
        <v>28</v>
      </c>
      <c r="L273" s="203">
        <f>'12.MUT#2'!Q9</f>
        <v>35</v>
      </c>
      <c r="M273" s="203">
        <f>'12.MUT#2'!R9</f>
        <v>20</v>
      </c>
      <c r="N273" s="203">
        <f>'12.MUT#2'!S9</f>
        <v>10</v>
      </c>
      <c r="O273" s="203">
        <f>'12.MUT#2'!T9</f>
        <v>7.8464824249932006</v>
      </c>
      <c r="P273" s="203">
        <f>'12.MUT#2'!U9</f>
        <v>2.903258937823807E-4</v>
      </c>
      <c r="Q273" s="203">
        <f>'12.MUT#2'!V9</f>
        <v>5.8056749844016082E-4</v>
      </c>
      <c r="R273" s="673"/>
      <c r="T273" s="705"/>
      <c r="U273" s="705"/>
      <c r="V273" s="75" t="s">
        <v>28</v>
      </c>
      <c r="W273" s="160" t="str">
        <f>'12.MUT#2'!Z9</f>
        <v>D</v>
      </c>
      <c r="X273" s="144" t="str">
        <f>'12.MUT#2'!AA9</f>
        <v>Permitted or yield control</v>
      </c>
      <c r="Y273" s="144">
        <f>'12.MUT#2'!AB9</f>
        <v>1</v>
      </c>
      <c r="Z273" s="144">
        <f>'12.MUT#2'!AC9</f>
        <v>0.5</v>
      </c>
      <c r="AA273" s="144">
        <f>'12.MUT#2'!AD9</f>
        <v>1</v>
      </c>
      <c r="AB273" s="144" t="str">
        <f>'12.MUT#2'!AE9</f>
        <v>NA</v>
      </c>
      <c r="AC273" s="144">
        <f>'12.MUT#2'!AF9</f>
        <v>0</v>
      </c>
      <c r="AD273" s="144">
        <f>'12.MUT#2'!AG9</f>
        <v>0</v>
      </c>
      <c r="AE273" s="144" t="str">
        <f>'12.MUT#2'!AH9</f>
        <v>NA</v>
      </c>
      <c r="AF273" s="144">
        <f>'12.MUT#2'!AI9</f>
        <v>0</v>
      </c>
      <c r="AG273" s="144">
        <f>'12.MUT#2'!AJ9</f>
        <v>0</v>
      </c>
      <c r="AH273" s="144">
        <f>'12.MUT#2'!AK9</f>
        <v>1</v>
      </c>
      <c r="AI273" s="144" t="str">
        <f>'12.MUT#2'!AL9</f>
        <v>NA</v>
      </c>
      <c r="AJ273" s="144">
        <f>'12.MUT#2'!AM9</f>
        <v>1</v>
      </c>
      <c r="AK273" s="150">
        <f>'12.MUT#2'!AN9</f>
        <v>1</v>
      </c>
      <c r="AL273" s="702"/>
      <c r="AN273" s="705"/>
      <c r="AO273" s="705"/>
      <c r="AP273" s="133" t="s">
        <v>28</v>
      </c>
      <c r="AQ273" s="172">
        <f>'12.MUT#2'!AR9</f>
        <v>42531024</v>
      </c>
      <c r="AR273" s="117">
        <f>'12.MUT#2'!AS9</f>
        <v>5.8056749844016082E-4</v>
      </c>
      <c r="AS273" s="117">
        <f>'12.MUT#2'!AT9</f>
        <v>1</v>
      </c>
      <c r="AT273" s="117">
        <f>'12.MUT#2'!AU9</f>
        <v>1</v>
      </c>
      <c r="AU273" s="6">
        <f>'12.MUT#2'!AV9</f>
        <v>24692.130209778443</v>
      </c>
      <c r="AV273" s="712"/>
      <c r="AW273" s="712"/>
      <c r="AX273" s="715"/>
    </row>
    <row r="274" spans="1:50" ht="20.25" thickTop="1" thickBot="1" x14ac:dyDescent="0.35">
      <c r="A274" s="673"/>
      <c r="B274" s="673"/>
      <c r="C274" s="225" t="s">
        <v>36</v>
      </c>
      <c r="D274" s="232" t="str">
        <f>'12.MUT#2'!L10</f>
        <v>(SBR+SBL)*SBT</v>
      </c>
      <c r="E274" s="204">
        <f>'12.MUT#2'!M10</f>
        <v>7124760</v>
      </c>
      <c r="F274" s="676"/>
      <c r="G274" s="669"/>
      <c r="I274" s="673"/>
      <c r="J274" s="673"/>
      <c r="K274" s="207" t="s">
        <v>36</v>
      </c>
      <c r="L274" s="203">
        <f>'12.MUT#2'!Q10</f>
        <v>15</v>
      </c>
      <c r="M274" s="203">
        <f>'12.MUT#2'!R10</f>
        <v>15</v>
      </c>
      <c r="N274" s="203">
        <f>'12.MUT#2'!S10</f>
        <v>10</v>
      </c>
      <c r="O274" s="203">
        <f>'12.MUT#2'!T10</f>
        <v>1.3073361412148754</v>
      </c>
      <c r="P274" s="203">
        <f>'12.MUT#2'!U10</f>
        <v>3.259682051177461E-7</v>
      </c>
      <c r="Q274" s="203">
        <f>'12.MUT#2'!V10</f>
        <v>6.519363039802215E-7</v>
      </c>
      <c r="R274" s="673"/>
      <c r="T274" s="705"/>
      <c r="U274" s="705"/>
      <c r="V274" s="75" t="s">
        <v>36</v>
      </c>
      <c r="W274" s="160" t="str">
        <f>'12.MUT#2'!Z10</f>
        <v>D</v>
      </c>
      <c r="X274" s="144" t="str">
        <f>'12.MUT#2'!AA10</f>
        <v>Permitted or yield control</v>
      </c>
      <c r="Y274" s="144">
        <f>'12.MUT#2'!AB10</f>
        <v>1</v>
      </c>
      <c r="Z274" s="144">
        <f>'12.MUT#2'!AC10</f>
        <v>0.5</v>
      </c>
      <c r="AA274" s="144">
        <f>'12.MUT#2'!AD10</f>
        <v>1</v>
      </c>
      <c r="AB274" s="144" t="str">
        <f>'12.MUT#2'!AE10</f>
        <v>NA</v>
      </c>
      <c r="AC274" s="144">
        <f>'12.MUT#2'!AF10</f>
        <v>0</v>
      </c>
      <c r="AD274" s="144">
        <f>'12.MUT#2'!AG10</f>
        <v>0</v>
      </c>
      <c r="AE274" s="144" t="str">
        <f>'12.MUT#2'!AH10</f>
        <v>NA</v>
      </c>
      <c r="AF274" s="144">
        <f>'12.MUT#2'!AI10</f>
        <v>0</v>
      </c>
      <c r="AG274" s="144">
        <f>'12.MUT#2'!AJ10</f>
        <v>0</v>
      </c>
      <c r="AH274" s="144">
        <f>'12.MUT#2'!AK10</f>
        <v>1</v>
      </c>
      <c r="AI274" s="144" t="str">
        <f>'12.MUT#2'!AL10</f>
        <v>NA</v>
      </c>
      <c r="AJ274" s="144">
        <f>'12.MUT#2'!AM10</f>
        <v>1</v>
      </c>
      <c r="AK274" s="150">
        <f>'12.MUT#2'!AN10</f>
        <v>1</v>
      </c>
      <c r="AL274" s="702"/>
      <c r="AN274" s="705"/>
      <c r="AO274" s="705"/>
      <c r="AP274" s="133" t="s">
        <v>36</v>
      </c>
      <c r="AQ274" s="172">
        <f>'12.MUT#2'!AR10</f>
        <v>7124760</v>
      </c>
      <c r="AR274" s="117">
        <f>'12.MUT#2'!AS10</f>
        <v>6.519363039802215E-7</v>
      </c>
      <c r="AS274" s="117">
        <f>'12.MUT#2'!AT10</f>
        <v>1</v>
      </c>
      <c r="AT274" s="117">
        <f>'12.MUT#2'!AU10</f>
        <v>1</v>
      </c>
      <c r="AU274" s="6">
        <f>'12.MUT#2'!AV10</f>
        <v>4.6448897011461225</v>
      </c>
      <c r="AV274" s="712"/>
      <c r="AW274" s="712"/>
      <c r="AX274" s="715"/>
    </row>
    <row r="275" spans="1:50" ht="20.25" thickTop="1" thickBot="1" x14ac:dyDescent="0.35">
      <c r="A275" s="673"/>
      <c r="B275" s="673"/>
      <c r="C275" s="250" t="s">
        <v>29</v>
      </c>
      <c r="D275" s="235" t="str">
        <f>'12.MUT#2'!L11</f>
        <v>SBL*(WBT+NBL+SBR)</v>
      </c>
      <c r="E275" s="204">
        <f>'12.MUT#2'!M11</f>
        <v>19362915</v>
      </c>
      <c r="F275" s="676"/>
      <c r="G275" s="669"/>
      <c r="I275" s="673"/>
      <c r="J275" s="673"/>
      <c r="K275" s="251" t="s">
        <v>29</v>
      </c>
      <c r="L275" s="203">
        <f>'12.MUT#2'!Q11</f>
        <v>35</v>
      </c>
      <c r="M275" s="203">
        <f>'12.MUT#2'!R11</f>
        <v>20</v>
      </c>
      <c r="N275" s="203">
        <f>'12.MUT#2'!S11</f>
        <v>10</v>
      </c>
      <c r="O275" s="203">
        <f>'12.MUT#2'!T11</f>
        <v>7.8464824249932006</v>
      </c>
      <c r="P275" s="203">
        <f>'12.MUT#2'!U11</f>
        <v>2.903258937823807E-4</v>
      </c>
      <c r="Q275" s="203">
        <f>'12.MUT#2'!V11</f>
        <v>5.8056749844016082E-4</v>
      </c>
      <c r="R275" s="673"/>
      <c r="T275" s="705"/>
      <c r="U275" s="705"/>
      <c r="V275" s="85" t="s">
        <v>29</v>
      </c>
      <c r="W275" s="160" t="str">
        <f>'12.MUT#2'!Z11</f>
        <v>D</v>
      </c>
      <c r="X275" s="144" t="str">
        <f>'12.MUT#2'!AA11</f>
        <v>Permitted or yield control</v>
      </c>
      <c r="Y275" s="144">
        <f>'12.MUT#2'!AB11</f>
        <v>1</v>
      </c>
      <c r="Z275" s="144">
        <f>'12.MUT#2'!AC11</f>
        <v>0.5</v>
      </c>
      <c r="AA275" s="144">
        <f>'12.MUT#2'!AD11</f>
        <v>1</v>
      </c>
      <c r="AB275" s="144" t="str">
        <f>'12.MUT#2'!AE11</f>
        <v>NA</v>
      </c>
      <c r="AC275" s="144">
        <f>'12.MUT#2'!AF11</f>
        <v>0</v>
      </c>
      <c r="AD275" s="144">
        <f>'12.MUT#2'!AG11</f>
        <v>0</v>
      </c>
      <c r="AE275" s="144" t="str">
        <f>'12.MUT#2'!AH11</f>
        <v>NA</v>
      </c>
      <c r="AF275" s="144">
        <f>'12.MUT#2'!AI11</f>
        <v>0</v>
      </c>
      <c r="AG275" s="144">
        <f>'12.MUT#2'!AJ11</f>
        <v>0</v>
      </c>
      <c r="AH275" s="144">
        <f>'12.MUT#2'!AK11</f>
        <v>1</v>
      </c>
      <c r="AI275" s="144" t="str">
        <f>'12.MUT#2'!AL11</f>
        <v>NA</v>
      </c>
      <c r="AJ275" s="144">
        <f>'12.MUT#2'!AM11</f>
        <v>1</v>
      </c>
      <c r="AK275" s="150">
        <f>'12.MUT#2'!AN11</f>
        <v>1</v>
      </c>
      <c r="AL275" s="702"/>
      <c r="AN275" s="705"/>
      <c r="AO275" s="705"/>
      <c r="AP275" s="133" t="s">
        <v>29</v>
      </c>
      <c r="AQ275" s="172">
        <f>'12.MUT#2'!AR11</f>
        <v>19362915</v>
      </c>
      <c r="AR275" s="117">
        <f>'12.MUT#2'!AS11</f>
        <v>5.8056749844016082E-4</v>
      </c>
      <c r="AS275" s="117">
        <f>'12.MUT#2'!AT11</f>
        <v>1</v>
      </c>
      <c r="AT275" s="117">
        <f>'12.MUT#2'!AU11</f>
        <v>1</v>
      </c>
      <c r="AU275" s="6">
        <f>'12.MUT#2'!AV11</f>
        <v>11241.479124059466</v>
      </c>
      <c r="AV275" s="712"/>
      <c r="AW275" s="712"/>
      <c r="AX275" s="715"/>
    </row>
    <row r="276" spans="1:50" ht="20.25" thickTop="1" thickBot="1" x14ac:dyDescent="0.35">
      <c r="A276" s="673"/>
      <c r="B276" s="673"/>
      <c r="C276" s="250" t="s">
        <v>37</v>
      </c>
      <c r="D276" s="235" t="str">
        <f>'12.MUT#2'!L12</f>
        <v>EBR*(EBT+EBL+SBL)</v>
      </c>
      <c r="E276" s="204">
        <f>'12.MUT#2'!M12</f>
        <v>26187936</v>
      </c>
      <c r="F276" s="676"/>
      <c r="G276" s="669"/>
      <c r="I276" s="673"/>
      <c r="J276" s="673"/>
      <c r="K276" s="251" t="s">
        <v>37</v>
      </c>
      <c r="L276" s="203">
        <f>'12.MUT#2'!Q12</f>
        <v>35</v>
      </c>
      <c r="M276" s="203">
        <f>'12.MUT#2'!R12</f>
        <v>15</v>
      </c>
      <c r="N276" s="203">
        <f>'12.MUT#2'!S12</f>
        <v>10</v>
      </c>
      <c r="O276" s="203">
        <f>'12.MUT#2'!T12</f>
        <v>10.197448937567444</v>
      </c>
      <c r="P276" s="203">
        <f>'12.MUT#2'!U12</f>
        <v>7.8388153024650875E-4</v>
      </c>
      <c r="Q276" s="203">
        <f>'12.MUT#2'!V12</f>
        <v>1.567148590239556E-3</v>
      </c>
      <c r="R276" s="673"/>
      <c r="T276" s="705"/>
      <c r="U276" s="705"/>
      <c r="V276" s="85" t="s">
        <v>37</v>
      </c>
      <c r="W276" s="160" t="str">
        <f>'12.MUT#2'!Z12</f>
        <v>D</v>
      </c>
      <c r="X276" s="144" t="str">
        <f>'12.MUT#2'!AA12</f>
        <v>Permitted or yield control</v>
      </c>
      <c r="Y276" s="144">
        <f>'12.MUT#2'!AB12</f>
        <v>1</v>
      </c>
      <c r="Z276" s="144">
        <f>'12.MUT#2'!AC12</f>
        <v>0.5</v>
      </c>
      <c r="AA276" s="144">
        <f>'12.MUT#2'!AD12</f>
        <v>1</v>
      </c>
      <c r="AB276" s="144" t="str">
        <f>'12.MUT#2'!AE12</f>
        <v>NA</v>
      </c>
      <c r="AC276" s="144">
        <f>'12.MUT#2'!AF12</f>
        <v>0</v>
      </c>
      <c r="AD276" s="144">
        <f>'12.MUT#2'!AG12</f>
        <v>0</v>
      </c>
      <c r="AE276" s="144" t="str">
        <f>'12.MUT#2'!AH12</f>
        <v>NA</v>
      </c>
      <c r="AF276" s="144">
        <f>'12.MUT#2'!AI12</f>
        <v>0</v>
      </c>
      <c r="AG276" s="144">
        <f>'12.MUT#2'!AJ12</f>
        <v>0</v>
      </c>
      <c r="AH276" s="144">
        <f>'12.MUT#2'!AK12</f>
        <v>1</v>
      </c>
      <c r="AI276" s="144" t="str">
        <f>'12.MUT#2'!AL12</f>
        <v>NA</v>
      </c>
      <c r="AJ276" s="144">
        <f>'12.MUT#2'!AM12</f>
        <v>1</v>
      </c>
      <c r="AK276" s="150">
        <f>'12.MUT#2'!AN12</f>
        <v>1</v>
      </c>
      <c r="AL276" s="702"/>
      <c r="AN276" s="705"/>
      <c r="AO276" s="705"/>
      <c r="AP276" s="133" t="s">
        <v>37</v>
      </c>
      <c r="AQ276" s="172">
        <f>'12.MUT#2'!AR12</f>
        <v>26187936</v>
      </c>
      <c r="AR276" s="117">
        <f>'12.MUT#2'!AS12</f>
        <v>1.567148590239556E-3</v>
      </c>
      <c r="AS276" s="117">
        <f>'12.MUT#2'!AT12</f>
        <v>1</v>
      </c>
      <c r="AT276" s="117">
        <f>'12.MUT#2'!AU12</f>
        <v>1</v>
      </c>
      <c r="AU276" s="6">
        <f>'12.MUT#2'!AV12</f>
        <v>41040.386983683718</v>
      </c>
      <c r="AV276" s="712"/>
      <c r="AW276" s="712"/>
      <c r="AX276" s="715"/>
    </row>
    <row r="277" spans="1:50" ht="20.25" thickTop="1" thickBot="1" x14ac:dyDescent="0.35">
      <c r="A277" s="673"/>
      <c r="B277" s="673"/>
      <c r="C277" s="226" t="s">
        <v>39</v>
      </c>
      <c r="D277" s="233" t="str">
        <f>'12.MUT#2'!L13</f>
        <v>(SBL+EBT)*EBL</v>
      </c>
      <c r="E277" s="210">
        <f>'12.MUT#2'!M13</f>
        <v>23311520</v>
      </c>
      <c r="F277" s="676"/>
      <c r="G277" s="669"/>
      <c r="I277" s="673"/>
      <c r="J277" s="673"/>
      <c r="K277" s="208" t="s">
        <v>39</v>
      </c>
      <c r="L277" s="209">
        <f>'12.MUT#2'!Q13</f>
        <v>35</v>
      </c>
      <c r="M277" s="209">
        <f>'12.MUT#2'!R13</f>
        <v>20</v>
      </c>
      <c r="N277" s="209">
        <f>'12.MUT#2'!S13</f>
        <v>10</v>
      </c>
      <c r="O277" s="209">
        <f>'12.MUT#2'!T13</f>
        <v>7.8464824249932006</v>
      </c>
      <c r="P277" s="209">
        <f>'12.MUT#2'!U13</f>
        <v>2.903258937823807E-4</v>
      </c>
      <c r="Q277" s="209">
        <f>'12.MUT#2'!V13</f>
        <v>5.8056749844016082E-4</v>
      </c>
      <c r="R277" s="675"/>
      <c r="T277" s="705"/>
      <c r="U277" s="705"/>
      <c r="V277" s="76" t="s">
        <v>39</v>
      </c>
      <c r="W277" s="160" t="str">
        <f>'12.MUT#2'!Z13</f>
        <v>D</v>
      </c>
      <c r="X277" s="163" t="str">
        <f>'12.MUT#2'!AA13</f>
        <v>Permitted or yield control</v>
      </c>
      <c r="Y277" s="163">
        <f>'12.MUT#2'!AB13</f>
        <v>1</v>
      </c>
      <c r="Z277" s="163">
        <f>'12.MUT#2'!AC13</f>
        <v>0.5</v>
      </c>
      <c r="AA277" s="163">
        <f>'12.MUT#2'!AD13</f>
        <v>1</v>
      </c>
      <c r="AB277" s="163" t="str">
        <f>'12.MUT#2'!AE13</f>
        <v>NA</v>
      </c>
      <c r="AC277" s="163">
        <f>'12.MUT#2'!AF13</f>
        <v>0</v>
      </c>
      <c r="AD277" s="163">
        <f>'12.MUT#2'!AG13</f>
        <v>0</v>
      </c>
      <c r="AE277" s="163" t="str">
        <f>'12.MUT#2'!AH13</f>
        <v>NA</v>
      </c>
      <c r="AF277" s="163">
        <f>'12.MUT#2'!AI13</f>
        <v>0</v>
      </c>
      <c r="AG277" s="163">
        <f>'12.MUT#2'!AJ13</f>
        <v>0</v>
      </c>
      <c r="AH277" s="163">
        <f>'12.MUT#2'!AK13</f>
        <v>1</v>
      </c>
      <c r="AI277" s="163" t="str">
        <f>'12.MUT#2'!AL13</f>
        <v>NA</v>
      </c>
      <c r="AJ277" s="163">
        <f>'12.MUT#2'!AM13</f>
        <v>1</v>
      </c>
      <c r="AK277" s="164">
        <f>'12.MUT#2'!AN13</f>
        <v>1</v>
      </c>
      <c r="AL277" s="703"/>
      <c r="AN277" s="705"/>
      <c r="AO277" s="705"/>
      <c r="AP277" s="134" t="s">
        <v>39</v>
      </c>
      <c r="AQ277" s="174">
        <f>'12.MUT#2'!AR13</f>
        <v>23311520</v>
      </c>
      <c r="AR277" s="120">
        <f>'12.MUT#2'!AS13</f>
        <v>5.8056749844016082E-4</v>
      </c>
      <c r="AS277" s="120">
        <f>'12.MUT#2'!AT13</f>
        <v>1</v>
      </c>
      <c r="AT277" s="120">
        <f>'12.MUT#2'!AU13</f>
        <v>1</v>
      </c>
      <c r="AU277" s="7">
        <f>'12.MUT#2'!AV13</f>
        <v>13533.910851237777</v>
      </c>
      <c r="AV277" s="713"/>
      <c r="AW277" s="713"/>
      <c r="AX277" s="715"/>
    </row>
    <row r="278" spans="1:50" ht="20.25" thickTop="1" thickBot="1" x14ac:dyDescent="0.35">
      <c r="A278" s="673"/>
      <c r="B278" s="673"/>
      <c r="C278" s="245" t="s">
        <v>34</v>
      </c>
      <c r="D278" s="249" t="str">
        <f>'12.MUT#2'!L14</f>
        <v>(NBR+NBL)*(EBT+SBL)</v>
      </c>
      <c r="E278" s="212">
        <f>'12.MUT#2'!M14</f>
        <v>26720280</v>
      </c>
      <c r="F278" s="676">
        <f>SUM(E278:E285)</f>
        <v>137925109</v>
      </c>
      <c r="G278" s="669">
        <f>F278/F13</f>
        <v>1.4121295613642886</v>
      </c>
      <c r="I278" s="673"/>
      <c r="J278" s="673"/>
      <c r="K278" s="211" t="s">
        <v>34</v>
      </c>
      <c r="L278" s="199">
        <f>'12.MUT#2'!Q14</f>
        <v>35</v>
      </c>
      <c r="M278" s="199">
        <f>'12.MUT#2'!R14</f>
        <v>15</v>
      </c>
      <c r="N278" s="199">
        <f>'12.MUT#2'!S14</f>
        <v>45</v>
      </c>
      <c r="O278" s="199">
        <f>'12.MUT#2'!T14</f>
        <v>13.299792101327421</v>
      </c>
      <c r="P278" s="199">
        <f>'12.MUT#2'!U14</f>
        <v>2.1450602139066136E-3</v>
      </c>
      <c r="Q278" s="199">
        <f>'12.MUT#2'!V14</f>
        <v>4.2855191444919425E-3</v>
      </c>
      <c r="R278" s="672">
        <f>'12.MUT#2'!W14</f>
        <v>2.5193473442480917E-3</v>
      </c>
      <c r="T278" s="705"/>
      <c r="U278" s="705"/>
      <c r="V278" s="77" t="s">
        <v>34</v>
      </c>
      <c r="W278" s="157" t="str">
        <f>'12.MUT#2'!Z14</f>
        <v>M</v>
      </c>
      <c r="X278" s="147" t="str">
        <f>'12.MUT#2'!AA14</f>
        <v>Protected</v>
      </c>
      <c r="Y278" s="147">
        <f>'12.MUT#2'!AB14</f>
        <v>0.01</v>
      </c>
      <c r="Z278" s="147">
        <f>'12.MUT#2'!AC14</f>
        <v>0.5</v>
      </c>
      <c r="AA278" s="147">
        <f>'12.MUT#2'!AD14</f>
        <v>0.505</v>
      </c>
      <c r="AB278" s="147">
        <f>'12.MUT#2'!AE14</f>
        <v>0</v>
      </c>
      <c r="AC278" s="147">
        <f>'12.MUT#2'!AF14</f>
        <v>0</v>
      </c>
      <c r="AD278" s="147">
        <f>'12.MUT#2'!AG14</f>
        <v>1</v>
      </c>
      <c r="AE278" s="147" t="str">
        <f>'12.MUT#2'!AH14</f>
        <v>EBT</v>
      </c>
      <c r="AF278" s="147">
        <f>'12.MUT#2'!AI14</f>
        <v>2</v>
      </c>
      <c r="AG278" s="147">
        <f>'12.MUT#2'!AJ14</f>
        <v>1.75</v>
      </c>
      <c r="AH278" s="147">
        <f>'12.MUT#2'!AK14</f>
        <v>1.75</v>
      </c>
      <c r="AI278" s="147">
        <f>'12.MUT#2'!AL14</f>
        <v>35</v>
      </c>
      <c r="AJ278" s="147">
        <f>'12.MUT#2'!AM14</f>
        <v>0.7222222222222221</v>
      </c>
      <c r="AK278" s="148">
        <f>'12.MUT#2'!AN14</f>
        <v>0.63826388888888885</v>
      </c>
      <c r="AL278" s="701">
        <f>'12.MUT#2'!AO14</f>
        <v>1.0485763888888888</v>
      </c>
      <c r="AN278" s="705"/>
      <c r="AO278" s="705"/>
      <c r="AP278" s="135" t="s">
        <v>34</v>
      </c>
      <c r="AQ278" s="171">
        <f>'12.MUT#2'!AR14</f>
        <v>26720280</v>
      </c>
      <c r="AR278" s="115">
        <f>'12.MUT#2'!AS14</f>
        <v>4.2855191444919425E-3</v>
      </c>
      <c r="AS278" s="115">
        <f>'12.MUT#2'!AT14</f>
        <v>0.63826388888888885</v>
      </c>
      <c r="AT278" s="115">
        <f>'12.MUT#2'!AU14</f>
        <v>1</v>
      </c>
      <c r="AU278" s="5">
        <f>'12.MUT#2'!AV14</f>
        <v>73087.771196494985</v>
      </c>
      <c r="AV278" s="711">
        <f>'12.MUT#2'!AW14</f>
        <v>315405.87234550004</v>
      </c>
      <c r="AW278" s="711">
        <f>'12.MUT#2'!AX14</f>
        <v>97.724066521625346</v>
      </c>
      <c r="AX278" s="715"/>
    </row>
    <row r="279" spans="1:50" ht="20.25" thickTop="1" thickBot="1" x14ac:dyDescent="0.35">
      <c r="A279" s="673"/>
      <c r="B279" s="673"/>
      <c r="C279" s="228" t="s">
        <v>35</v>
      </c>
      <c r="D279" s="232" t="str">
        <f>'12.MUT#2'!L15</f>
        <v>NBL*(WBR+WBT+WBL)</v>
      </c>
      <c r="E279" s="204">
        <f>'12.MUT#2'!M15</f>
        <v>22058979</v>
      </c>
      <c r="F279" s="676"/>
      <c r="G279" s="669"/>
      <c r="I279" s="673"/>
      <c r="J279" s="673"/>
      <c r="K279" s="214" t="s">
        <v>35</v>
      </c>
      <c r="L279" s="203">
        <f>'12.MUT#2'!Q15</f>
        <v>35</v>
      </c>
      <c r="M279" s="203">
        <f>'12.MUT#2'!R15</f>
        <v>15</v>
      </c>
      <c r="N279" s="203">
        <f>'12.MUT#2'!S15</f>
        <v>45</v>
      </c>
      <c r="O279" s="203">
        <f>'12.MUT#2'!T15</f>
        <v>13.299792101327421</v>
      </c>
      <c r="P279" s="203">
        <f>'12.MUT#2'!U15</f>
        <v>2.1450602139066136E-3</v>
      </c>
      <c r="Q279" s="203">
        <f>'12.MUT#2'!V15</f>
        <v>4.2855191444919425E-3</v>
      </c>
      <c r="R279" s="673"/>
      <c r="T279" s="705"/>
      <c r="U279" s="705"/>
      <c r="V279" s="78" t="s">
        <v>35</v>
      </c>
      <c r="W279" s="158" t="str">
        <f>'12.MUT#2'!Z15</f>
        <v>M</v>
      </c>
      <c r="X279" s="144" t="str">
        <f>'12.MUT#2'!AA15</f>
        <v>Protected</v>
      </c>
      <c r="Y279" s="144">
        <f>'12.MUT#2'!AB15</f>
        <v>0.01</v>
      </c>
      <c r="Z279" s="144">
        <f>'12.MUT#2'!AC15</f>
        <v>0.5</v>
      </c>
      <c r="AA279" s="144">
        <f>'12.MUT#2'!AD15</f>
        <v>0.505</v>
      </c>
      <c r="AB279" s="144">
        <f>'12.MUT#2'!AE15</f>
        <v>0</v>
      </c>
      <c r="AC279" s="144">
        <f>'12.MUT#2'!AF15</f>
        <v>0</v>
      </c>
      <c r="AD279" s="144">
        <f>'12.MUT#2'!AG15</f>
        <v>1</v>
      </c>
      <c r="AE279" s="144" t="str">
        <f>'12.MUT#2'!AH15</f>
        <v>WBT</v>
      </c>
      <c r="AF279" s="144">
        <f>'12.MUT#2'!AI15</f>
        <v>2</v>
      </c>
      <c r="AG279" s="144">
        <f>'12.MUT#2'!AJ15</f>
        <v>1.75</v>
      </c>
      <c r="AH279" s="144">
        <f>'12.MUT#2'!AK15</f>
        <v>1.75</v>
      </c>
      <c r="AI279" s="144">
        <f>'12.MUT#2'!AL15</f>
        <v>35</v>
      </c>
      <c r="AJ279" s="144">
        <f>'12.MUT#2'!AM15</f>
        <v>0.7222222222222221</v>
      </c>
      <c r="AK279" s="150">
        <f>'12.MUT#2'!AN15</f>
        <v>0.63826388888888885</v>
      </c>
      <c r="AL279" s="702"/>
      <c r="AN279" s="705"/>
      <c r="AO279" s="705"/>
      <c r="AP279" s="136" t="s">
        <v>35</v>
      </c>
      <c r="AQ279" s="172">
        <f>'12.MUT#2'!AR15</f>
        <v>22058979</v>
      </c>
      <c r="AR279" s="117">
        <f>'12.MUT#2'!AS15</f>
        <v>4.2855191444919425E-3</v>
      </c>
      <c r="AS279" s="117">
        <f>'12.MUT#2'!AT15</f>
        <v>0.63826388888888885</v>
      </c>
      <c r="AT279" s="117">
        <f>'12.MUT#2'!AU15</f>
        <v>1</v>
      </c>
      <c r="AU279" s="6">
        <f>'12.MUT#2'!AV15</f>
        <v>60337.751325221434</v>
      </c>
      <c r="AV279" s="712"/>
      <c r="AW279" s="712"/>
      <c r="AX279" s="715"/>
    </row>
    <row r="280" spans="1:50" ht="20.25" thickTop="1" thickBot="1" x14ac:dyDescent="0.35">
      <c r="A280" s="673"/>
      <c r="B280" s="673"/>
      <c r="C280" s="228" t="s">
        <v>30</v>
      </c>
      <c r="D280" s="232" t="str">
        <f>'12.MUT#2'!L16</f>
        <v>(NBT+EBL)*WBR</v>
      </c>
      <c r="E280" s="204">
        <f>'12.MUT#2'!M16</f>
        <v>12416076</v>
      </c>
      <c r="F280" s="676"/>
      <c r="G280" s="669"/>
      <c r="I280" s="673"/>
      <c r="J280" s="673"/>
      <c r="K280" s="214" t="s">
        <v>30</v>
      </c>
      <c r="L280" s="203">
        <f>'12.MUT#2'!Q16</f>
        <v>15</v>
      </c>
      <c r="M280" s="203">
        <f>'12.MUT#2'!R16</f>
        <v>25</v>
      </c>
      <c r="N280" s="203">
        <f>'12.MUT#2'!S16</f>
        <v>45</v>
      </c>
      <c r="O280" s="203">
        <f>'12.MUT#2'!T16</f>
        <v>8.9396576292116645</v>
      </c>
      <c r="P280" s="203">
        <f>'12.MUT#2'!U16</f>
        <v>4.7596350895839364E-4</v>
      </c>
      <c r="Q280" s="203">
        <f>'12.MUT#2'!V16</f>
        <v>9.5170047665492732E-4</v>
      </c>
      <c r="R280" s="673"/>
      <c r="T280" s="705"/>
      <c r="U280" s="705"/>
      <c r="V280" s="78" t="s">
        <v>30</v>
      </c>
      <c r="W280" s="158" t="str">
        <f>'12.MUT#2'!Z16</f>
        <v>M</v>
      </c>
      <c r="X280" s="144" t="str">
        <f>'12.MUT#2'!AA16</f>
        <v>Protected</v>
      </c>
      <c r="Y280" s="144">
        <f>'12.MUT#2'!AB16</f>
        <v>0.01</v>
      </c>
      <c r="Z280" s="144">
        <f>'12.MUT#2'!AC16</f>
        <v>0.5</v>
      </c>
      <c r="AA280" s="144">
        <f>'12.MUT#2'!AD16</f>
        <v>0.505</v>
      </c>
      <c r="AB280" s="144" t="str">
        <f>'12.MUT#2'!AE16</f>
        <v>EBT+WBT</v>
      </c>
      <c r="AC280" s="144">
        <f>'12.MUT#2'!AF16</f>
        <v>4</v>
      </c>
      <c r="AD280" s="144">
        <f>'12.MUT#2'!AG16</f>
        <v>0</v>
      </c>
      <c r="AE280" s="144" t="str">
        <f>'12.MUT#2'!AH16</f>
        <v>NBT</v>
      </c>
      <c r="AF280" s="144">
        <f>'12.MUT#2'!AI16</f>
        <v>1</v>
      </c>
      <c r="AG280" s="144">
        <f>'12.MUT#2'!AJ16</f>
        <v>0</v>
      </c>
      <c r="AH280" s="144">
        <f>'12.MUT#2'!AK16</f>
        <v>4</v>
      </c>
      <c r="AI280" s="144">
        <f>'12.MUT#2'!AL16</f>
        <v>35</v>
      </c>
      <c r="AJ280" s="144">
        <f>'12.MUT#2'!AM16</f>
        <v>0.7222222222222221</v>
      </c>
      <c r="AK280" s="150">
        <f>'12.MUT#2'!AN16</f>
        <v>1.4588888888888887</v>
      </c>
      <c r="AL280" s="702"/>
      <c r="AN280" s="705"/>
      <c r="AO280" s="705"/>
      <c r="AP280" s="136" t="s">
        <v>30</v>
      </c>
      <c r="AQ280" s="172">
        <f>'12.MUT#2'!AR16</f>
        <v>12416076</v>
      </c>
      <c r="AR280" s="117">
        <f>'12.MUT#2'!AS16</f>
        <v>9.5170047665492732E-4</v>
      </c>
      <c r="AS280" s="117">
        <f>'12.MUT#2'!AT16</f>
        <v>1.4588888888888887</v>
      </c>
      <c r="AT280" s="117">
        <f>'12.MUT#2'!AU16</f>
        <v>1</v>
      </c>
      <c r="AU280" s="6">
        <f>'12.MUT#2'!AV16</f>
        <v>17238.793436016593</v>
      </c>
      <c r="AV280" s="712"/>
      <c r="AW280" s="712"/>
      <c r="AX280" s="715"/>
    </row>
    <row r="281" spans="1:50" ht="20.25" thickTop="1" thickBot="1" x14ac:dyDescent="0.35">
      <c r="A281" s="673"/>
      <c r="B281" s="673"/>
      <c r="C281" s="228" t="s">
        <v>28</v>
      </c>
      <c r="D281" s="232" t="str">
        <f>'12.MUT#2'!L17</f>
        <v>EBL*NBT</v>
      </c>
      <c r="E281" s="204">
        <f>'12.MUT#2'!M17</f>
        <v>6215840</v>
      </c>
      <c r="F281" s="676"/>
      <c r="G281" s="669"/>
      <c r="I281" s="673"/>
      <c r="J281" s="673"/>
      <c r="K281" s="214" t="s">
        <v>28</v>
      </c>
      <c r="L281" s="203">
        <f>'12.MUT#2'!Q17</f>
        <v>20</v>
      </c>
      <c r="M281" s="203">
        <f>'12.MUT#2'!R17</f>
        <v>25</v>
      </c>
      <c r="N281" s="203">
        <f>'12.MUT#2'!S17</f>
        <v>45</v>
      </c>
      <c r="O281" s="203">
        <f>'12.MUT#2'!T17</f>
        <v>8.9147801264732891</v>
      </c>
      <c r="P281" s="203">
        <f>'12.MUT#2'!U17</f>
        <v>4.7096302149683109E-4</v>
      </c>
      <c r="Q281" s="203">
        <f>'12.MUT#2'!V17</f>
        <v>9.417042368260448E-4</v>
      </c>
      <c r="R281" s="673"/>
      <c r="T281" s="705"/>
      <c r="U281" s="705"/>
      <c r="V281" s="78" t="s">
        <v>28</v>
      </c>
      <c r="W281" s="158" t="str">
        <f>'12.MUT#2'!Z17</f>
        <v>M</v>
      </c>
      <c r="X281" s="144" t="str">
        <f>'12.MUT#2'!AA17</f>
        <v>Protected</v>
      </c>
      <c r="Y281" s="144">
        <f>'12.MUT#2'!AB17</f>
        <v>0.01</v>
      </c>
      <c r="Z281" s="144">
        <f>'12.MUT#2'!AC17</f>
        <v>0.5</v>
      </c>
      <c r="AA281" s="144">
        <f>'12.MUT#2'!AD17</f>
        <v>0.505</v>
      </c>
      <c r="AB281" s="144" t="str">
        <f>'12.MUT#2'!AE17</f>
        <v>EBT+WBT</v>
      </c>
      <c r="AC281" s="144">
        <f>'12.MUT#2'!AF17</f>
        <v>4</v>
      </c>
      <c r="AD281" s="144">
        <f>'12.MUT#2'!AG17</f>
        <v>0</v>
      </c>
      <c r="AE281" s="144" t="str">
        <f>'12.MUT#2'!AH17</f>
        <v>NBT</v>
      </c>
      <c r="AF281" s="144">
        <f>'12.MUT#2'!AI17</f>
        <v>1</v>
      </c>
      <c r="AG281" s="144">
        <f>'12.MUT#2'!AJ17</f>
        <v>0</v>
      </c>
      <c r="AH281" s="144">
        <f>'12.MUT#2'!AK17</f>
        <v>4</v>
      </c>
      <c r="AI281" s="144">
        <f>'12.MUT#2'!AL17</f>
        <v>35</v>
      </c>
      <c r="AJ281" s="144">
        <f>'12.MUT#2'!AM17</f>
        <v>0.7222222222222221</v>
      </c>
      <c r="AK281" s="150">
        <f>'12.MUT#2'!AN17</f>
        <v>1.4588888888888887</v>
      </c>
      <c r="AL281" s="702"/>
      <c r="AN281" s="705"/>
      <c r="AO281" s="705"/>
      <c r="AP281" s="136" t="s">
        <v>28</v>
      </c>
      <c r="AQ281" s="172">
        <f>'12.MUT#2'!AR17</f>
        <v>6215840</v>
      </c>
      <c r="AR281" s="117">
        <f>'12.MUT#2'!AS17</f>
        <v>9.417042368260448E-4</v>
      </c>
      <c r="AS281" s="117">
        <f>'12.MUT#2'!AT17</f>
        <v>1.4588888888888887</v>
      </c>
      <c r="AT281" s="117">
        <f>'12.MUT#2'!AU17</f>
        <v>1</v>
      </c>
      <c r="AU281" s="6">
        <f>'12.MUT#2'!AV17</f>
        <v>8539.5811107636309</v>
      </c>
      <c r="AV281" s="712"/>
      <c r="AW281" s="712"/>
      <c r="AX281" s="715"/>
    </row>
    <row r="282" spans="1:50" ht="20.25" thickTop="1" thickBot="1" x14ac:dyDescent="0.35">
      <c r="A282" s="673"/>
      <c r="B282" s="673"/>
      <c r="C282" s="228" t="s">
        <v>36</v>
      </c>
      <c r="D282" s="235" t="str">
        <f>'12.MUT#2'!L18</f>
        <v>(SBR+SBL)*(WBT+NBL)</v>
      </c>
      <c r="E282" s="204">
        <f>'12.MUT#2'!M18</f>
        <v>35699616</v>
      </c>
      <c r="F282" s="676"/>
      <c r="G282" s="669"/>
      <c r="I282" s="673"/>
      <c r="J282" s="673"/>
      <c r="K282" s="214" t="s">
        <v>36</v>
      </c>
      <c r="L282" s="203">
        <f>'12.MUT#2'!Q18</f>
        <v>35</v>
      </c>
      <c r="M282" s="203">
        <f>'12.MUT#2'!R18</f>
        <v>15</v>
      </c>
      <c r="N282" s="203">
        <f>'12.MUT#2'!S18</f>
        <v>45</v>
      </c>
      <c r="O282" s="203">
        <f>'12.MUT#2'!T18</f>
        <v>13.299792101327421</v>
      </c>
      <c r="P282" s="203">
        <f>'12.MUT#2'!U18</f>
        <v>2.1450602139066136E-3</v>
      </c>
      <c r="Q282" s="203">
        <f>'12.MUT#2'!V18</f>
        <v>4.2855191444919425E-3</v>
      </c>
      <c r="R282" s="673"/>
      <c r="T282" s="705"/>
      <c r="U282" s="705"/>
      <c r="V282" s="78" t="s">
        <v>36</v>
      </c>
      <c r="W282" s="158" t="str">
        <f>'12.MUT#2'!Z18</f>
        <v>M</v>
      </c>
      <c r="X282" s="144" t="str">
        <f>'12.MUT#2'!AA18</f>
        <v>Protected</v>
      </c>
      <c r="Y282" s="144">
        <f>'12.MUT#2'!AB18</f>
        <v>0.01</v>
      </c>
      <c r="Z282" s="144">
        <f>'12.MUT#2'!AC18</f>
        <v>0.5</v>
      </c>
      <c r="AA282" s="144">
        <f>'12.MUT#2'!AD18</f>
        <v>0.505</v>
      </c>
      <c r="AB282" s="144">
        <f>'12.MUT#2'!AE18</f>
        <v>0</v>
      </c>
      <c r="AC282" s="144">
        <f>'12.MUT#2'!AF18</f>
        <v>0</v>
      </c>
      <c r="AD282" s="144">
        <f>'12.MUT#2'!AG18</f>
        <v>1</v>
      </c>
      <c r="AE282" s="144" t="str">
        <f>'12.MUT#2'!AH18</f>
        <v>WBT</v>
      </c>
      <c r="AF282" s="144">
        <f>'12.MUT#2'!AI18</f>
        <v>2</v>
      </c>
      <c r="AG282" s="144">
        <f>'12.MUT#2'!AJ18</f>
        <v>1.75</v>
      </c>
      <c r="AH282" s="144">
        <f>'12.MUT#2'!AK18</f>
        <v>1.75</v>
      </c>
      <c r="AI282" s="144">
        <f>'12.MUT#2'!AL18</f>
        <v>35</v>
      </c>
      <c r="AJ282" s="144">
        <f>'12.MUT#2'!AM18</f>
        <v>0.7222222222222221</v>
      </c>
      <c r="AK282" s="150">
        <f>'12.MUT#2'!AN18</f>
        <v>0.63826388888888885</v>
      </c>
      <c r="AL282" s="702"/>
      <c r="AN282" s="705"/>
      <c r="AO282" s="705"/>
      <c r="AP282" s="136" t="s">
        <v>36</v>
      </c>
      <c r="AQ282" s="172">
        <f>'12.MUT#2'!AR18</f>
        <v>35699616</v>
      </c>
      <c r="AR282" s="117">
        <f>'12.MUT#2'!AS18</f>
        <v>4.2855191444919425E-3</v>
      </c>
      <c r="AS282" s="117">
        <f>'12.MUT#2'!AT18</f>
        <v>0.63826388888888885</v>
      </c>
      <c r="AT282" s="117">
        <f>'12.MUT#2'!AU18</f>
        <v>1</v>
      </c>
      <c r="AU282" s="6">
        <f>'12.MUT#2'!AV18</f>
        <v>97648.878155870043</v>
      </c>
      <c r="AV282" s="712"/>
      <c r="AW282" s="712"/>
      <c r="AX282" s="715"/>
    </row>
    <row r="283" spans="1:50" ht="20.25" thickTop="1" thickBot="1" x14ac:dyDescent="0.35">
      <c r="A283" s="673"/>
      <c r="B283" s="673"/>
      <c r="C283" s="228" t="s">
        <v>29</v>
      </c>
      <c r="D283" s="232" t="str">
        <f>'12.MUT#2'!L19</f>
        <v>SBL*(EBR+EBT+EBL)</v>
      </c>
      <c r="E283" s="204">
        <f>'12.MUT#2'!M19</f>
        <v>16182402</v>
      </c>
      <c r="F283" s="676"/>
      <c r="G283" s="669"/>
      <c r="I283" s="673"/>
      <c r="J283" s="673"/>
      <c r="K283" s="214" t="s">
        <v>29</v>
      </c>
      <c r="L283" s="203">
        <f>'12.MUT#2'!Q19</f>
        <v>35</v>
      </c>
      <c r="M283" s="203">
        <f>'12.MUT#2'!R19</f>
        <v>15</v>
      </c>
      <c r="N283" s="203">
        <f>'12.MUT#2'!S19</f>
        <v>45</v>
      </c>
      <c r="O283" s="203">
        <f>'12.MUT#2'!T19</f>
        <v>13.299792101327421</v>
      </c>
      <c r="P283" s="203">
        <f>'12.MUT#2'!U19</f>
        <v>2.1450602139066136E-3</v>
      </c>
      <c r="Q283" s="203">
        <f>'12.MUT#2'!V19</f>
        <v>4.2855191444919425E-3</v>
      </c>
      <c r="R283" s="673"/>
      <c r="T283" s="705"/>
      <c r="U283" s="705"/>
      <c r="V283" s="78" t="s">
        <v>29</v>
      </c>
      <c r="W283" s="158" t="str">
        <f>'12.MUT#2'!Z19</f>
        <v>M</v>
      </c>
      <c r="X283" s="144" t="str">
        <f>'12.MUT#2'!AA19</f>
        <v>Protected</v>
      </c>
      <c r="Y283" s="144">
        <f>'12.MUT#2'!AB19</f>
        <v>0.01</v>
      </c>
      <c r="Z283" s="144">
        <f>'12.MUT#2'!AC19</f>
        <v>0.5</v>
      </c>
      <c r="AA283" s="144">
        <f>'12.MUT#2'!AD19</f>
        <v>0.505</v>
      </c>
      <c r="AB283" s="144">
        <f>'12.MUT#2'!AE19</f>
        <v>0</v>
      </c>
      <c r="AC283" s="144">
        <f>'12.MUT#2'!AF19</f>
        <v>0</v>
      </c>
      <c r="AD283" s="144">
        <f>'12.MUT#2'!AG19</f>
        <v>1</v>
      </c>
      <c r="AE283" s="144" t="str">
        <f>'12.MUT#2'!AH19</f>
        <v>EBT</v>
      </c>
      <c r="AF283" s="144">
        <f>'12.MUT#2'!AI19</f>
        <v>2</v>
      </c>
      <c r="AG283" s="144">
        <f>'12.MUT#2'!AJ19</f>
        <v>1.75</v>
      </c>
      <c r="AH283" s="144">
        <f>'12.MUT#2'!AK19</f>
        <v>1.75</v>
      </c>
      <c r="AI283" s="144">
        <f>'12.MUT#2'!AL19</f>
        <v>35</v>
      </c>
      <c r="AJ283" s="144">
        <f>'12.MUT#2'!AM19</f>
        <v>0.7222222222222221</v>
      </c>
      <c r="AK283" s="150">
        <f>'12.MUT#2'!AN19</f>
        <v>0.63826388888888885</v>
      </c>
      <c r="AL283" s="702"/>
      <c r="AN283" s="705"/>
      <c r="AO283" s="705"/>
      <c r="AP283" s="136" t="s">
        <v>29</v>
      </c>
      <c r="AQ283" s="172">
        <f>'12.MUT#2'!AR19</f>
        <v>16182402</v>
      </c>
      <c r="AR283" s="117">
        <f>'12.MUT#2'!AS19</f>
        <v>4.2855191444919425E-3</v>
      </c>
      <c r="AS283" s="117">
        <f>'12.MUT#2'!AT19</f>
        <v>0.63826388888888885</v>
      </c>
      <c r="AT283" s="117">
        <f>'12.MUT#2'!AU19</f>
        <v>1</v>
      </c>
      <c r="AU283" s="6">
        <f>'12.MUT#2'!AV19</f>
        <v>44263.596593512593</v>
      </c>
      <c r="AV283" s="712"/>
      <c r="AW283" s="712"/>
      <c r="AX283" s="715"/>
    </row>
    <row r="284" spans="1:50" ht="20.25" thickTop="1" thickBot="1" x14ac:dyDescent="0.35">
      <c r="A284" s="673"/>
      <c r="B284" s="673"/>
      <c r="C284" s="246" t="s">
        <v>37</v>
      </c>
      <c r="D284" s="235" t="str">
        <f>'12.MUT#2'!L20</f>
        <v>WBL*SBT</v>
      </c>
      <c r="E284" s="204">
        <f>'12.MUT#2'!M20</f>
        <v>8488140</v>
      </c>
      <c r="F284" s="676"/>
      <c r="G284" s="669"/>
      <c r="I284" s="673"/>
      <c r="J284" s="673"/>
      <c r="K284" s="248" t="s">
        <v>37</v>
      </c>
      <c r="L284" s="203">
        <f>'12.MUT#2'!Q20</f>
        <v>20</v>
      </c>
      <c r="M284" s="203">
        <f>'12.MUT#2'!R20</f>
        <v>25</v>
      </c>
      <c r="N284" s="203">
        <f>'12.MUT#2'!S20</f>
        <v>45</v>
      </c>
      <c r="O284" s="203">
        <f>'12.MUT#2'!T20</f>
        <v>8.9147801264732891</v>
      </c>
      <c r="P284" s="203">
        <f>'12.MUT#2'!U20</f>
        <v>4.7096302149683109E-4</v>
      </c>
      <c r="Q284" s="203">
        <f>'12.MUT#2'!V20</f>
        <v>9.417042368260448E-4</v>
      </c>
      <c r="R284" s="673"/>
      <c r="T284" s="705"/>
      <c r="U284" s="705"/>
      <c r="V284" s="86" t="s">
        <v>37</v>
      </c>
      <c r="W284" s="158" t="str">
        <f>'12.MUT#2'!Z20</f>
        <v>M</v>
      </c>
      <c r="X284" s="144" t="str">
        <f>'12.MUT#2'!AA20</f>
        <v>Protected</v>
      </c>
      <c r="Y284" s="144">
        <f>'12.MUT#2'!AB20</f>
        <v>0.01</v>
      </c>
      <c r="Z284" s="144">
        <f>'12.MUT#2'!AC20</f>
        <v>0.5</v>
      </c>
      <c r="AA284" s="144">
        <f>'12.MUT#2'!AD20</f>
        <v>0.505</v>
      </c>
      <c r="AB284" s="144" t="str">
        <f>'12.MUT#2'!AE20</f>
        <v>WBT+EBT</v>
      </c>
      <c r="AC284" s="144">
        <f>'12.MUT#2'!AF20</f>
        <v>4</v>
      </c>
      <c r="AD284" s="144">
        <f>'12.MUT#2'!AG20</f>
        <v>0</v>
      </c>
      <c r="AE284" s="144" t="str">
        <f>'12.MUT#2'!AH20</f>
        <v>SBT</v>
      </c>
      <c r="AF284" s="144">
        <f>'12.MUT#2'!AI20</f>
        <v>1</v>
      </c>
      <c r="AG284" s="144">
        <f>'12.MUT#2'!AJ20</f>
        <v>0</v>
      </c>
      <c r="AH284" s="144">
        <f>'12.MUT#2'!AK20</f>
        <v>4</v>
      </c>
      <c r="AI284" s="144">
        <f>'12.MUT#2'!AL20</f>
        <v>35</v>
      </c>
      <c r="AJ284" s="144">
        <f>'12.MUT#2'!AM20</f>
        <v>0.7222222222222221</v>
      </c>
      <c r="AK284" s="150">
        <f>'12.MUT#2'!AN20</f>
        <v>1.4588888888888887</v>
      </c>
      <c r="AL284" s="702"/>
      <c r="AN284" s="705"/>
      <c r="AO284" s="705"/>
      <c r="AP284" s="136" t="s">
        <v>37</v>
      </c>
      <c r="AQ284" s="172">
        <f>'12.MUT#2'!AR20</f>
        <v>8488140</v>
      </c>
      <c r="AR284" s="117">
        <f>'12.MUT#2'!AS20</f>
        <v>9.417042368260448E-4</v>
      </c>
      <c r="AS284" s="117">
        <f>'12.MUT#2'!AT20</f>
        <v>1.4588888888888887</v>
      </c>
      <c r="AT284" s="117">
        <f>'12.MUT#2'!AU20</f>
        <v>1</v>
      </c>
      <c r="AU284" s="6">
        <f>'12.MUT#2'!AV20</f>
        <v>11661.361941349393</v>
      </c>
      <c r="AV284" s="712"/>
      <c r="AW284" s="712"/>
      <c r="AX284" s="715"/>
    </row>
    <row r="285" spans="1:50" ht="20.25" thickTop="1" thickBot="1" x14ac:dyDescent="0.35">
      <c r="A285" s="673"/>
      <c r="B285" s="673"/>
      <c r="C285" s="229" t="s">
        <v>38</v>
      </c>
      <c r="D285" s="233" t="str">
        <f>'12.MUT#2'!L21</f>
        <v>(WBL+SBT)*EBR</v>
      </c>
      <c r="E285" s="210">
        <f>'12.MUT#2'!M21</f>
        <v>10143776</v>
      </c>
      <c r="F285" s="676"/>
      <c r="G285" s="669"/>
      <c r="I285" s="673"/>
      <c r="J285" s="673"/>
      <c r="K285" s="215" t="s">
        <v>38</v>
      </c>
      <c r="L285" s="209">
        <f>'12.MUT#2'!Q21</f>
        <v>15</v>
      </c>
      <c r="M285" s="209">
        <f>'12.MUT#2'!R21</f>
        <v>15</v>
      </c>
      <c r="N285" s="209">
        <f>'12.MUT#2'!S21</f>
        <v>45</v>
      </c>
      <c r="O285" s="209">
        <f>'12.MUT#2'!T21</f>
        <v>5.740251485476346</v>
      </c>
      <c r="P285" s="209">
        <f>'12.MUT#2'!U21</f>
        <v>8.8800555624313991E-5</v>
      </c>
      <c r="Q285" s="209">
        <f>'12.MUT#2'!V21</f>
        <v>1.7759322570994878E-4</v>
      </c>
      <c r="R285" s="675"/>
      <c r="T285" s="705"/>
      <c r="U285" s="705"/>
      <c r="V285" s="79" t="s">
        <v>38</v>
      </c>
      <c r="W285" s="158" t="str">
        <f>'12.MUT#2'!Z21</f>
        <v>M</v>
      </c>
      <c r="X285" s="152" t="str">
        <f>'12.MUT#2'!AA21</f>
        <v>Protected</v>
      </c>
      <c r="Y285" s="152">
        <f>'12.MUT#2'!AB21</f>
        <v>0.01</v>
      </c>
      <c r="Z285" s="152">
        <f>'12.MUT#2'!AC21</f>
        <v>0.5</v>
      </c>
      <c r="AA285" s="152">
        <f>'12.MUT#2'!AD21</f>
        <v>0.505</v>
      </c>
      <c r="AB285" s="152" t="str">
        <f>'12.MUT#2'!AE21</f>
        <v>WBT+EBT</v>
      </c>
      <c r="AC285" s="152">
        <f>'12.MUT#2'!AF21</f>
        <v>4</v>
      </c>
      <c r="AD285" s="152">
        <f>'12.MUT#2'!AG21</f>
        <v>0</v>
      </c>
      <c r="AE285" s="152" t="str">
        <f>'12.MUT#2'!AH21</f>
        <v>SBT</v>
      </c>
      <c r="AF285" s="152">
        <f>'12.MUT#2'!AI21</f>
        <v>1</v>
      </c>
      <c r="AG285" s="152">
        <f>'12.MUT#2'!AJ21</f>
        <v>0</v>
      </c>
      <c r="AH285" s="152">
        <f>'12.MUT#2'!AK21</f>
        <v>4</v>
      </c>
      <c r="AI285" s="152">
        <f>'12.MUT#2'!AL21</f>
        <v>35</v>
      </c>
      <c r="AJ285" s="152">
        <f>'12.MUT#2'!AM21</f>
        <v>0.7222222222222221</v>
      </c>
      <c r="AK285" s="153">
        <f>'12.MUT#2'!AN21</f>
        <v>1.4588888888888887</v>
      </c>
      <c r="AL285" s="703"/>
      <c r="AN285" s="705"/>
      <c r="AO285" s="705"/>
      <c r="AP285" s="137" t="s">
        <v>38</v>
      </c>
      <c r="AQ285" s="174">
        <f>'12.MUT#2'!AR21</f>
        <v>10143776</v>
      </c>
      <c r="AR285" s="120">
        <f>'12.MUT#2'!AS21</f>
        <v>1.7759322570994878E-4</v>
      </c>
      <c r="AS285" s="120">
        <f>'12.MUT#2'!AT21</f>
        <v>1.4588888888888887</v>
      </c>
      <c r="AT285" s="120">
        <f>'12.MUT#2'!AU21</f>
        <v>1</v>
      </c>
      <c r="AU285" s="7">
        <f>'12.MUT#2'!AV21</f>
        <v>2628.1385862713987</v>
      </c>
      <c r="AV285" s="713"/>
      <c r="AW285" s="713"/>
      <c r="AX285" s="715"/>
    </row>
    <row r="286" spans="1:50" ht="20.25" thickTop="1" thickBot="1" x14ac:dyDescent="0.35">
      <c r="A286" s="673"/>
      <c r="B286" s="673"/>
      <c r="C286" s="239" t="s">
        <v>34</v>
      </c>
      <c r="D286" s="249" t="str">
        <f>'12.MUT#2'!L22</f>
        <v>NBT*(EBT+SBL)</v>
      </c>
      <c r="E286" s="200">
        <f>'12.MUT#2'!M22</f>
        <v>50375425</v>
      </c>
      <c r="F286" s="676">
        <f>SUM(E286:E293)</f>
        <v>313041714</v>
      </c>
      <c r="G286" s="669">
        <f>F286/F21</f>
        <v>0.87727127776429004</v>
      </c>
      <c r="I286" s="673"/>
      <c r="J286" s="673"/>
      <c r="K286" s="241" t="s">
        <v>34</v>
      </c>
      <c r="L286" s="199">
        <f>'12.MUT#2'!Q22</f>
        <v>35</v>
      </c>
      <c r="M286" s="199">
        <f>'12.MUT#2'!R22</f>
        <v>15</v>
      </c>
      <c r="N286" s="199">
        <f>'12.MUT#2'!S22</f>
        <v>270</v>
      </c>
      <c r="O286" s="199">
        <f>'12.MUT#2'!T22</f>
        <v>19.039432764659772</v>
      </c>
      <c r="P286" s="199">
        <f>'12.MUT#2'!U22</f>
        <v>8.3551870766805716E-3</v>
      </c>
      <c r="Q286" s="199">
        <f>'12.MUT#2'!V22</f>
        <v>1.6640565002274812E-2</v>
      </c>
      <c r="R286" s="672">
        <f>'12.MUT#2'!W22</f>
        <v>2.4656117531788552E-2</v>
      </c>
      <c r="T286" s="705"/>
      <c r="U286" s="705"/>
      <c r="V286" s="165" t="s">
        <v>34</v>
      </c>
      <c r="W286" s="157" t="str">
        <f>'12.MUT#2'!Z22</f>
        <v>C</v>
      </c>
      <c r="X286" s="161" t="str">
        <f>'12.MUT#2'!AA22</f>
        <v xml:space="preserve">Protected </v>
      </c>
      <c r="Y286" s="161">
        <f>'12.MUT#2'!AB22</f>
        <v>0.01</v>
      </c>
      <c r="Z286" s="161">
        <f>'12.MUT#2'!AC22</f>
        <v>0.5</v>
      </c>
      <c r="AA286" s="161">
        <f>'12.MUT#2'!AD22</f>
        <v>0.505</v>
      </c>
      <c r="AB286" s="161" t="str">
        <f>'12.MUT#2'!AE22</f>
        <v>EBT+WBT</v>
      </c>
      <c r="AC286" s="161">
        <f>'12.MUT#2'!AF22</f>
        <v>4</v>
      </c>
      <c r="AD286" s="161">
        <f>'12.MUT#2'!AG22</f>
        <v>0</v>
      </c>
      <c r="AE286" s="161" t="str">
        <f>'12.MUT#2'!AH22</f>
        <v>NBT</v>
      </c>
      <c r="AF286" s="161">
        <f>'12.MUT#2'!AI22</f>
        <v>1</v>
      </c>
      <c r="AG286" s="161">
        <f>'12.MUT#2'!AJ22</f>
        <v>0</v>
      </c>
      <c r="AH286" s="161">
        <f>'12.MUT#2'!AK22</f>
        <v>4</v>
      </c>
      <c r="AI286" s="161">
        <f>'12.MUT#2'!AL22</f>
        <v>35</v>
      </c>
      <c r="AJ286" s="161">
        <f>'12.MUT#2'!AM22</f>
        <v>0.7222222222222221</v>
      </c>
      <c r="AK286" s="162">
        <f>'12.MUT#2'!AN22</f>
        <v>1.4588888888888887</v>
      </c>
      <c r="AL286" s="701">
        <f>'12.MUT#2'!AO22</f>
        <v>1.4588888888888887</v>
      </c>
      <c r="AN286" s="705"/>
      <c r="AO286" s="705"/>
      <c r="AP286" s="142" t="s">
        <v>34</v>
      </c>
      <c r="AQ286" s="171">
        <f>'12.MUT#2'!AR22</f>
        <v>50375425</v>
      </c>
      <c r="AR286" s="115">
        <f>'12.MUT#2'!AS22</f>
        <v>1.6640565002274812E-2</v>
      </c>
      <c r="AS286" s="115">
        <f>'12.MUT#2'!AT22</f>
        <v>1.4588888888888887</v>
      </c>
      <c r="AT286" s="115">
        <f>'12.MUT#2'!AU22</f>
        <v>1</v>
      </c>
      <c r="AU286" s="5">
        <f>'12.MUT#2'!AV22</f>
        <v>1222950.8627151353</v>
      </c>
      <c r="AV286" s="711">
        <f>'12.MUT#2'!AW22</f>
        <v>11898776.752182033</v>
      </c>
      <c r="AW286" s="711">
        <f>'12.MUT#2'!AX22</f>
        <v>41.957044103344266</v>
      </c>
      <c r="AX286" s="715"/>
    </row>
    <row r="287" spans="1:50" ht="20.25" thickTop="1" thickBot="1" x14ac:dyDescent="0.35">
      <c r="A287" s="673"/>
      <c r="B287" s="673"/>
      <c r="C287" s="220" t="s">
        <v>35</v>
      </c>
      <c r="D287" s="232" t="str">
        <f>'12.MUT#2'!L23</f>
        <v>NBT*WBL</v>
      </c>
      <c r="E287" s="204">
        <f>'12.MUT#2'!M23</f>
        <v>8488140</v>
      </c>
      <c r="F287" s="676"/>
      <c r="G287" s="669"/>
      <c r="I287" s="673"/>
      <c r="J287" s="673"/>
      <c r="K287" s="219" t="s">
        <v>35</v>
      </c>
      <c r="L287" s="203">
        <f>'12.MUT#2'!Q23</f>
        <v>20</v>
      </c>
      <c r="M287" s="203">
        <f>'12.MUT#2'!R23</f>
        <v>15</v>
      </c>
      <c r="N287" s="203">
        <f>'12.MUT#2'!S23</f>
        <v>230</v>
      </c>
      <c r="O287" s="203">
        <f>'12.MUT#2'!T23</f>
        <v>15.895538413434787</v>
      </c>
      <c r="P287" s="203">
        <f>'12.MUT#2'!U23</f>
        <v>4.2160006424573982E-3</v>
      </c>
      <c r="Q287" s="203">
        <f>'12.MUT#2'!V23</f>
        <v>8.4142266234975959E-3</v>
      </c>
      <c r="R287" s="673"/>
      <c r="T287" s="705"/>
      <c r="U287" s="705"/>
      <c r="V287" s="81" t="s">
        <v>35</v>
      </c>
      <c r="W287" s="158" t="str">
        <f>'12.MUT#2'!Z23</f>
        <v>C</v>
      </c>
      <c r="X287" s="144" t="str">
        <f>'12.MUT#2'!AA23</f>
        <v xml:space="preserve">Protected </v>
      </c>
      <c r="Y287" s="144">
        <f>'12.MUT#2'!AB23</f>
        <v>0.01</v>
      </c>
      <c r="Z287" s="144">
        <f>'12.MUT#2'!AC23</f>
        <v>0.5</v>
      </c>
      <c r="AA287" s="144">
        <f>'12.MUT#2'!AD23</f>
        <v>0.505</v>
      </c>
      <c r="AB287" s="144" t="str">
        <f>'12.MUT#2'!AE23</f>
        <v>EBT+WBT</v>
      </c>
      <c r="AC287" s="144">
        <f>'12.MUT#2'!AF23</f>
        <v>4</v>
      </c>
      <c r="AD287" s="144">
        <f>'12.MUT#2'!AG23</f>
        <v>0</v>
      </c>
      <c r="AE287" s="144" t="str">
        <f>'12.MUT#2'!AH23</f>
        <v>NBT</v>
      </c>
      <c r="AF287" s="144">
        <f>'12.MUT#2'!AI23</f>
        <v>1</v>
      </c>
      <c r="AG287" s="144">
        <f>'12.MUT#2'!AJ23</f>
        <v>0</v>
      </c>
      <c r="AH287" s="144">
        <f>'12.MUT#2'!AK23</f>
        <v>4</v>
      </c>
      <c r="AI287" s="144">
        <f>'12.MUT#2'!AL23</f>
        <v>35</v>
      </c>
      <c r="AJ287" s="144">
        <f>'12.MUT#2'!AM23</f>
        <v>0.7222222222222221</v>
      </c>
      <c r="AK287" s="150">
        <f>'12.MUT#2'!AN23</f>
        <v>1.4588888888888887</v>
      </c>
      <c r="AL287" s="702"/>
      <c r="AN287" s="705"/>
      <c r="AO287" s="705"/>
      <c r="AP287" s="139" t="s">
        <v>35</v>
      </c>
      <c r="AQ287" s="172">
        <f>'12.MUT#2'!AR23</f>
        <v>8488140</v>
      </c>
      <c r="AR287" s="117">
        <f>'12.MUT#2'!AS23</f>
        <v>8.4142266234975959E-3</v>
      </c>
      <c r="AS287" s="117">
        <f>'12.MUT#2'!AT23</f>
        <v>1.4588888888888887</v>
      </c>
      <c r="AT287" s="117">
        <f>'12.MUT#2'!AU23</f>
        <v>1</v>
      </c>
      <c r="AU287" s="6">
        <f>'12.MUT#2'!AV23</f>
        <v>104195.49820000335</v>
      </c>
      <c r="AV287" s="712"/>
      <c r="AW287" s="712"/>
      <c r="AX287" s="715"/>
    </row>
    <row r="288" spans="1:50" ht="20.25" thickTop="1" thickBot="1" x14ac:dyDescent="0.35">
      <c r="A288" s="673"/>
      <c r="B288" s="673"/>
      <c r="C288" s="220" t="s">
        <v>30</v>
      </c>
      <c r="D288" s="232" t="str">
        <f>'12.MUT#2'!L24</f>
        <v>NBT*(WBT+NBL)</v>
      </c>
      <c r="E288" s="204">
        <f>'12.MUT#2'!M24</f>
        <v>67304060</v>
      </c>
      <c r="F288" s="676"/>
      <c r="G288" s="669"/>
      <c r="I288" s="673"/>
      <c r="J288" s="673"/>
      <c r="K288" s="219" t="s">
        <v>30</v>
      </c>
      <c r="L288" s="203">
        <f>'12.MUT#2'!Q24</f>
        <v>35</v>
      </c>
      <c r="M288" s="203">
        <f>'12.MUT#2'!R24</f>
        <v>25</v>
      </c>
      <c r="N288" s="203">
        <f>'12.MUT#2'!S24</f>
        <v>270</v>
      </c>
      <c r="O288" s="203">
        <f>'12.MUT#2'!T24</f>
        <v>21.505813167606568</v>
      </c>
      <c r="P288" s="203">
        <f>'12.MUT#2'!U24</f>
        <v>1.3257274218598319E-2</v>
      </c>
      <c r="Q288" s="203">
        <f>'12.MUT#2'!V24</f>
        <v>2.6338793117489528E-2</v>
      </c>
      <c r="R288" s="673"/>
      <c r="T288" s="705"/>
      <c r="U288" s="705"/>
      <c r="V288" s="81" t="s">
        <v>30</v>
      </c>
      <c r="W288" s="158" t="str">
        <f>'12.MUT#2'!Z24</f>
        <v>C</v>
      </c>
      <c r="X288" s="144" t="str">
        <f>'12.MUT#2'!AA24</f>
        <v xml:space="preserve">Protected </v>
      </c>
      <c r="Y288" s="144">
        <f>'12.MUT#2'!AB24</f>
        <v>0.01</v>
      </c>
      <c r="Z288" s="144">
        <f>'12.MUT#2'!AC24</f>
        <v>0.5</v>
      </c>
      <c r="AA288" s="144">
        <f>'12.MUT#2'!AD24</f>
        <v>0.505</v>
      </c>
      <c r="AB288" s="144" t="str">
        <f>'12.MUT#2'!AE24</f>
        <v>EBT+WBT</v>
      </c>
      <c r="AC288" s="144">
        <f>'12.MUT#2'!AF24</f>
        <v>4</v>
      </c>
      <c r="AD288" s="144">
        <f>'12.MUT#2'!AG24</f>
        <v>0</v>
      </c>
      <c r="AE288" s="144" t="str">
        <f>'12.MUT#2'!AH24</f>
        <v>NBT</v>
      </c>
      <c r="AF288" s="144">
        <f>'12.MUT#2'!AI24</f>
        <v>1</v>
      </c>
      <c r="AG288" s="144">
        <f>'12.MUT#2'!AJ24</f>
        <v>0</v>
      </c>
      <c r="AH288" s="144">
        <f>'12.MUT#2'!AK24</f>
        <v>4</v>
      </c>
      <c r="AI288" s="144">
        <f>'12.MUT#2'!AL24</f>
        <v>35</v>
      </c>
      <c r="AJ288" s="144">
        <f>'12.MUT#2'!AM24</f>
        <v>0.7222222222222221</v>
      </c>
      <c r="AK288" s="150">
        <f>'12.MUT#2'!AN24</f>
        <v>1.4588888888888887</v>
      </c>
      <c r="AL288" s="702"/>
      <c r="AN288" s="705"/>
      <c r="AO288" s="705"/>
      <c r="AP288" s="139" t="s">
        <v>30</v>
      </c>
      <c r="AQ288" s="172">
        <f>'12.MUT#2'!AR24</f>
        <v>67304060</v>
      </c>
      <c r="AR288" s="117">
        <f>'12.MUT#2'!AS24</f>
        <v>2.6338793117489528E-2</v>
      </c>
      <c r="AS288" s="117">
        <f>'12.MUT#2'!AT24</f>
        <v>1.4588888888888887</v>
      </c>
      <c r="AT288" s="117">
        <f>'12.MUT#2'!AU24</f>
        <v>1</v>
      </c>
      <c r="AU288" s="6">
        <f>'12.MUT#2'!AV24</f>
        <v>2586183.584732472</v>
      </c>
      <c r="AV288" s="712"/>
      <c r="AW288" s="712"/>
      <c r="AX288" s="715"/>
    </row>
    <row r="289" spans="1:50" ht="20.25" thickTop="1" thickBot="1" x14ac:dyDescent="0.35">
      <c r="A289" s="673"/>
      <c r="B289" s="673"/>
      <c r="C289" s="220" t="s">
        <v>28</v>
      </c>
      <c r="D289" s="232" t="str">
        <f>'12.MUT#2'!L25</f>
        <v>EBL*(WBT+NBL)</v>
      </c>
      <c r="E289" s="204">
        <f>'12.MUT#2'!M25</f>
        <v>31145344</v>
      </c>
      <c r="F289" s="676"/>
      <c r="G289" s="669"/>
      <c r="I289" s="673"/>
      <c r="J289" s="673"/>
      <c r="K289" s="219" t="s">
        <v>28</v>
      </c>
      <c r="L289" s="203">
        <f>'12.MUT#2'!Q25</f>
        <v>35</v>
      </c>
      <c r="M289" s="203">
        <f>'12.MUT#2'!R25</f>
        <v>20</v>
      </c>
      <c r="N289" s="203">
        <f>'12.MUT#2'!S25</f>
        <v>230</v>
      </c>
      <c r="O289" s="203">
        <f>'12.MUT#2'!T25</f>
        <v>25.12420473149924</v>
      </c>
      <c r="P289" s="203">
        <f>'12.MUT#2'!U25</f>
        <v>2.3901073345479126E-2</v>
      </c>
      <c r="Q289" s="203">
        <f>'12.MUT#2'!V25</f>
        <v>4.7230885383892279E-2</v>
      </c>
      <c r="R289" s="673"/>
      <c r="T289" s="705"/>
      <c r="U289" s="705"/>
      <c r="V289" s="81" t="s">
        <v>28</v>
      </c>
      <c r="W289" s="158" t="str">
        <f>'12.MUT#2'!Z25</f>
        <v>C</v>
      </c>
      <c r="X289" s="144" t="str">
        <f>'12.MUT#2'!AA25</f>
        <v xml:space="preserve">Protected </v>
      </c>
      <c r="Y289" s="144">
        <f>'12.MUT#2'!AB25</f>
        <v>0.01</v>
      </c>
      <c r="Z289" s="144">
        <f>'12.MUT#2'!AC25</f>
        <v>0.5</v>
      </c>
      <c r="AA289" s="144">
        <f>'12.MUT#2'!AD25</f>
        <v>0.505</v>
      </c>
      <c r="AB289" s="144" t="str">
        <f>'12.MUT#2'!AE25</f>
        <v>SBT+WBT</v>
      </c>
      <c r="AC289" s="144">
        <f>'12.MUT#2'!AF25</f>
        <v>3</v>
      </c>
      <c r="AD289" s="144">
        <f>'12.MUT#2'!AG25</f>
        <v>1</v>
      </c>
      <c r="AE289" s="144" t="str">
        <f>'12.MUT#2'!AH25</f>
        <v>NBT</v>
      </c>
      <c r="AF289" s="144">
        <f>'12.MUT#2'!AI25</f>
        <v>1</v>
      </c>
      <c r="AG289" s="144">
        <f>'12.MUT#2'!AJ25</f>
        <v>1</v>
      </c>
      <c r="AH289" s="144">
        <f>'12.MUT#2'!AK25</f>
        <v>4</v>
      </c>
      <c r="AI289" s="144">
        <f>'12.MUT#2'!AL25</f>
        <v>35</v>
      </c>
      <c r="AJ289" s="144">
        <f>'12.MUT#2'!AM25</f>
        <v>0.7222222222222221</v>
      </c>
      <c r="AK289" s="150">
        <f>'12.MUT#2'!AN25</f>
        <v>1.4588888888888887</v>
      </c>
      <c r="AL289" s="702"/>
      <c r="AN289" s="705"/>
      <c r="AO289" s="705"/>
      <c r="AP289" s="139" t="s">
        <v>28</v>
      </c>
      <c r="AQ289" s="172">
        <f>'12.MUT#2'!AR25</f>
        <v>31145344</v>
      </c>
      <c r="AR289" s="117">
        <f>'12.MUT#2'!AS25</f>
        <v>4.7230885383892279E-2</v>
      </c>
      <c r="AS289" s="117">
        <f>'12.MUT#2'!AT25</f>
        <v>1.4588888888888887</v>
      </c>
      <c r="AT289" s="117">
        <f>'12.MUT#2'!AU25</f>
        <v>1</v>
      </c>
      <c r="AU289" s="6">
        <f>'12.MUT#2'!AV25</f>
        <v>2146057.9030698254</v>
      </c>
      <c r="AV289" s="712"/>
      <c r="AW289" s="712"/>
      <c r="AX289" s="715"/>
    </row>
    <row r="290" spans="1:50" ht="20.25" thickTop="1" thickBot="1" x14ac:dyDescent="0.35">
      <c r="A290" s="673"/>
      <c r="B290" s="673"/>
      <c r="C290" s="220" t="s">
        <v>36</v>
      </c>
      <c r="D290" s="232" t="str">
        <f>'12.MUT#2'!L26</f>
        <v>SBT*(WBT+NBL)</v>
      </c>
      <c r="E290" s="204">
        <f>'12.MUT#2'!M26</f>
        <v>67304060</v>
      </c>
      <c r="F290" s="676"/>
      <c r="G290" s="669"/>
      <c r="I290" s="673"/>
      <c r="J290" s="673"/>
      <c r="K290" s="219" t="s">
        <v>36</v>
      </c>
      <c r="L290" s="203">
        <f>'12.MUT#2'!Q26</f>
        <v>35</v>
      </c>
      <c r="M290" s="203">
        <f>'12.MUT#2'!R26</f>
        <v>15</v>
      </c>
      <c r="N290" s="203">
        <f>'12.MUT#2'!S26</f>
        <v>270</v>
      </c>
      <c r="O290" s="203">
        <f>'12.MUT#2'!T26</f>
        <v>19.039432764659772</v>
      </c>
      <c r="P290" s="203">
        <f>'12.MUT#2'!U26</f>
        <v>8.3551870766805716E-3</v>
      </c>
      <c r="Q290" s="203">
        <f>'12.MUT#2'!V26</f>
        <v>1.6640565002274812E-2</v>
      </c>
      <c r="R290" s="673"/>
      <c r="T290" s="705"/>
      <c r="U290" s="705"/>
      <c r="V290" s="81" t="s">
        <v>36</v>
      </c>
      <c r="W290" s="158" t="str">
        <f>'12.MUT#2'!Z26</f>
        <v>C</v>
      </c>
      <c r="X290" s="144" t="str">
        <f>'12.MUT#2'!AA26</f>
        <v xml:space="preserve">Protected </v>
      </c>
      <c r="Y290" s="144">
        <f>'12.MUT#2'!AB26</f>
        <v>0.01</v>
      </c>
      <c r="Z290" s="144">
        <f>'12.MUT#2'!AC26</f>
        <v>0.5</v>
      </c>
      <c r="AA290" s="144">
        <f>'12.MUT#2'!AD26</f>
        <v>0.505</v>
      </c>
      <c r="AB290" s="144" t="str">
        <f>'12.MUT#2'!AE26</f>
        <v>WBT+EBT</v>
      </c>
      <c r="AC290" s="144">
        <f>'12.MUT#2'!AF26</f>
        <v>4</v>
      </c>
      <c r="AD290" s="144">
        <f>'12.MUT#2'!AG26</f>
        <v>0</v>
      </c>
      <c r="AE290" s="144" t="str">
        <f>'12.MUT#2'!AH26</f>
        <v>SBT</v>
      </c>
      <c r="AF290" s="144">
        <f>'12.MUT#2'!AI26</f>
        <v>1</v>
      </c>
      <c r="AG290" s="144">
        <f>'12.MUT#2'!AJ26</f>
        <v>0</v>
      </c>
      <c r="AH290" s="144">
        <f>'12.MUT#2'!AK26</f>
        <v>4</v>
      </c>
      <c r="AI290" s="144">
        <f>'12.MUT#2'!AL26</f>
        <v>35</v>
      </c>
      <c r="AJ290" s="144">
        <f>'12.MUT#2'!AM26</f>
        <v>0.7222222222222221</v>
      </c>
      <c r="AK290" s="150">
        <f>'12.MUT#2'!AN26</f>
        <v>1.4588888888888887</v>
      </c>
      <c r="AL290" s="702"/>
      <c r="AN290" s="705"/>
      <c r="AO290" s="705"/>
      <c r="AP290" s="139" t="s">
        <v>36</v>
      </c>
      <c r="AQ290" s="172">
        <f>'12.MUT#2'!AR26</f>
        <v>67304060</v>
      </c>
      <c r="AR290" s="117">
        <f>'12.MUT#2'!AS26</f>
        <v>1.6640565002274812E-2</v>
      </c>
      <c r="AS290" s="117">
        <f>'12.MUT#2'!AT26</f>
        <v>1.4588888888888887</v>
      </c>
      <c r="AT290" s="117">
        <f>'12.MUT#2'!AU26</f>
        <v>1</v>
      </c>
      <c r="AU290" s="6">
        <f>'12.MUT#2'!AV26</f>
        <v>1633922.8550673511</v>
      </c>
      <c r="AV290" s="712"/>
      <c r="AW290" s="712"/>
      <c r="AX290" s="715"/>
    </row>
    <row r="291" spans="1:50" ht="20.25" thickTop="1" thickBot="1" x14ac:dyDescent="0.35">
      <c r="A291" s="673"/>
      <c r="B291" s="673"/>
      <c r="C291" s="220" t="s">
        <v>29</v>
      </c>
      <c r="D291" s="232" t="str">
        <f>'12.MUT#2'!L27</f>
        <v>EBL*SBT</v>
      </c>
      <c r="E291" s="204">
        <f>'12.MUT#2'!M27</f>
        <v>6215840</v>
      </c>
      <c r="F291" s="676"/>
      <c r="G291" s="669"/>
      <c r="I291" s="673"/>
      <c r="J291" s="673"/>
      <c r="K291" s="219" t="s">
        <v>29</v>
      </c>
      <c r="L291" s="203">
        <f>'12.MUT#2'!Q27</f>
        <v>20</v>
      </c>
      <c r="M291" s="203">
        <f>'12.MUT#2'!R27</f>
        <v>15</v>
      </c>
      <c r="N291" s="203">
        <f>'12.MUT#2'!S27</f>
        <v>230</v>
      </c>
      <c r="O291" s="203">
        <f>'12.MUT#2'!T27</f>
        <v>15.895538413434787</v>
      </c>
      <c r="P291" s="203">
        <f>'12.MUT#2'!U27</f>
        <v>4.2160006424573982E-3</v>
      </c>
      <c r="Q291" s="203">
        <f>'12.MUT#2'!V27</f>
        <v>8.4142266234975959E-3</v>
      </c>
      <c r="R291" s="673"/>
      <c r="T291" s="705"/>
      <c r="U291" s="705"/>
      <c r="V291" s="81" t="s">
        <v>29</v>
      </c>
      <c r="W291" s="158" t="str">
        <f>'12.MUT#2'!Z27</f>
        <v>C</v>
      </c>
      <c r="X291" s="144" t="str">
        <f>'12.MUT#2'!AA27</f>
        <v xml:space="preserve">Protected </v>
      </c>
      <c r="Y291" s="144">
        <f>'12.MUT#2'!AB27</f>
        <v>0.01</v>
      </c>
      <c r="Z291" s="144">
        <f>'12.MUT#2'!AC27</f>
        <v>0.5</v>
      </c>
      <c r="AA291" s="144">
        <f>'12.MUT#2'!AD27</f>
        <v>0.505</v>
      </c>
      <c r="AB291" s="144" t="str">
        <f>'12.MUT#2'!AE27</f>
        <v>WBT+EBT</v>
      </c>
      <c r="AC291" s="144">
        <f>'12.MUT#2'!AF27</f>
        <v>4</v>
      </c>
      <c r="AD291" s="144">
        <f>'12.MUT#2'!AG27</f>
        <v>0</v>
      </c>
      <c r="AE291" s="144" t="str">
        <f>'12.MUT#2'!AH27</f>
        <v>SBT</v>
      </c>
      <c r="AF291" s="144">
        <f>'12.MUT#2'!AI27</f>
        <v>1</v>
      </c>
      <c r="AG291" s="144">
        <f>'12.MUT#2'!AJ27</f>
        <v>0</v>
      </c>
      <c r="AH291" s="144">
        <f>'12.MUT#2'!AK27</f>
        <v>4</v>
      </c>
      <c r="AI291" s="144">
        <f>'12.MUT#2'!AL27</f>
        <v>35</v>
      </c>
      <c r="AJ291" s="144">
        <f>'12.MUT#2'!AM27</f>
        <v>0.7222222222222221</v>
      </c>
      <c r="AK291" s="150">
        <f>'12.MUT#2'!AN27</f>
        <v>1.4588888888888887</v>
      </c>
      <c r="AL291" s="702"/>
      <c r="AN291" s="705"/>
      <c r="AO291" s="705"/>
      <c r="AP291" s="139" t="s">
        <v>29</v>
      </c>
      <c r="AQ291" s="172">
        <f>'12.MUT#2'!AR27</f>
        <v>6215840</v>
      </c>
      <c r="AR291" s="117">
        <f>'12.MUT#2'!AS27</f>
        <v>8.4142266234975959E-3</v>
      </c>
      <c r="AS291" s="117">
        <f>'12.MUT#2'!AT27</f>
        <v>1.4588888888888887</v>
      </c>
      <c r="AT291" s="117">
        <f>'12.MUT#2'!AU27</f>
        <v>1</v>
      </c>
      <c r="AU291" s="6">
        <f>'12.MUT#2'!AV27</f>
        <v>76302.0574038021</v>
      </c>
      <c r="AV291" s="712"/>
      <c r="AW291" s="712"/>
      <c r="AX291" s="715"/>
    </row>
    <row r="292" spans="1:50" ht="20.25" thickTop="1" thickBot="1" x14ac:dyDescent="0.35">
      <c r="A292" s="673"/>
      <c r="B292" s="673"/>
      <c r="C292" s="220" t="s">
        <v>37</v>
      </c>
      <c r="D292" s="232" t="str">
        <f>'12.MUT#2'!L28</f>
        <v>WBL*(EBT+SBL)</v>
      </c>
      <c r="E292" s="204">
        <f>'12.MUT#2'!M28</f>
        <v>31833420</v>
      </c>
      <c r="F292" s="676"/>
      <c r="G292" s="669"/>
      <c r="I292" s="673"/>
      <c r="J292" s="673"/>
      <c r="K292" s="219" t="s">
        <v>37</v>
      </c>
      <c r="L292" s="203">
        <f>'12.MUT#2'!Q28</f>
        <v>35</v>
      </c>
      <c r="M292" s="203">
        <f>'12.MUT#2'!R28</f>
        <v>20</v>
      </c>
      <c r="N292" s="203">
        <f>'12.MUT#2'!S28</f>
        <v>230</v>
      </c>
      <c r="O292" s="203">
        <f>'12.MUT#2'!T28</f>
        <v>25.12420473149924</v>
      </c>
      <c r="P292" s="203">
        <f>'12.MUT#2'!U28</f>
        <v>2.3901073345479126E-2</v>
      </c>
      <c r="Q292" s="203">
        <f>'12.MUT#2'!V28</f>
        <v>4.7230885383892279E-2</v>
      </c>
      <c r="R292" s="673"/>
      <c r="T292" s="705"/>
      <c r="U292" s="705"/>
      <c r="V292" s="81" t="s">
        <v>37</v>
      </c>
      <c r="W292" s="158" t="str">
        <f>'12.MUT#2'!Z28</f>
        <v>C</v>
      </c>
      <c r="X292" s="144" t="str">
        <f>'12.MUT#2'!AA28</f>
        <v xml:space="preserve">Protected </v>
      </c>
      <c r="Y292" s="144">
        <f>'12.MUT#2'!AB28</f>
        <v>0.01</v>
      </c>
      <c r="Z292" s="144">
        <f>'12.MUT#2'!AC28</f>
        <v>0.5</v>
      </c>
      <c r="AA292" s="144">
        <f>'12.MUT#2'!AD28</f>
        <v>0.505</v>
      </c>
      <c r="AB292" s="144" t="str">
        <f>'12.MUT#2'!AE28</f>
        <v>NBT+EBT</v>
      </c>
      <c r="AC292" s="144">
        <f>'12.MUT#2'!AF28</f>
        <v>3</v>
      </c>
      <c r="AD292" s="144">
        <f>'12.MUT#2'!AG28</f>
        <v>1</v>
      </c>
      <c r="AE292" s="144" t="str">
        <f>'12.MUT#2'!AH28</f>
        <v>SBT</v>
      </c>
      <c r="AF292" s="144">
        <f>'12.MUT#2'!AI28</f>
        <v>1</v>
      </c>
      <c r="AG292" s="144">
        <f>'12.MUT#2'!AJ28</f>
        <v>1</v>
      </c>
      <c r="AH292" s="144">
        <f>'12.MUT#2'!AK28</f>
        <v>4</v>
      </c>
      <c r="AI292" s="144">
        <f>'12.MUT#2'!AL28</f>
        <v>35</v>
      </c>
      <c r="AJ292" s="144">
        <f>'12.MUT#2'!AM28</f>
        <v>0.7222222222222221</v>
      </c>
      <c r="AK292" s="150">
        <f>'12.MUT#2'!AN28</f>
        <v>1.4588888888888887</v>
      </c>
      <c r="AL292" s="702"/>
      <c r="AN292" s="705"/>
      <c r="AO292" s="705"/>
      <c r="AP292" s="139" t="s">
        <v>37</v>
      </c>
      <c r="AQ292" s="172">
        <f>'12.MUT#2'!AR28</f>
        <v>31833420</v>
      </c>
      <c r="AR292" s="117">
        <f>'12.MUT#2'!AS28</f>
        <v>4.7230885383892279E-2</v>
      </c>
      <c r="AS292" s="117">
        <f>'12.MUT#2'!AT28</f>
        <v>1.4588888888888887</v>
      </c>
      <c r="AT292" s="117">
        <f>'12.MUT#2'!AU28</f>
        <v>1</v>
      </c>
      <c r="AU292" s="6">
        <f>'12.MUT#2'!AV28</f>
        <v>2193469.5141829555</v>
      </c>
      <c r="AV292" s="712"/>
      <c r="AW292" s="712"/>
      <c r="AX292" s="715"/>
    </row>
    <row r="293" spans="1:50" ht="20.25" thickTop="1" thickBot="1" x14ac:dyDescent="0.35">
      <c r="A293" s="675"/>
      <c r="B293" s="675"/>
      <c r="C293" s="222" t="s">
        <v>39</v>
      </c>
      <c r="D293" s="233" t="str">
        <f>'12.MUT#2'!L29</f>
        <v>(EBT+SBL)*SBT</v>
      </c>
      <c r="E293" s="210">
        <f>'12.MUT#2'!M29</f>
        <v>50375425</v>
      </c>
      <c r="F293" s="676"/>
      <c r="G293" s="669"/>
      <c r="I293" s="675"/>
      <c r="J293" s="675"/>
      <c r="K293" s="221" t="s">
        <v>39</v>
      </c>
      <c r="L293" s="209">
        <f>'12.MUT#2'!Q29</f>
        <v>35</v>
      </c>
      <c r="M293" s="209">
        <f>'12.MUT#2'!R29</f>
        <v>25</v>
      </c>
      <c r="N293" s="209">
        <f>'12.MUT#2'!S29</f>
        <v>270</v>
      </c>
      <c r="O293" s="209">
        <f>'12.MUT#2'!T29</f>
        <v>21.505813167606568</v>
      </c>
      <c r="P293" s="209">
        <f>'12.MUT#2'!U29</f>
        <v>1.3257274218598319E-2</v>
      </c>
      <c r="Q293" s="209">
        <f>'12.MUT#2'!V29</f>
        <v>2.6338793117489528E-2</v>
      </c>
      <c r="R293" s="675"/>
      <c r="T293" s="706"/>
      <c r="U293" s="706"/>
      <c r="V293" s="82" t="s">
        <v>39</v>
      </c>
      <c r="W293" s="158" t="str">
        <f>'12.MUT#2'!Z29</f>
        <v>C</v>
      </c>
      <c r="X293" s="163" t="str">
        <f>'12.MUT#2'!AA29</f>
        <v xml:space="preserve">Protected </v>
      </c>
      <c r="Y293" s="163">
        <f>'12.MUT#2'!AB29</f>
        <v>0.01</v>
      </c>
      <c r="Z293" s="163">
        <f>'12.MUT#2'!AC29</f>
        <v>0.5</v>
      </c>
      <c r="AA293" s="163">
        <f>'12.MUT#2'!AD29</f>
        <v>0.505</v>
      </c>
      <c r="AB293" s="163" t="str">
        <f>'12.MUT#2'!AE29</f>
        <v>WBT+EBT</v>
      </c>
      <c r="AC293" s="163">
        <f>'12.MUT#2'!AF29</f>
        <v>4</v>
      </c>
      <c r="AD293" s="163">
        <f>'12.MUT#2'!AG29</f>
        <v>0</v>
      </c>
      <c r="AE293" s="163" t="str">
        <f>'12.MUT#2'!AH29</f>
        <v>SBT</v>
      </c>
      <c r="AF293" s="163">
        <f>'12.MUT#2'!AI29</f>
        <v>1</v>
      </c>
      <c r="AG293" s="163">
        <f>'12.MUT#2'!AJ29</f>
        <v>0</v>
      </c>
      <c r="AH293" s="163">
        <f>'12.MUT#2'!AK29</f>
        <v>4</v>
      </c>
      <c r="AI293" s="163">
        <f>'12.MUT#2'!AL29</f>
        <v>35</v>
      </c>
      <c r="AJ293" s="163">
        <f>'12.MUT#2'!AM29</f>
        <v>0.7222222222222221</v>
      </c>
      <c r="AK293" s="164">
        <f>'12.MUT#2'!AN29</f>
        <v>1.4588888888888887</v>
      </c>
      <c r="AL293" s="703"/>
      <c r="AN293" s="706"/>
      <c r="AO293" s="706"/>
      <c r="AP293" s="140" t="s">
        <v>39</v>
      </c>
      <c r="AQ293" s="174">
        <f>'12.MUT#2'!AR29</f>
        <v>50375425</v>
      </c>
      <c r="AR293" s="120">
        <f>'12.MUT#2'!AS29</f>
        <v>2.6338793117489528E-2</v>
      </c>
      <c r="AS293" s="120">
        <f>'12.MUT#2'!AT29</f>
        <v>1.4588888888888887</v>
      </c>
      <c r="AT293" s="120">
        <f>'12.MUT#2'!AU29</f>
        <v>1</v>
      </c>
      <c r="AU293" s="7">
        <f>'12.MUT#2'!AV29</f>
        <v>1935694.4768104895</v>
      </c>
      <c r="AV293" s="713"/>
      <c r="AW293" s="713"/>
      <c r="AX293" s="716"/>
    </row>
    <row r="294" spans="1:50" ht="20.25" thickTop="1" thickBot="1" x14ac:dyDescent="0.35">
      <c r="A294" s="672">
        <v>13</v>
      </c>
      <c r="B294" s="672" t="s">
        <v>60</v>
      </c>
      <c r="C294" s="223" t="s">
        <v>34</v>
      </c>
      <c r="D294" s="231" t="str">
        <f>'13.Single Quadrant'!L6</f>
        <v>(NBL+NBT+EBL)*NBR</v>
      </c>
      <c r="E294" s="212">
        <f>'13.Single Quadrant'!M6</f>
        <v>5988524</v>
      </c>
      <c r="F294" s="676">
        <f>SUM(E294:E302)</f>
        <v>159741718</v>
      </c>
      <c r="G294" s="669">
        <f>F294/F5</f>
        <v>1.0792305324451623</v>
      </c>
      <c r="I294" s="672">
        <v>13</v>
      </c>
      <c r="J294" s="672" t="s">
        <v>60</v>
      </c>
      <c r="K294" s="198" t="s">
        <v>34</v>
      </c>
      <c r="L294" s="199">
        <f>'13.Single Quadrant'!Q6</f>
        <v>15</v>
      </c>
      <c r="M294" s="199">
        <f>'13.Single Quadrant'!R6</f>
        <v>15</v>
      </c>
      <c r="N294" s="199">
        <f>'13.Single Quadrant'!S6</f>
        <v>10</v>
      </c>
      <c r="O294" s="199">
        <f>'13.Single Quadrant'!T6</f>
        <v>1.3073361412148754</v>
      </c>
      <c r="P294" s="199">
        <f>'13.Single Quadrant'!U6</f>
        <v>3.259682051177461E-7</v>
      </c>
      <c r="Q294" s="199">
        <f>'13.Single Quadrant'!V6</f>
        <v>6.519363039802215E-7</v>
      </c>
      <c r="R294" s="672">
        <f>'13.Single Quadrant'!W6</f>
        <v>5.8725255007541438E-4</v>
      </c>
      <c r="T294" s="704">
        <v>13</v>
      </c>
      <c r="U294" s="704" t="s">
        <v>60</v>
      </c>
      <c r="V294" s="73" t="s">
        <v>34</v>
      </c>
      <c r="W294" s="159" t="str">
        <f>'13.Single Quadrant'!Z6</f>
        <v>D</v>
      </c>
      <c r="X294" s="147" t="str">
        <f>'13.Single Quadrant'!AA6</f>
        <v>Permitted or yield control</v>
      </c>
      <c r="Y294" s="147">
        <f>'13.Single Quadrant'!AB6</f>
        <v>1</v>
      </c>
      <c r="Z294" s="147">
        <f>'13.Single Quadrant'!AC6</f>
        <v>0.5</v>
      </c>
      <c r="AA294" s="147">
        <f>'13.Single Quadrant'!AD6</f>
        <v>1</v>
      </c>
      <c r="AB294" s="147" t="str">
        <f>'13.Single Quadrant'!AE6</f>
        <v xml:space="preserve"> NA</v>
      </c>
      <c r="AC294" s="147">
        <f>'13.Single Quadrant'!AF6</f>
        <v>0</v>
      </c>
      <c r="AD294" s="147">
        <f>'13.Single Quadrant'!AG6</f>
        <v>0</v>
      </c>
      <c r="AE294" s="147" t="str">
        <f>'13.Single Quadrant'!AH6</f>
        <v>NA</v>
      </c>
      <c r="AF294" s="147">
        <f>'13.Single Quadrant'!AI6</f>
        <v>0</v>
      </c>
      <c r="AG294" s="147">
        <f>'13.Single Quadrant'!AJ6</f>
        <v>0</v>
      </c>
      <c r="AH294" s="147">
        <f>'13.Single Quadrant'!AK6</f>
        <v>1</v>
      </c>
      <c r="AI294" s="147" t="str">
        <f>'13.Single Quadrant'!AL6</f>
        <v>NA</v>
      </c>
      <c r="AJ294" s="147">
        <f>'13.Single Quadrant'!AM6</f>
        <v>1</v>
      </c>
      <c r="AK294" s="148">
        <f>'13.Single Quadrant'!AN6</f>
        <v>1</v>
      </c>
      <c r="AL294" s="701">
        <f>'13.Single Quadrant'!AO6</f>
        <v>1</v>
      </c>
      <c r="AN294" s="704">
        <v>13</v>
      </c>
      <c r="AO294" s="704" t="s">
        <v>60</v>
      </c>
      <c r="AP294" s="131" t="s">
        <v>34</v>
      </c>
      <c r="AQ294" s="171">
        <f>'13.Single Quadrant'!AR6</f>
        <v>5988524</v>
      </c>
      <c r="AR294" s="115">
        <f>'13.Single Quadrant'!AS6</f>
        <v>6.519363039802215E-7</v>
      </c>
      <c r="AS294" s="115">
        <f>'13.Single Quadrant'!AT6</f>
        <v>1</v>
      </c>
      <c r="AT294" s="115">
        <f>'13.Single Quadrant'!AU6</f>
        <v>1</v>
      </c>
      <c r="AU294" s="5">
        <f>'13.Single Quadrant'!AV6</f>
        <v>3.904136202856852</v>
      </c>
      <c r="AV294" s="711">
        <f>'13.Single Quadrant'!AW6</f>
        <v>169631.90044315756</v>
      </c>
      <c r="AW294" s="711">
        <f>'13.Single Quadrant'!AX6</f>
        <v>98.769444965989976</v>
      </c>
      <c r="AX294" s="714">
        <f>'13.Single Quadrant'!AY6</f>
        <v>73.936912299636646</v>
      </c>
    </row>
    <row r="295" spans="1:50" ht="20.25" thickTop="1" thickBot="1" x14ac:dyDescent="0.35">
      <c r="A295" s="673"/>
      <c r="B295" s="673"/>
      <c r="C295" s="224" t="s">
        <v>35</v>
      </c>
      <c r="D295" s="232" t="str">
        <f>'13.Single Quadrant'!L7</f>
        <v>(NBT+EBL)*NBL</v>
      </c>
      <c r="E295" s="204">
        <f>'13.Single Quadrant'!M7</f>
        <v>5377083</v>
      </c>
      <c r="F295" s="676"/>
      <c r="G295" s="669"/>
      <c r="I295" s="673"/>
      <c r="J295" s="673"/>
      <c r="K295" s="202" t="s">
        <v>35</v>
      </c>
      <c r="L295" s="203">
        <f>'13.Single Quadrant'!Q7</f>
        <v>15</v>
      </c>
      <c r="M295" s="203">
        <f>'13.Single Quadrant'!R7</f>
        <v>15</v>
      </c>
      <c r="N295" s="203">
        <f>'13.Single Quadrant'!S7</f>
        <v>10</v>
      </c>
      <c r="O295" s="203">
        <f>'13.Single Quadrant'!T7</f>
        <v>1.3073361412148754</v>
      </c>
      <c r="P295" s="203">
        <f>'13.Single Quadrant'!U7</f>
        <v>3.259682051177461E-7</v>
      </c>
      <c r="Q295" s="203">
        <f>'13.Single Quadrant'!V7</f>
        <v>6.519363039802215E-7</v>
      </c>
      <c r="R295" s="673"/>
      <c r="T295" s="705"/>
      <c r="U295" s="705"/>
      <c r="V295" s="74" t="s">
        <v>35</v>
      </c>
      <c r="W295" s="160" t="str">
        <f>'13.Single Quadrant'!Z7</f>
        <v>D</v>
      </c>
      <c r="X295" s="144" t="str">
        <f>'13.Single Quadrant'!AA7</f>
        <v>Permitted or yield control</v>
      </c>
      <c r="Y295" s="144">
        <f>'13.Single Quadrant'!AB7</f>
        <v>1</v>
      </c>
      <c r="Z295" s="144">
        <f>'13.Single Quadrant'!AC7</f>
        <v>0.5</v>
      </c>
      <c r="AA295" s="144">
        <f>'13.Single Quadrant'!AD7</f>
        <v>1</v>
      </c>
      <c r="AB295" s="144" t="str">
        <f>'13.Single Quadrant'!AE7</f>
        <v>NA</v>
      </c>
      <c r="AC295" s="144">
        <f>'13.Single Quadrant'!AF7</f>
        <v>0</v>
      </c>
      <c r="AD295" s="144">
        <f>'13.Single Quadrant'!AG7</f>
        <v>0</v>
      </c>
      <c r="AE295" s="144" t="str">
        <f>'13.Single Quadrant'!AH7</f>
        <v>NA</v>
      </c>
      <c r="AF295" s="144">
        <f>'13.Single Quadrant'!AI7</f>
        <v>0</v>
      </c>
      <c r="AG295" s="144">
        <f>'13.Single Quadrant'!AJ7</f>
        <v>0</v>
      </c>
      <c r="AH295" s="144">
        <f>'13.Single Quadrant'!AK7</f>
        <v>1</v>
      </c>
      <c r="AI295" s="144" t="str">
        <f>'13.Single Quadrant'!AL7</f>
        <v>NA</v>
      </c>
      <c r="AJ295" s="144">
        <f>'13.Single Quadrant'!AM7</f>
        <v>1</v>
      </c>
      <c r="AK295" s="150">
        <f>'13.Single Quadrant'!AN7</f>
        <v>1</v>
      </c>
      <c r="AL295" s="702"/>
      <c r="AN295" s="705"/>
      <c r="AO295" s="705"/>
      <c r="AP295" s="132" t="s">
        <v>35</v>
      </c>
      <c r="AQ295" s="172">
        <f>'13.Single Quadrant'!AR7</f>
        <v>5377083</v>
      </c>
      <c r="AR295" s="117">
        <f>'13.Single Quadrant'!AS7</f>
        <v>6.519363039802215E-7</v>
      </c>
      <c r="AS295" s="117">
        <f>'13.Single Quadrant'!AT7</f>
        <v>1</v>
      </c>
      <c r="AT295" s="117">
        <f>'13.Single Quadrant'!AU7</f>
        <v>1</v>
      </c>
      <c r="AU295" s="6">
        <f>'13.Single Quadrant'!AV7</f>
        <v>3.5055156172148814</v>
      </c>
      <c r="AV295" s="712"/>
      <c r="AW295" s="712"/>
      <c r="AX295" s="715"/>
    </row>
    <row r="296" spans="1:50" ht="20.25" thickTop="1" thickBot="1" x14ac:dyDescent="0.35">
      <c r="A296" s="673"/>
      <c r="B296" s="673"/>
      <c r="C296" s="225" t="s">
        <v>30</v>
      </c>
      <c r="D296" s="232" t="str">
        <f>'13.Single Quadrant'!L8</f>
        <v>WBR*(WBT+WBL)</v>
      </c>
      <c r="E296" s="204">
        <f>'13.Single Quadrant'!M8</f>
        <v>45571932</v>
      </c>
      <c r="F296" s="676"/>
      <c r="G296" s="669"/>
      <c r="I296" s="673"/>
      <c r="J296" s="673"/>
      <c r="K296" s="207" t="s">
        <v>30</v>
      </c>
      <c r="L296" s="203">
        <f>'13.Single Quadrant'!Q8</f>
        <v>35</v>
      </c>
      <c r="M296" s="203">
        <f>'13.Single Quadrant'!R8</f>
        <v>15</v>
      </c>
      <c r="N296" s="203">
        <f>'13.Single Quadrant'!S8</f>
        <v>10</v>
      </c>
      <c r="O296" s="203">
        <f>'13.Single Quadrant'!T8</f>
        <v>10.197448937567444</v>
      </c>
      <c r="P296" s="203">
        <f>'13.Single Quadrant'!U8</f>
        <v>7.8388153024650875E-4</v>
      </c>
      <c r="Q296" s="203">
        <f>'13.Single Quadrant'!V8</f>
        <v>1.567148590239556E-3</v>
      </c>
      <c r="R296" s="673"/>
      <c r="T296" s="705"/>
      <c r="U296" s="705"/>
      <c r="V296" s="75" t="s">
        <v>30</v>
      </c>
      <c r="W296" s="160" t="str">
        <f>'13.Single Quadrant'!Z8</f>
        <v>D</v>
      </c>
      <c r="X296" s="144" t="str">
        <f>'13.Single Quadrant'!AA8</f>
        <v>Permitted or yield control</v>
      </c>
      <c r="Y296" s="144">
        <f>'13.Single Quadrant'!AB8</f>
        <v>1</v>
      </c>
      <c r="Z296" s="144">
        <f>'13.Single Quadrant'!AC8</f>
        <v>0.5</v>
      </c>
      <c r="AA296" s="144">
        <f>'13.Single Quadrant'!AD8</f>
        <v>1</v>
      </c>
      <c r="AB296" s="144" t="str">
        <f>'13.Single Quadrant'!AE8</f>
        <v>NA</v>
      </c>
      <c r="AC296" s="144">
        <f>'13.Single Quadrant'!AF8</f>
        <v>0</v>
      </c>
      <c r="AD296" s="144">
        <f>'13.Single Quadrant'!AG8</f>
        <v>0</v>
      </c>
      <c r="AE296" s="144" t="str">
        <f>'13.Single Quadrant'!AH8</f>
        <v>NA</v>
      </c>
      <c r="AF296" s="144">
        <f>'13.Single Quadrant'!AI8</f>
        <v>0</v>
      </c>
      <c r="AG296" s="144">
        <f>'13.Single Quadrant'!AJ8</f>
        <v>0</v>
      </c>
      <c r="AH296" s="144">
        <f>'13.Single Quadrant'!AK8</f>
        <v>1</v>
      </c>
      <c r="AI296" s="144" t="str">
        <f>'13.Single Quadrant'!AL8</f>
        <v>NA</v>
      </c>
      <c r="AJ296" s="144">
        <f>'13.Single Quadrant'!AM8</f>
        <v>1</v>
      </c>
      <c r="AK296" s="150">
        <f>'13.Single Quadrant'!AN8</f>
        <v>1</v>
      </c>
      <c r="AL296" s="702"/>
      <c r="AN296" s="705"/>
      <c r="AO296" s="705"/>
      <c r="AP296" s="133" t="s">
        <v>30</v>
      </c>
      <c r="AQ296" s="172">
        <f>'13.Single Quadrant'!AR8</f>
        <v>45571932</v>
      </c>
      <c r="AR296" s="117">
        <f>'13.Single Quadrant'!AS8</f>
        <v>1.567148590239556E-3</v>
      </c>
      <c r="AS296" s="117">
        <f>'13.Single Quadrant'!AT8</f>
        <v>1</v>
      </c>
      <c r="AT296" s="117">
        <f>'13.Single Quadrant'!AU8</f>
        <v>1</v>
      </c>
      <c r="AU296" s="6">
        <f>'13.Single Quadrant'!AV8</f>
        <v>71417.988988292913</v>
      </c>
      <c r="AV296" s="712"/>
      <c r="AW296" s="712"/>
      <c r="AX296" s="715"/>
    </row>
    <row r="297" spans="1:50" ht="20.25" thickTop="1" thickBot="1" x14ac:dyDescent="0.35">
      <c r="A297" s="673"/>
      <c r="B297" s="673"/>
      <c r="C297" s="225" t="s">
        <v>28</v>
      </c>
      <c r="D297" s="232" t="str">
        <f>'13.Single Quadrant'!L9</f>
        <v>SBR*(SBT+SBL)</v>
      </c>
      <c r="E297" s="204">
        <f>'13.Single Quadrant'!M9</f>
        <v>4392588</v>
      </c>
      <c r="F297" s="676"/>
      <c r="G297" s="669"/>
      <c r="I297" s="673"/>
      <c r="J297" s="673"/>
      <c r="K297" s="207" t="s">
        <v>28</v>
      </c>
      <c r="L297" s="203">
        <f>'13.Single Quadrant'!Q9</f>
        <v>15</v>
      </c>
      <c r="M297" s="203">
        <f>'13.Single Quadrant'!R9</f>
        <v>15</v>
      </c>
      <c r="N297" s="203">
        <f>'13.Single Quadrant'!S9</f>
        <v>10</v>
      </c>
      <c r="O297" s="203">
        <f>'13.Single Quadrant'!T9</f>
        <v>1.3073361412148754</v>
      </c>
      <c r="P297" s="203">
        <f>'13.Single Quadrant'!U9</f>
        <v>3.259682051177461E-7</v>
      </c>
      <c r="Q297" s="203">
        <f>'13.Single Quadrant'!V9</f>
        <v>6.519363039802215E-7</v>
      </c>
      <c r="R297" s="673"/>
      <c r="T297" s="705"/>
      <c r="U297" s="705"/>
      <c r="V297" s="75" t="s">
        <v>28</v>
      </c>
      <c r="W297" s="160" t="str">
        <f>'13.Single Quadrant'!Z9</f>
        <v>D</v>
      </c>
      <c r="X297" s="144" t="str">
        <f>'13.Single Quadrant'!AA9</f>
        <v>Permitted or yield control</v>
      </c>
      <c r="Y297" s="144">
        <f>'13.Single Quadrant'!AB9</f>
        <v>1</v>
      </c>
      <c r="Z297" s="144">
        <f>'13.Single Quadrant'!AC9</f>
        <v>0.5</v>
      </c>
      <c r="AA297" s="144">
        <f>'13.Single Quadrant'!AD9</f>
        <v>1</v>
      </c>
      <c r="AB297" s="144" t="str">
        <f>'13.Single Quadrant'!AE9</f>
        <v>NA</v>
      </c>
      <c r="AC297" s="144">
        <f>'13.Single Quadrant'!AF9</f>
        <v>0</v>
      </c>
      <c r="AD297" s="144">
        <f>'13.Single Quadrant'!AG9</f>
        <v>0</v>
      </c>
      <c r="AE297" s="144" t="str">
        <f>'13.Single Quadrant'!AH9</f>
        <v>NA</v>
      </c>
      <c r="AF297" s="144">
        <f>'13.Single Quadrant'!AI9</f>
        <v>0</v>
      </c>
      <c r="AG297" s="144">
        <f>'13.Single Quadrant'!AJ9</f>
        <v>0</v>
      </c>
      <c r="AH297" s="144">
        <f>'13.Single Quadrant'!AK9</f>
        <v>1</v>
      </c>
      <c r="AI297" s="144" t="str">
        <f>'13.Single Quadrant'!AL9</f>
        <v>NA</v>
      </c>
      <c r="AJ297" s="144">
        <f>'13.Single Quadrant'!AM9</f>
        <v>1</v>
      </c>
      <c r="AK297" s="150">
        <f>'13.Single Quadrant'!AN9</f>
        <v>1</v>
      </c>
      <c r="AL297" s="702"/>
      <c r="AN297" s="705"/>
      <c r="AO297" s="705"/>
      <c r="AP297" s="133" t="s">
        <v>28</v>
      </c>
      <c r="AQ297" s="172">
        <f>'13.Single Quadrant'!AR9</f>
        <v>4392588</v>
      </c>
      <c r="AR297" s="117">
        <f>'13.Single Quadrant'!AS9</f>
        <v>6.519363039802215E-7</v>
      </c>
      <c r="AS297" s="117">
        <f>'13.Single Quadrant'!AT9</f>
        <v>1</v>
      </c>
      <c r="AT297" s="117">
        <f>'13.Single Quadrant'!AU9</f>
        <v>1</v>
      </c>
      <c r="AU297" s="6">
        <f>'13.Single Quadrant'!AV9</f>
        <v>2.8636875856278734</v>
      </c>
      <c r="AV297" s="712"/>
      <c r="AW297" s="712"/>
      <c r="AX297" s="715"/>
    </row>
    <row r="298" spans="1:50" ht="20.25" thickTop="1" thickBot="1" x14ac:dyDescent="0.35">
      <c r="A298" s="673"/>
      <c r="B298" s="673"/>
      <c r="C298" s="225" t="s">
        <v>36</v>
      </c>
      <c r="D298" s="232" t="str">
        <f>'13.Single Quadrant'!L10</f>
        <v>SBT*SBL</v>
      </c>
      <c r="E298" s="204">
        <f>'13.Single Quadrant'!M10</f>
        <v>3675995</v>
      </c>
      <c r="F298" s="676"/>
      <c r="G298" s="669"/>
      <c r="I298" s="673"/>
      <c r="J298" s="673"/>
      <c r="K298" s="207" t="s">
        <v>36</v>
      </c>
      <c r="L298" s="203">
        <f>'13.Single Quadrant'!Q10</f>
        <v>15</v>
      </c>
      <c r="M298" s="203">
        <f>'13.Single Quadrant'!R10</f>
        <v>15</v>
      </c>
      <c r="N298" s="203">
        <f>'13.Single Quadrant'!S10</f>
        <v>10</v>
      </c>
      <c r="O298" s="203">
        <f>'13.Single Quadrant'!T10</f>
        <v>1.3073361412148754</v>
      </c>
      <c r="P298" s="203">
        <f>'13.Single Quadrant'!U10</f>
        <v>3.259682051177461E-7</v>
      </c>
      <c r="Q298" s="203">
        <f>'13.Single Quadrant'!V10</f>
        <v>6.519363039802215E-7</v>
      </c>
      <c r="R298" s="673"/>
      <c r="T298" s="705"/>
      <c r="U298" s="705"/>
      <c r="V298" s="75" t="s">
        <v>36</v>
      </c>
      <c r="W298" s="160" t="str">
        <f>'13.Single Quadrant'!Z10</f>
        <v>D</v>
      </c>
      <c r="X298" s="144" t="str">
        <f>'13.Single Quadrant'!AA10</f>
        <v>Permitted or yield control</v>
      </c>
      <c r="Y298" s="144">
        <f>'13.Single Quadrant'!AB10</f>
        <v>1</v>
      </c>
      <c r="Z298" s="144">
        <f>'13.Single Quadrant'!AC10</f>
        <v>0.5</v>
      </c>
      <c r="AA298" s="144">
        <f>'13.Single Quadrant'!AD10</f>
        <v>1</v>
      </c>
      <c r="AB298" s="144" t="str">
        <f>'13.Single Quadrant'!AE10</f>
        <v>NA</v>
      </c>
      <c r="AC298" s="144">
        <f>'13.Single Quadrant'!AF10</f>
        <v>0</v>
      </c>
      <c r="AD298" s="144">
        <f>'13.Single Quadrant'!AG10</f>
        <v>0</v>
      </c>
      <c r="AE298" s="144" t="str">
        <f>'13.Single Quadrant'!AH10</f>
        <v>NA</v>
      </c>
      <c r="AF298" s="144">
        <f>'13.Single Quadrant'!AI10</f>
        <v>0</v>
      </c>
      <c r="AG298" s="144">
        <f>'13.Single Quadrant'!AJ10</f>
        <v>0</v>
      </c>
      <c r="AH298" s="144">
        <f>'13.Single Quadrant'!AK10</f>
        <v>1</v>
      </c>
      <c r="AI298" s="144" t="str">
        <f>'13.Single Quadrant'!AL10</f>
        <v>NA</v>
      </c>
      <c r="AJ298" s="144">
        <f>'13.Single Quadrant'!AM10</f>
        <v>1</v>
      </c>
      <c r="AK298" s="150">
        <f>'13.Single Quadrant'!AN10</f>
        <v>1</v>
      </c>
      <c r="AL298" s="702"/>
      <c r="AN298" s="705"/>
      <c r="AO298" s="705"/>
      <c r="AP298" s="133" t="s">
        <v>36</v>
      </c>
      <c r="AQ298" s="172">
        <f>'13.Single Quadrant'!AR10</f>
        <v>3675995</v>
      </c>
      <c r="AR298" s="117">
        <f>'13.Single Quadrant'!AS10</f>
        <v>6.519363039802215E-7</v>
      </c>
      <c r="AS298" s="117">
        <f>'13.Single Quadrant'!AT10</f>
        <v>1</v>
      </c>
      <c r="AT298" s="117">
        <f>'13.Single Quadrant'!AU10</f>
        <v>1</v>
      </c>
      <c r="AU298" s="6">
        <f>'13.Single Quadrant'!AV10</f>
        <v>2.3965145937497745</v>
      </c>
      <c r="AV298" s="712"/>
      <c r="AW298" s="712"/>
      <c r="AX298" s="715"/>
    </row>
    <row r="299" spans="1:50" ht="20.25" thickTop="1" thickBot="1" x14ac:dyDescent="0.35">
      <c r="A299" s="673"/>
      <c r="B299" s="673"/>
      <c r="C299" s="225" t="s">
        <v>29</v>
      </c>
      <c r="D299" s="232" t="str">
        <f>'13.Single Quadrant'!L11</f>
        <v>(SBR+NBL+WBT)*WBL</v>
      </c>
      <c r="E299" s="204">
        <f>'13.Single Quadrant'!M11</f>
        <v>44710380</v>
      </c>
      <c r="F299" s="676"/>
      <c r="G299" s="669"/>
      <c r="I299" s="673"/>
      <c r="J299" s="673"/>
      <c r="K299" s="207" t="s">
        <v>29</v>
      </c>
      <c r="L299" s="203">
        <f>'13.Single Quadrant'!Q11</f>
        <v>35</v>
      </c>
      <c r="M299" s="203">
        <f>'13.Single Quadrant'!R11</f>
        <v>20</v>
      </c>
      <c r="N299" s="203">
        <f>'13.Single Quadrant'!S11</f>
        <v>10</v>
      </c>
      <c r="O299" s="203">
        <f>'13.Single Quadrant'!T11</f>
        <v>7.8464824249932006</v>
      </c>
      <c r="P299" s="203">
        <f>'13.Single Quadrant'!U11</f>
        <v>2.903258937823807E-4</v>
      </c>
      <c r="Q299" s="203">
        <f>'13.Single Quadrant'!V11</f>
        <v>5.8056749844016082E-4</v>
      </c>
      <c r="R299" s="673"/>
      <c r="T299" s="705"/>
      <c r="U299" s="705"/>
      <c r="V299" s="75" t="s">
        <v>29</v>
      </c>
      <c r="W299" s="160" t="str">
        <f>'13.Single Quadrant'!Z11</f>
        <v>D</v>
      </c>
      <c r="X299" s="144" t="str">
        <f>'13.Single Quadrant'!AA11</f>
        <v>Permitted or yield control</v>
      </c>
      <c r="Y299" s="144">
        <f>'13.Single Quadrant'!AB11</f>
        <v>1</v>
      </c>
      <c r="Z299" s="144">
        <f>'13.Single Quadrant'!AC11</f>
        <v>0.5</v>
      </c>
      <c r="AA299" s="144">
        <f>'13.Single Quadrant'!AD11</f>
        <v>1</v>
      </c>
      <c r="AB299" s="144" t="str">
        <f>'13.Single Quadrant'!AE11</f>
        <v>NA</v>
      </c>
      <c r="AC299" s="144">
        <f>'13.Single Quadrant'!AF11</f>
        <v>0</v>
      </c>
      <c r="AD299" s="144">
        <f>'13.Single Quadrant'!AG11</f>
        <v>0</v>
      </c>
      <c r="AE299" s="144" t="str">
        <f>'13.Single Quadrant'!AH11</f>
        <v>NA</v>
      </c>
      <c r="AF299" s="144">
        <f>'13.Single Quadrant'!AI11</f>
        <v>0</v>
      </c>
      <c r="AG299" s="144">
        <f>'13.Single Quadrant'!AJ11</f>
        <v>0</v>
      </c>
      <c r="AH299" s="144">
        <f>'13.Single Quadrant'!AK11</f>
        <v>1</v>
      </c>
      <c r="AI299" s="144" t="str">
        <f>'13.Single Quadrant'!AL11</f>
        <v>NA</v>
      </c>
      <c r="AJ299" s="144">
        <f>'13.Single Quadrant'!AM11</f>
        <v>1</v>
      </c>
      <c r="AK299" s="150">
        <f>'13.Single Quadrant'!AN11</f>
        <v>1</v>
      </c>
      <c r="AL299" s="702"/>
      <c r="AN299" s="705"/>
      <c r="AO299" s="705"/>
      <c r="AP299" s="133" t="s">
        <v>29</v>
      </c>
      <c r="AQ299" s="172">
        <f>'13.Single Quadrant'!AR11</f>
        <v>44710380</v>
      </c>
      <c r="AR299" s="117">
        <f>'13.Single Quadrant'!AS11</f>
        <v>5.8056749844016082E-4</v>
      </c>
      <c r="AS299" s="117">
        <f>'13.Single Quadrant'!AT11</f>
        <v>1</v>
      </c>
      <c r="AT299" s="117">
        <f>'13.Single Quadrant'!AU11</f>
        <v>1</v>
      </c>
      <c r="AU299" s="6">
        <f>'13.Single Quadrant'!AV11</f>
        <v>25957.393470908999</v>
      </c>
      <c r="AV299" s="712"/>
      <c r="AW299" s="712"/>
      <c r="AX299" s="715"/>
    </row>
    <row r="300" spans="1:50" ht="20.25" thickTop="1" thickBot="1" x14ac:dyDescent="0.35">
      <c r="A300" s="673"/>
      <c r="B300" s="673"/>
      <c r="C300" s="250" t="s">
        <v>37</v>
      </c>
      <c r="D300" s="235" t="str">
        <f>'13.Single Quadrant'!L12</f>
        <v>EBR*(EBT+EBL)</v>
      </c>
      <c r="E300" s="204">
        <f>'13.Single Quadrant'!M12</f>
        <v>24486848</v>
      </c>
      <c r="F300" s="676"/>
      <c r="G300" s="669"/>
      <c r="I300" s="673"/>
      <c r="J300" s="673"/>
      <c r="K300" s="251" t="s">
        <v>37</v>
      </c>
      <c r="L300" s="203">
        <f>'13.Single Quadrant'!Q12</f>
        <v>35</v>
      </c>
      <c r="M300" s="203">
        <f>'13.Single Quadrant'!R12</f>
        <v>15</v>
      </c>
      <c r="N300" s="203">
        <f>'13.Single Quadrant'!S12</f>
        <v>10</v>
      </c>
      <c r="O300" s="203">
        <f>'13.Single Quadrant'!T12</f>
        <v>10.197448937567444</v>
      </c>
      <c r="P300" s="203">
        <f>'13.Single Quadrant'!U12</f>
        <v>7.8388153024650875E-4</v>
      </c>
      <c r="Q300" s="203">
        <f>'13.Single Quadrant'!V12</f>
        <v>1.567148590239556E-3</v>
      </c>
      <c r="R300" s="673"/>
      <c r="T300" s="705"/>
      <c r="U300" s="705"/>
      <c r="V300" s="85" t="s">
        <v>37</v>
      </c>
      <c r="W300" s="160" t="str">
        <f>'13.Single Quadrant'!Z12</f>
        <v>D</v>
      </c>
      <c r="X300" s="144" t="str">
        <f>'13.Single Quadrant'!AA12</f>
        <v>Permitted or yield control</v>
      </c>
      <c r="Y300" s="144">
        <f>'13.Single Quadrant'!AB12</f>
        <v>1</v>
      </c>
      <c r="Z300" s="144">
        <f>'13.Single Quadrant'!AC12</f>
        <v>0.5</v>
      </c>
      <c r="AA300" s="144">
        <f>'13.Single Quadrant'!AD12</f>
        <v>1</v>
      </c>
      <c r="AB300" s="144" t="str">
        <f>'13.Single Quadrant'!AE12</f>
        <v>NA</v>
      </c>
      <c r="AC300" s="144">
        <f>'13.Single Quadrant'!AF12</f>
        <v>0</v>
      </c>
      <c r="AD300" s="144">
        <f>'13.Single Quadrant'!AG12</f>
        <v>0</v>
      </c>
      <c r="AE300" s="144" t="str">
        <f>'13.Single Quadrant'!AH12</f>
        <v>NA</v>
      </c>
      <c r="AF300" s="144">
        <f>'13.Single Quadrant'!AI12</f>
        <v>0</v>
      </c>
      <c r="AG300" s="144">
        <f>'13.Single Quadrant'!AJ12</f>
        <v>0</v>
      </c>
      <c r="AH300" s="144">
        <f>'13.Single Quadrant'!AK12</f>
        <v>1</v>
      </c>
      <c r="AI300" s="144" t="str">
        <f>'13.Single Quadrant'!AL12</f>
        <v>NA</v>
      </c>
      <c r="AJ300" s="144">
        <f>'13.Single Quadrant'!AM12</f>
        <v>1</v>
      </c>
      <c r="AK300" s="150">
        <f>'13.Single Quadrant'!AN12</f>
        <v>1</v>
      </c>
      <c r="AL300" s="702"/>
      <c r="AN300" s="705"/>
      <c r="AO300" s="705"/>
      <c r="AP300" s="133" t="s">
        <v>37</v>
      </c>
      <c r="AQ300" s="172">
        <f>'13.Single Quadrant'!AR12</f>
        <v>24486848</v>
      </c>
      <c r="AR300" s="117">
        <f>'13.Single Quadrant'!AS12</f>
        <v>1.567148590239556E-3</v>
      </c>
      <c r="AS300" s="117">
        <f>'13.Single Quadrant'!AT12</f>
        <v>1</v>
      </c>
      <c r="AT300" s="117">
        <f>'13.Single Quadrant'!AU12</f>
        <v>1</v>
      </c>
      <c r="AU300" s="6">
        <f>'13.Single Quadrant'!AV12</f>
        <v>38374.529322610288</v>
      </c>
      <c r="AV300" s="712"/>
      <c r="AW300" s="712"/>
      <c r="AX300" s="715"/>
    </row>
    <row r="301" spans="1:50" ht="20.25" thickTop="1" thickBot="1" x14ac:dyDescent="0.35">
      <c r="A301" s="673"/>
      <c r="B301" s="673"/>
      <c r="C301" s="250" t="s">
        <v>39</v>
      </c>
      <c r="D301" s="235" t="str">
        <f>'13.Single Quadrant'!L13</f>
        <v>EBR*EBT</v>
      </c>
      <c r="E301" s="204">
        <f>'13.Single Quadrant'!M13</f>
        <v>21610432</v>
      </c>
      <c r="F301" s="676"/>
      <c r="G301" s="669"/>
      <c r="I301" s="673"/>
      <c r="J301" s="673"/>
      <c r="K301" s="251" t="s">
        <v>39</v>
      </c>
      <c r="L301" s="203">
        <f>'13.Single Quadrant'!Q13</f>
        <v>35</v>
      </c>
      <c r="M301" s="203">
        <f>'13.Single Quadrant'!R13</f>
        <v>15</v>
      </c>
      <c r="N301" s="203">
        <f>'13.Single Quadrant'!S13</f>
        <v>10</v>
      </c>
      <c r="O301" s="203">
        <f>'13.Single Quadrant'!T13</f>
        <v>10.197448937567444</v>
      </c>
      <c r="P301" s="203">
        <f>'13.Single Quadrant'!U13</f>
        <v>7.8388153024650875E-4</v>
      </c>
      <c r="Q301" s="203">
        <f>'13.Single Quadrant'!V13</f>
        <v>1.567148590239556E-3</v>
      </c>
      <c r="R301" s="673"/>
      <c r="T301" s="705"/>
      <c r="U301" s="705"/>
      <c r="V301" s="85" t="s">
        <v>39</v>
      </c>
      <c r="W301" s="160" t="str">
        <f>'13.Single Quadrant'!Z13</f>
        <v>D</v>
      </c>
      <c r="X301" s="144" t="str">
        <f>'13.Single Quadrant'!AA13</f>
        <v>Permitted or yield control</v>
      </c>
      <c r="Y301" s="144">
        <f>'13.Single Quadrant'!AB13</f>
        <v>1</v>
      </c>
      <c r="Z301" s="144">
        <f>'13.Single Quadrant'!AC13</f>
        <v>0.5</v>
      </c>
      <c r="AA301" s="144">
        <f>'13.Single Quadrant'!AD13</f>
        <v>1</v>
      </c>
      <c r="AB301" s="144" t="str">
        <f>'13.Single Quadrant'!AE13</f>
        <v>NA</v>
      </c>
      <c r="AC301" s="144">
        <f>'13.Single Quadrant'!AF13</f>
        <v>0</v>
      </c>
      <c r="AD301" s="144">
        <f>'13.Single Quadrant'!AG13</f>
        <v>0</v>
      </c>
      <c r="AE301" s="144" t="str">
        <f>'13.Single Quadrant'!AH13</f>
        <v>NA</v>
      </c>
      <c r="AF301" s="144">
        <f>'13.Single Quadrant'!AI13</f>
        <v>0</v>
      </c>
      <c r="AG301" s="144">
        <f>'13.Single Quadrant'!AJ13</f>
        <v>0</v>
      </c>
      <c r="AH301" s="144">
        <f>'13.Single Quadrant'!AK13</f>
        <v>1</v>
      </c>
      <c r="AI301" s="144" t="str">
        <f>'13.Single Quadrant'!AL13</f>
        <v>NA</v>
      </c>
      <c r="AJ301" s="144">
        <f>'13.Single Quadrant'!AM13</f>
        <v>1</v>
      </c>
      <c r="AK301" s="150">
        <f>'13.Single Quadrant'!AN13</f>
        <v>1</v>
      </c>
      <c r="AL301" s="702"/>
      <c r="AN301" s="705"/>
      <c r="AO301" s="705"/>
      <c r="AP301" s="133" t="s">
        <v>39</v>
      </c>
      <c r="AQ301" s="172">
        <f>'13.Single Quadrant'!AR13</f>
        <v>21610432</v>
      </c>
      <c r="AR301" s="117">
        <f>'13.Single Quadrant'!AS13</f>
        <v>1.567148590239556E-3</v>
      </c>
      <c r="AS301" s="117">
        <f>'13.Single Quadrant'!AT13</f>
        <v>1</v>
      </c>
      <c r="AT301" s="117">
        <f>'13.Single Quadrant'!AU13</f>
        <v>1</v>
      </c>
      <c r="AU301" s="6">
        <f>'13.Single Quadrant'!AV13</f>
        <v>33866.758043267786</v>
      </c>
      <c r="AV301" s="712"/>
      <c r="AW301" s="712"/>
      <c r="AX301" s="715"/>
    </row>
    <row r="302" spans="1:50" ht="20.25" thickTop="1" thickBot="1" x14ac:dyDescent="0.35">
      <c r="A302" s="673"/>
      <c r="B302" s="673"/>
      <c r="C302" s="226" t="s">
        <v>40</v>
      </c>
      <c r="D302" s="233" t="str">
        <f>'13.Single Quadrant'!L14</f>
        <v>EBL*WBL</v>
      </c>
      <c r="E302" s="210">
        <f>'13.Single Quadrant'!M14</f>
        <v>3927936</v>
      </c>
      <c r="F302" s="676"/>
      <c r="G302" s="669"/>
      <c r="I302" s="673"/>
      <c r="J302" s="673"/>
      <c r="K302" s="208" t="s">
        <v>40</v>
      </c>
      <c r="L302" s="209">
        <f>'13.Single Quadrant'!Q14</f>
        <v>15</v>
      </c>
      <c r="M302" s="209">
        <f>'13.Single Quadrant'!R14</f>
        <v>15</v>
      </c>
      <c r="N302" s="209">
        <f>'13.Single Quadrant'!S14</f>
        <v>10</v>
      </c>
      <c r="O302" s="209">
        <f>'13.Single Quadrant'!T14</f>
        <v>1.3073361412148754</v>
      </c>
      <c r="P302" s="209">
        <f>'13.Single Quadrant'!U14</f>
        <v>3.259682051177461E-7</v>
      </c>
      <c r="Q302" s="209">
        <f>'13.Single Quadrant'!V14</f>
        <v>6.519363039802215E-7</v>
      </c>
      <c r="R302" s="675"/>
      <c r="T302" s="705"/>
      <c r="U302" s="705"/>
      <c r="V302" s="76" t="s">
        <v>40</v>
      </c>
      <c r="W302" s="160" t="str">
        <f>'13.Single Quadrant'!Z14</f>
        <v>D</v>
      </c>
      <c r="X302" s="152" t="str">
        <f>'13.Single Quadrant'!AA14</f>
        <v>Permitted or yield control</v>
      </c>
      <c r="Y302" s="152">
        <f>'13.Single Quadrant'!AB14</f>
        <v>1</v>
      </c>
      <c r="Z302" s="152">
        <f>'13.Single Quadrant'!AC14</f>
        <v>0.5</v>
      </c>
      <c r="AA302" s="152">
        <f>'13.Single Quadrant'!AD14</f>
        <v>1</v>
      </c>
      <c r="AB302" s="152" t="str">
        <f>'13.Single Quadrant'!AE14</f>
        <v>NA</v>
      </c>
      <c r="AC302" s="152">
        <f>'13.Single Quadrant'!AF14</f>
        <v>0</v>
      </c>
      <c r="AD302" s="152">
        <f>'13.Single Quadrant'!AG14</f>
        <v>0</v>
      </c>
      <c r="AE302" s="152" t="str">
        <f>'13.Single Quadrant'!AH14</f>
        <v>NA</v>
      </c>
      <c r="AF302" s="152">
        <f>'13.Single Quadrant'!AI14</f>
        <v>0</v>
      </c>
      <c r="AG302" s="152">
        <f>'13.Single Quadrant'!AJ14</f>
        <v>0</v>
      </c>
      <c r="AH302" s="152">
        <f>'13.Single Quadrant'!AK14</f>
        <v>1</v>
      </c>
      <c r="AI302" s="152" t="str">
        <f>'13.Single Quadrant'!AL14</f>
        <v>NA</v>
      </c>
      <c r="AJ302" s="152">
        <f>'13.Single Quadrant'!AM14</f>
        <v>1</v>
      </c>
      <c r="AK302" s="153">
        <f>'13.Single Quadrant'!AN14</f>
        <v>1</v>
      </c>
      <c r="AL302" s="703"/>
      <c r="AN302" s="705"/>
      <c r="AO302" s="705"/>
      <c r="AP302" s="134" t="s">
        <v>40</v>
      </c>
      <c r="AQ302" s="174">
        <f>'13.Single Quadrant'!AR14</f>
        <v>3927936</v>
      </c>
      <c r="AR302" s="120">
        <f>'13.Single Quadrant'!AS14</f>
        <v>6.519363039802215E-7</v>
      </c>
      <c r="AS302" s="120">
        <f>'13.Single Quadrant'!AT14</f>
        <v>1</v>
      </c>
      <c r="AT302" s="120">
        <f>'13.Single Quadrant'!AU14</f>
        <v>1</v>
      </c>
      <c r="AU302" s="7">
        <f>'13.Single Quadrant'!AV14</f>
        <v>2.5607640781108554</v>
      </c>
      <c r="AV302" s="713"/>
      <c r="AW302" s="713"/>
      <c r="AX302" s="715"/>
    </row>
    <row r="303" spans="1:50" ht="20.25" thickTop="1" thickBot="1" x14ac:dyDescent="0.35">
      <c r="A303" s="673"/>
      <c r="B303" s="673"/>
      <c r="C303" s="245" t="s">
        <v>34</v>
      </c>
      <c r="D303" s="249" t="str">
        <f>'13.Single Quadrant'!L15</f>
        <v>SBL*EBT</v>
      </c>
      <c r="E303" s="212">
        <f>'13.Single Quadrant'!M15</f>
        <v>12780226</v>
      </c>
      <c r="F303" s="676">
        <f>SUM(E303:E311)</f>
        <v>111686878</v>
      </c>
      <c r="G303" s="669">
        <f>F303/F13</f>
        <v>1.1434926039484719</v>
      </c>
      <c r="I303" s="673"/>
      <c r="J303" s="673"/>
      <c r="K303" s="211" t="s">
        <v>34</v>
      </c>
      <c r="L303" s="199">
        <f>'13.Single Quadrant'!Q15</f>
        <v>35</v>
      </c>
      <c r="M303" s="199">
        <f>'13.Single Quadrant'!R15</f>
        <v>25</v>
      </c>
      <c r="N303" s="199">
        <f>'13.Single Quadrant'!S15</f>
        <v>45</v>
      </c>
      <c r="O303" s="199">
        <f>'13.Single Quadrant'!T15</f>
        <v>12.375006393165437</v>
      </c>
      <c r="P303" s="199">
        <f>'13.Single Quadrant'!U15</f>
        <v>1.6323552670977528E-3</v>
      </c>
      <c r="Q303" s="199">
        <f>'13.Single Quadrant'!V15</f>
        <v>3.2620459504774839E-3</v>
      </c>
      <c r="R303" s="672">
        <f>'13.Single Quadrant'!W15</f>
        <v>2.0579935829230195E-3</v>
      </c>
      <c r="T303" s="705"/>
      <c r="U303" s="705"/>
      <c r="V303" s="77" t="s">
        <v>34</v>
      </c>
      <c r="W303" s="157" t="str">
        <f>'13.Single Quadrant'!Z15</f>
        <v>M</v>
      </c>
      <c r="X303" s="161" t="str">
        <f>'13.Single Quadrant'!AA15</f>
        <v>Protected</v>
      </c>
      <c r="Y303" s="161">
        <f>'13.Single Quadrant'!AB15</f>
        <v>0.01</v>
      </c>
      <c r="Z303" s="161">
        <f>'13.Single Quadrant'!AC15</f>
        <v>0.5</v>
      </c>
      <c r="AA303" s="161">
        <f>'13.Single Quadrant'!AD15</f>
        <v>0.505</v>
      </c>
      <c r="AB303" s="161" t="str">
        <f>'13.Single Quadrant'!AE15</f>
        <v>WBT+NBT</v>
      </c>
      <c r="AC303" s="161">
        <f>'13.Single Quadrant'!AF15</f>
        <v>3</v>
      </c>
      <c r="AD303" s="161">
        <f>'13.Single Quadrant'!AG15</f>
        <v>1</v>
      </c>
      <c r="AE303" s="161" t="str">
        <f>'13.Single Quadrant'!AH15</f>
        <v>EBT</v>
      </c>
      <c r="AF303" s="161">
        <f>'13.Single Quadrant'!AI15</f>
        <v>2</v>
      </c>
      <c r="AG303" s="161">
        <f>'13.Single Quadrant'!AJ15</f>
        <v>1.75</v>
      </c>
      <c r="AH303" s="161">
        <f>'13.Single Quadrant'!AK15</f>
        <v>4.75</v>
      </c>
      <c r="AI303" s="161">
        <f>'13.Single Quadrant'!AL15</f>
        <v>35</v>
      </c>
      <c r="AJ303" s="161">
        <f>'13.Single Quadrant'!AM15</f>
        <v>0.7222222222222221</v>
      </c>
      <c r="AK303" s="162">
        <f>'13.Single Quadrant'!AN15</f>
        <v>1.7324305555555555</v>
      </c>
      <c r="AL303" s="701">
        <f>'13.Single Quadrant'!AO15</f>
        <v>1.0536419753086419</v>
      </c>
      <c r="AN303" s="705"/>
      <c r="AO303" s="705"/>
      <c r="AP303" s="135" t="s">
        <v>34</v>
      </c>
      <c r="AQ303" s="171">
        <f>'13.Single Quadrant'!AR15</f>
        <v>12780226</v>
      </c>
      <c r="AR303" s="115">
        <f>'13.Single Quadrant'!AS15</f>
        <v>3.2620459504774839E-3</v>
      </c>
      <c r="AS303" s="115">
        <f>'13.Single Quadrant'!AT15</f>
        <v>1.7324305555555555</v>
      </c>
      <c r="AT303" s="115">
        <f>'13.Single Quadrant'!AU15</f>
        <v>1</v>
      </c>
      <c r="AU303" s="5">
        <f>'13.Single Quadrant'!AV15</f>
        <v>72224.483226409269</v>
      </c>
      <c r="AV303" s="711">
        <f>'13.Single Quadrant'!AW15</f>
        <v>305699.3674949315</v>
      </c>
      <c r="AW303" s="711">
        <f>'13.Single Quadrant'!AX15</f>
        <v>97.793328947468567</v>
      </c>
      <c r="AX303" s="715"/>
    </row>
    <row r="304" spans="1:50" ht="20.25" thickTop="1" thickBot="1" x14ac:dyDescent="0.35">
      <c r="A304" s="673"/>
      <c r="B304" s="673"/>
      <c r="C304" s="228" t="s">
        <v>35</v>
      </c>
      <c r="D304" s="232" t="str">
        <f>'13.Single Quadrant'!L16</f>
        <v>(SBL+EBT)*NBR</v>
      </c>
      <c r="E304" s="204">
        <f>'13.Single Quadrant'!M16</f>
        <v>12934045</v>
      </c>
      <c r="F304" s="676"/>
      <c r="G304" s="669"/>
      <c r="I304" s="673"/>
      <c r="J304" s="673"/>
      <c r="K304" s="214" t="s">
        <v>35</v>
      </c>
      <c r="L304" s="203">
        <f>'13.Single Quadrant'!Q16</f>
        <v>35</v>
      </c>
      <c r="M304" s="203">
        <f>'13.Single Quadrant'!R16</f>
        <v>15</v>
      </c>
      <c r="N304" s="203">
        <f>'13.Single Quadrant'!S16</f>
        <v>45</v>
      </c>
      <c r="O304" s="203">
        <f>'13.Single Quadrant'!T16</f>
        <v>13.299792101327421</v>
      </c>
      <c r="P304" s="203">
        <f>'13.Single Quadrant'!U16</f>
        <v>2.1450602139066136E-3</v>
      </c>
      <c r="Q304" s="203">
        <f>'13.Single Quadrant'!V16</f>
        <v>4.2855191444919425E-3</v>
      </c>
      <c r="R304" s="673"/>
      <c r="T304" s="705"/>
      <c r="U304" s="705"/>
      <c r="V304" s="78" t="s">
        <v>35</v>
      </c>
      <c r="W304" s="158" t="str">
        <f>'13.Single Quadrant'!Z16</f>
        <v>M</v>
      </c>
      <c r="X304" s="144" t="str">
        <f>'13.Single Quadrant'!AA16</f>
        <v>Protected</v>
      </c>
      <c r="Y304" s="144">
        <f>'13.Single Quadrant'!AB16</f>
        <v>0.01</v>
      </c>
      <c r="Z304" s="144">
        <f>'13.Single Quadrant'!AC16</f>
        <v>0.5</v>
      </c>
      <c r="AA304" s="144">
        <f>'13.Single Quadrant'!AD16</f>
        <v>0.505</v>
      </c>
      <c r="AB304" s="144">
        <f>'13.Single Quadrant'!AE16</f>
        <v>0</v>
      </c>
      <c r="AC304" s="144">
        <f>'13.Single Quadrant'!AF16</f>
        <v>0</v>
      </c>
      <c r="AD304" s="144">
        <f>'13.Single Quadrant'!AG16</f>
        <v>1</v>
      </c>
      <c r="AE304" s="144" t="str">
        <f>'13.Single Quadrant'!AH16</f>
        <v>EBT</v>
      </c>
      <c r="AF304" s="144">
        <f>'13.Single Quadrant'!AI16</f>
        <v>2</v>
      </c>
      <c r="AG304" s="144">
        <f>'13.Single Quadrant'!AJ16</f>
        <v>1.75</v>
      </c>
      <c r="AH304" s="144">
        <f>'13.Single Quadrant'!AK16</f>
        <v>1.75</v>
      </c>
      <c r="AI304" s="144">
        <f>'13.Single Quadrant'!AL16</f>
        <v>35</v>
      </c>
      <c r="AJ304" s="144">
        <f>'13.Single Quadrant'!AM16</f>
        <v>0.7222222222222221</v>
      </c>
      <c r="AK304" s="150">
        <f>'13.Single Quadrant'!AN16</f>
        <v>0.63826388888888885</v>
      </c>
      <c r="AL304" s="702"/>
      <c r="AN304" s="705"/>
      <c r="AO304" s="705"/>
      <c r="AP304" s="136" t="s">
        <v>35</v>
      </c>
      <c r="AQ304" s="172">
        <f>'13.Single Quadrant'!AR16</f>
        <v>12934045</v>
      </c>
      <c r="AR304" s="117">
        <f>'13.Single Quadrant'!AS16</f>
        <v>4.2855191444919425E-3</v>
      </c>
      <c r="AS304" s="117">
        <f>'13.Single Quadrant'!AT16</f>
        <v>0.63826388888888885</v>
      </c>
      <c r="AT304" s="117">
        <f>'13.Single Quadrant'!AU16</f>
        <v>1</v>
      </c>
      <c r="AU304" s="6">
        <f>'13.Single Quadrant'!AV16</f>
        <v>35378.391304476223</v>
      </c>
      <c r="AV304" s="712"/>
      <c r="AW304" s="712"/>
      <c r="AX304" s="715"/>
    </row>
    <row r="305" spans="1:50" ht="20.25" thickTop="1" thickBot="1" x14ac:dyDescent="0.35">
      <c r="A305" s="673"/>
      <c r="B305" s="673"/>
      <c r="C305" s="228" t="s">
        <v>30</v>
      </c>
      <c r="D305" s="232" t="str">
        <f>'13.Single Quadrant'!L17</f>
        <v>WBR*(NBT+EBL)</v>
      </c>
      <c r="E305" s="204">
        <f>'13.Single Quadrant'!M17</f>
        <v>12416076</v>
      </c>
      <c r="F305" s="676"/>
      <c r="G305" s="669"/>
      <c r="I305" s="673"/>
      <c r="J305" s="673"/>
      <c r="K305" s="214" t="s">
        <v>30</v>
      </c>
      <c r="L305" s="203">
        <f>'13.Single Quadrant'!Q17</f>
        <v>25</v>
      </c>
      <c r="M305" s="203">
        <f>'13.Single Quadrant'!R17</f>
        <v>15</v>
      </c>
      <c r="N305" s="203">
        <f>'13.Single Quadrant'!S17</f>
        <v>45</v>
      </c>
      <c r="O305" s="203">
        <f>'13.Single Quadrant'!T17</f>
        <v>8.9396576292116645</v>
      </c>
      <c r="P305" s="203">
        <f>'13.Single Quadrant'!U17</f>
        <v>4.7596350895839364E-4</v>
      </c>
      <c r="Q305" s="203">
        <f>'13.Single Quadrant'!V17</f>
        <v>9.5170047665492732E-4</v>
      </c>
      <c r="R305" s="673"/>
      <c r="T305" s="705"/>
      <c r="U305" s="705"/>
      <c r="V305" s="78" t="s">
        <v>30</v>
      </c>
      <c r="W305" s="158" t="str">
        <f>'13.Single Quadrant'!Z17</f>
        <v>M</v>
      </c>
      <c r="X305" s="144" t="str">
        <f>'13.Single Quadrant'!AA17</f>
        <v>Protected</v>
      </c>
      <c r="Y305" s="144">
        <f>'13.Single Quadrant'!AB17</f>
        <v>0.01</v>
      </c>
      <c r="Z305" s="144">
        <f>'13.Single Quadrant'!AC17</f>
        <v>0.5</v>
      </c>
      <c r="AA305" s="144">
        <f>'13.Single Quadrant'!AD17</f>
        <v>0.505</v>
      </c>
      <c r="AB305" s="144" t="str">
        <f>'13.Single Quadrant'!AE17</f>
        <v>EBT+WBT</v>
      </c>
      <c r="AC305" s="144">
        <f>'13.Single Quadrant'!AF17</f>
        <v>4</v>
      </c>
      <c r="AD305" s="144">
        <f>'13.Single Quadrant'!AG17</f>
        <v>0</v>
      </c>
      <c r="AE305" s="144" t="str">
        <f>'13.Single Quadrant'!AH17</f>
        <v>NBT</v>
      </c>
      <c r="AF305" s="144">
        <f>'13.Single Quadrant'!AI17</f>
        <v>1</v>
      </c>
      <c r="AG305" s="144">
        <f>'13.Single Quadrant'!AJ17</f>
        <v>0</v>
      </c>
      <c r="AH305" s="144">
        <f>'13.Single Quadrant'!AK17</f>
        <v>4</v>
      </c>
      <c r="AI305" s="144">
        <f>'13.Single Quadrant'!AL17</f>
        <v>35</v>
      </c>
      <c r="AJ305" s="144">
        <f>'13.Single Quadrant'!AM17</f>
        <v>0.7222222222222221</v>
      </c>
      <c r="AK305" s="150">
        <f>'13.Single Quadrant'!AN17</f>
        <v>1.4588888888888887</v>
      </c>
      <c r="AL305" s="702"/>
      <c r="AN305" s="705"/>
      <c r="AO305" s="705"/>
      <c r="AP305" s="136" t="s">
        <v>30</v>
      </c>
      <c r="AQ305" s="172">
        <f>'13.Single Quadrant'!AR17</f>
        <v>12416076</v>
      </c>
      <c r="AR305" s="117">
        <f>'13.Single Quadrant'!AS17</f>
        <v>9.5170047665492732E-4</v>
      </c>
      <c r="AS305" s="117">
        <f>'13.Single Quadrant'!AT17</f>
        <v>1.4588888888888887</v>
      </c>
      <c r="AT305" s="117">
        <f>'13.Single Quadrant'!AU17</f>
        <v>1</v>
      </c>
      <c r="AU305" s="6">
        <f>'13.Single Quadrant'!AV17</f>
        <v>17238.793436016593</v>
      </c>
      <c r="AV305" s="712"/>
      <c r="AW305" s="712"/>
      <c r="AX305" s="715"/>
    </row>
    <row r="306" spans="1:50" ht="20.25" thickTop="1" thickBot="1" x14ac:dyDescent="0.35">
      <c r="A306" s="673"/>
      <c r="B306" s="673"/>
      <c r="C306" s="228" t="s">
        <v>28</v>
      </c>
      <c r="D306" s="232" t="str">
        <f>'13.Single Quadrant'!L18</f>
        <v>NBL*(WBT+WBL)</v>
      </c>
      <c r="E306" s="204">
        <f>'13.Single Quadrant'!M18</f>
        <v>19736031</v>
      </c>
      <c r="F306" s="676"/>
      <c r="G306" s="669"/>
      <c r="I306" s="673"/>
      <c r="J306" s="673"/>
      <c r="K306" s="214" t="s">
        <v>28</v>
      </c>
      <c r="L306" s="203">
        <f>'13.Single Quadrant'!Q18</f>
        <v>35</v>
      </c>
      <c r="M306" s="203">
        <f>'13.Single Quadrant'!R18</f>
        <v>25</v>
      </c>
      <c r="N306" s="203">
        <f>'13.Single Quadrant'!S18</f>
        <v>45</v>
      </c>
      <c r="O306" s="203">
        <f>'13.Single Quadrant'!T18</f>
        <v>12.375006393165437</v>
      </c>
      <c r="P306" s="203">
        <f>'13.Single Quadrant'!U18</f>
        <v>1.6323552670977528E-3</v>
      </c>
      <c r="Q306" s="203">
        <f>'13.Single Quadrant'!V18</f>
        <v>3.2620459504774839E-3</v>
      </c>
      <c r="R306" s="673"/>
      <c r="T306" s="705"/>
      <c r="U306" s="705"/>
      <c r="V306" s="78" t="s">
        <v>28</v>
      </c>
      <c r="W306" s="158" t="str">
        <f>'13.Single Quadrant'!Z18</f>
        <v>M</v>
      </c>
      <c r="X306" s="144" t="str">
        <f>'13.Single Quadrant'!AA18</f>
        <v>Protected</v>
      </c>
      <c r="Y306" s="144">
        <f>'13.Single Quadrant'!AB18</f>
        <v>0.01</v>
      </c>
      <c r="Z306" s="144">
        <f>'13.Single Quadrant'!AC18</f>
        <v>0.5</v>
      </c>
      <c r="AA306" s="144">
        <f>'13.Single Quadrant'!AD18</f>
        <v>0.505</v>
      </c>
      <c r="AB306" s="144" t="str">
        <f>'13.Single Quadrant'!AE18</f>
        <v>EBT+SBT</v>
      </c>
      <c r="AC306" s="144">
        <f>'13.Single Quadrant'!AF18</f>
        <v>3</v>
      </c>
      <c r="AD306" s="144">
        <f>'13.Single Quadrant'!AG18</f>
        <v>1</v>
      </c>
      <c r="AE306" s="144" t="str">
        <f>'13.Single Quadrant'!AH18</f>
        <v>WBT</v>
      </c>
      <c r="AF306" s="144">
        <f>'13.Single Quadrant'!AI18</f>
        <v>2</v>
      </c>
      <c r="AG306" s="144">
        <f>'13.Single Quadrant'!AJ18</f>
        <v>1.75</v>
      </c>
      <c r="AH306" s="144">
        <f>'13.Single Quadrant'!AK18</f>
        <v>4.75</v>
      </c>
      <c r="AI306" s="144">
        <f>'13.Single Quadrant'!AL18</f>
        <v>35</v>
      </c>
      <c r="AJ306" s="144">
        <f>'13.Single Quadrant'!AM18</f>
        <v>0.7222222222222221</v>
      </c>
      <c r="AK306" s="150">
        <f>'13.Single Quadrant'!AN18</f>
        <v>1.7324305555555555</v>
      </c>
      <c r="AL306" s="702"/>
      <c r="AN306" s="705"/>
      <c r="AO306" s="705"/>
      <c r="AP306" s="136" t="s">
        <v>28</v>
      </c>
      <c r="AQ306" s="172">
        <f>'13.Single Quadrant'!AR18</f>
        <v>19736031</v>
      </c>
      <c r="AR306" s="117">
        <f>'13.Single Quadrant'!AS18</f>
        <v>3.2620459504774839E-3</v>
      </c>
      <c r="AS306" s="117">
        <f>'13.Single Quadrant'!AT18</f>
        <v>1.7324305555555555</v>
      </c>
      <c r="AT306" s="117">
        <f>'13.Single Quadrant'!AU18</f>
        <v>1</v>
      </c>
      <c r="AU306" s="6">
        <f>'13.Single Quadrant'!AV18</f>
        <v>111533.60198132593</v>
      </c>
      <c r="AV306" s="712"/>
      <c r="AW306" s="712"/>
      <c r="AX306" s="715"/>
    </row>
    <row r="307" spans="1:50" ht="20.25" thickTop="1" thickBot="1" x14ac:dyDescent="0.35">
      <c r="A307" s="673"/>
      <c r="B307" s="673"/>
      <c r="C307" s="228" t="s">
        <v>36</v>
      </c>
      <c r="D307" s="235" t="str">
        <f>'13.Single Quadrant'!L19</f>
        <v>(NBL+WBT+WBL)*SBR</v>
      </c>
      <c r="E307" s="204">
        <f>'13.Single Quadrant'!M19</f>
        <v>19459880</v>
      </c>
      <c r="F307" s="676"/>
      <c r="G307" s="669"/>
      <c r="I307" s="673"/>
      <c r="J307" s="673"/>
      <c r="K307" s="214" t="s">
        <v>36</v>
      </c>
      <c r="L307" s="203">
        <f>'13.Single Quadrant'!Q19</f>
        <v>35</v>
      </c>
      <c r="M307" s="203">
        <f>'13.Single Quadrant'!R19</f>
        <v>15</v>
      </c>
      <c r="N307" s="203">
        <f>'13.Single Quadrant'!S19</f>
        <v>45</v>
      </c>
      <c r="O307" s="203">
        <f>'13.Single Quadrant'!T19</f>
        <v>13.299792101327421</v>
      </c>
      <c r="P307" s="203">
        <f>'13.Single Quadrant'!U19</f>
        <v>2.1450602139066136E-3</v>
      </c>
      <c r="Q307" s="203">
        <f>'13.Single Quadrant'!V19</f>
        <v>4.2855191444919425E-3</v>
      </c>
      <c r="R307" s="673"/>
      <c r="T307" s="705"/>
      <c r="U307" s="705"/>
      <c r="V307" s="78" t="s">
        <v>36</v>
      </c>
      <c r="W307" s="158" t="str">
        <f>'13.Single Quadrant'!Z19</f>
        <v>M</v>
      </c>
      <c r="X307" s="144" t="str">
        <f>'13.Single Quadrant'!AA19</f>
        <v>Protected</v>
      </c>
      <c r="Y307" s="144">
        <f>'13.Single Quadrant'!AB19</f>
        <v>0.01</v>
      </c>
      <c r="Z307" s="144">
        <f>'13.Single Quadrant'!AC19</f>
        <v>0.5</v>
      </c>
      <c r="AA307" s="144">
        <f>'13.Single Quadrant'!AD19</f>
        <v>0.505</v>
      </c>
      <c r="AB307" s="144">
        <f>'13.Single Quadrant'!AE19</f>
        <v>0</v>
      </c>
      <c r="AC307" s="144">
        <f>'13.Single Quadrant'!AF19</f>
        <v>0</v>
      </c>
      <c r="AD307" s="144">
        <f>'13.Single Quadrant'!AG19</f>
        <v>1</v>
      </c>
      <c r="AE307" s="144" t="str">
        <f>'13.Single Quadrant'!AH19</f>
        <v>WBT</v>
      </c>
      <c r="AF307" s="144">
        <f>'13.Single Quadrant'!AI19</f>
        <v>2</v>
      </c>
      <c r="AG307" s="144">
        <f>'13.Single Quadrant'!AJ19</f>
        <v>1.75</v>
      </c>
      <c r="AH307" s="144">
        <f>'13.Single Quadrant'!AK19</f>
        <v>1.75</v>
      </c>
      <c r="AI307" s="144">
        <f>'13.Single Quadrant'!AL19</f>
        <v>35</v>
      </c>
      <c r="AJ307" s="144">
        <f>'13.Single Quadrant'!AM19</f>
        <v>0.7222222222222221</v>
      </c>
      <c r="AK307" s="150">
        <f>'13.Single Quadrant'!AN19</f>
        <v>0.63826388888888885</v>
      </c>
      <c r="AL307" s="702"/>
      <c r="AN307" s="705"/>
      <c r="AO307" s="705"/>
      <c r="AP307" s="136" t="s">
        <v>36</v>
      </c>
      <c r="AQ307" s="172">
        <f>'13.Single Quadrant'!AR19</f>
        <v>19459880</v>
      </c>
      <c r="AR307" s="117">
        <f>'13.Single Quadrant'!AS19</f>
        <v>4.2855191444919425E-3</v>
      </c>
      <c r="AS307" s="117">
        <f>'13.Single Quadrant'!AT19</f>
        <v>0.63826388888888885</v>
      </c>
      <c r="AT307" s="117">
        <f>'13.Single Quadrant'!AU19</f>
        <v>1</v>
      </c>
      <c r="AU307" s="6">
        <f>'13.Single Quadrant'!AV19</f>
        <v>53228.456324231964</v>
      </c>
      <c r="AV307" s="712"/>
      <c r="AW307" s="712"/>
      <c r="AX307" s="715"/>
    </row>
    <row r="308" spans="1:50" ht="20.25" thickTop="1" thickBot="1" x14ac:dyDescent="0.35">
      <c r="A308" s="673"/>
      <c r="B308" s="673"/>
      <c r="C308" s="228" t="s">
        <v>29</v>
      </c>
      <c r="D308" s="232" t="str">
        <f>'13.Single Quadrant'!L20</f>
        <v>(NBR+NBT+NBL)*EBL</v>
      </c>
      <c r="E308" s="204">
        <f>'13.Single Quadrant'!M20</f>
        <v>9512864</v>
      </c>
      <c r="F308" s="676"/>
      <c r="G308" s="669"/>
      <c r="I308" s="673"/>
      <c r="J308" s="673"/>
      <c r="K308" s="214" t="s">
        <v>29</v>
      </c>
      <c r="L308" s="203">
        <f>'13.Single Quadrant'!Q20</f>
        <v>15</v>
      </c>
      <c r="M308" s="203">
        <f>'13.Single Quadrant'!R20</f>
        <v>15</v>
      </c>
      <c r="N308" s="203">
        <f>'13.Single Quadrant'!S20</f>
        <v>45</v>
      </c>
      <c r="O308" s="203">
        <f>'13.Single Quadrant'!T20</f>
        <v>5.740251485476346</v>
      </c>
      <c r="P308" s="203">
        <f>'13.Single Quadrant'!U20</f>
        <v>8.8800555624313991E-5</v>
      </c>
      <c r="Q308" s="203">
        <f>'13.Single Quadrant'!V20</f>
        <v>1.7759322570994878E-4</v>
      </c>
      <c r="R308" s="673"/>
      <c r="T308" s="705"/>
      <c r="U308" s="705"/>
      <c r="V308" s="78" t="s">
        <v>29</v>
      </c>
      <c r="W308" s="158" t="str">
        <f>'13.Single Quadrant'!Z20</f>
        <v>M</v>
      </c>
      <c r="X308" s="144" t="str">
        <f>'13.Single Quadrant'!AA20</f>
        <v>Protected</v>
      </c>
      <c r="Y308" s="144">
        <f>'13.Single Quadrant'!AB20</f>
        <v>0.01</v>
      </c>
      <c r="Z308" s="144">
        <f>'13.Single Quadrant'!AC20</f>
        <v>0.5</v>
      </c>
      <c r="AA308" s="144">
        <f>'13.Single Quadrant'!AD20</f>
        <v>0.505</v>
      </c>
      <c r="AB308" s="144" t="str">
        <f>'13.Single Quadrant'!AE20</f>
        <v>SBT</v>
      </c>
      <c r="AC308" s="144">
        <f>'13.Single Quadrant'!AF20</f>
        <v>1</v>
      </c>
      <c r="AD308" s="144">
        <f>'13.Single Quadrant'!AG20</f>
        <v>1</v>
      </c>
      <c r="AE308" s="144" t="str">
        <f>'13.Single Quadrant'!AH20</f>
        <v>NBT</v>
      </c>
      <c r="AF308" s="144">
        <f>'13.Single Quadrant'!AI20</f>
        <v>1</v>
      </c>
      <c r="AG308" s="144">
        <f>'13.Single Quadrant'!AJ20</f>
        <v>1</v>
      </c>
      <c r="AH308" s="144">
        <f>'13.Single Quadrant'!AK20</f>
        <v>2</v>
      </c>
      <c r="AI308" s="144">
        <f>'13.Single Quadrant'!AL20</f>
        <v>35</v>
      </c>
      <c r="AJ308" s="144">
        <f>'13.Single Quadrant'!AM20</f>
        <v>0.7222222222222221</v>
      </c>
      <c r="AK308" s="150">
        <f>'13.Single Quadrant'!AN20</f>
        <v>0.72944444444444434</v>
      </c>
      <c r="AL308" s="702"/>
      <c r="AN308" s="705"/>
      <c r="AO308" s="705"/>
      <c r="AP308" s="136" t="s">
        <v>29</v>
      </c>
      <c r="AQ308" s="172">
        <f>'13.Single Quadrant'!AR20</f>
        <v>9512864</v>
      </c>
      <c r="AR308" s="117">
        <f>'13.Single Quadrant'!AS20</f>
        <v>1.7759322570994878E-4</v>
      </c>
      <c r="AS308" s="117">
        <f>'13.Single Quadrant'!AT20</f>
        <v>0.72944444444444434</v>
      </c>
      <c r="AT308" s="117">
        <f>'13.Single Quadrant'!AU20</f>
        <v>1</v>
      </c>
      <c r="AU308" s="6">
        <f>'13.Single Quadrant'!AV20</f>
        <v>1232.3381817753113</v>
      </c>
      <c r="AV308" s="712"/>
      <c r="AW308" s="712"/>
      <c r="AX308" s="715"/>
    </row>
    <row r="309" spans="1:50" ht="20.25" thickTop="1" thickBot="1" x14ac:dyDescent="0.35">
      <c r="A309" s="673"/>
      <c r="B309" s="673"/>
      <c r="C309" s="246" t="s">
        <v>37</v>
      </c>
      <c r="D309" s="235" t="str">
        <f>'13.Single Quadrant'!L21</f>
        <v>EBR*SBT</v>
      </c>
      <c r="E309" s="204">
        <f>'13.Single Quadrant'!M21</f>
        <v>6215840</v>
      </c>
      <c r="F309" s="676"/>
      <c r="G309" s="669"/>
      <c r="I309" s="673"/>
      <c r="J309" s="673"/>
      <c r="K309" s="248" t="s">
        <v>37</v>
      </c>
      <c r="L309" s="203">
        <f>'13.Single Quadrant'!Q21</f>
        <v>25</v>
      </c>
      <c r="M309" s="203">
        <f>'13.Single Quadrant'!R21</f>
        <v>15</v>
      </c>
      <c r="N309" s="203">
        <f>'13.Single Quadrant'!S21</f>
        <v>45</v>
      </c>
      <c r="O309" s="203">
        <f>'13.Single Quadrant'!T21</f>
        <v>8.9396576292116645</v>
      </c>
      <c r="P309" s="203">
        <f>'13.Single Quadrant'!U21</f>
        <v>4.7596350895839364E-4</v>
      </c>
      <c r="Q309" s="203">
        <f>'13.Single Quadrant'!V21</f>
        <v>9.5170047665492732E-4</v>
      </c>
      <c r="R309" s="673"/>
      <c r="T309" s="705"/>
      <c r="U309" s="705"/>
      <c r="V309" s="86" t="s">
        <v>37</v>
      </c>
      <c r="W309" s="158" t="str">
        <f>'13.Single Quadrant'!Z21</f>
        <v>M</v>
      </c>
      <c r="X309" s="144" t="str">
        <f>'13.Single Quadrant'!AA21</f>
        <v>Protected</v>
      </c>
      <c r="Y309" s="144">
        <f>'13.Single Quadrant'!AB21</f>
        <v>0.01</v>
      </c>
      <c r="Z309" s="144">
        <f>'13.Single Quadrant'!AC21</f>
        <v>0.5</v>
      </c>
      <c r="AA309" s="144">
        <f>'13.Single Quadrant'!AD21</f>
        <v>0.505</v>
      </c>
      <c r="AB309" s="144" t="str">
        <f>'13.Single Quadrant'!AE21</f>
        <v>WBT+EBT</v>
      </c>
      <c r="AC309" s="144">
        <f>'13.Single Quadrant'!AF21</f>
        <v>4</v>
      </c>
      <c r="AD309" s="144">
        <f>'13.Single Quadrant'!AG21</f>
        <v>0</v>
      </c>
      <c r="AE309" s="144" t="str">
        <f>'13.Single Quadrant'!AH21</f>
        <v>SBT</v>
      </c>
      <c r="AF309" s="144">
        <f>'13.Single Quadrant'!AI21</f>
        <v>1</v>
      </c>
      <c r="AG309" s="144">
        <f>'13.Single Quadrant'!AJ21</f>
        <v>0</v>
      </c>
      <c r="AH309" s="144">
        <f>'13.Single Quadrant'!AK21</f>
        <v>4</v>
      </c>
      <c r="AI309" s="144">
        <f>'13.Single Quadrant'!AL21</f>
        <v>35</v>
      </c>
      <c r="AJ309" s="144">
        <f>'13.Single Quadrant'!AM21</f>
        <v>0.7222222222222221</v>
      </c>
      <c r="AK309" s="150">
        <f>'13.Single Quadrant'!AN21</f>
        <v>1.4588888888888887</v>
      </c>
      <c r="AL309" s="702"/>
      <c r="AN309" s="705"/>
      <c r="AO309" s="705"/>
      <c r="AP309" s="136" t="s">
        <v>37</v>
      </c>
      <c r="AQ309" s="172">
        <f>'13.Single Quadrant'!AR21</f>
        <v>6215840</v>
      </c>
      <c r="AR309" s="117">
        <f>'13.Single Quadrant'!AS21</f>
        <v>9.5170047665492732E-4</v>
      </c>
      <c r="AS309" s="117">
        <f>'13.Single Quadrant'!AT21</f>
        <v>1.4588888888888887</v>
      </c>
      <c r="AT309" s="117">
        <f>'13.Single Quadrant'!AU21</f>
        <v>1</v>
      </c>
      <c r="AU309" s="6">
        <f>'13.Single Quadrant'!AV21</f>
        <v>8630.2292118161458</v>
      </c>
      <c r="AV309" s="712"/>
      <c r="AW309" s="712"/>
      <c r="AX309" s="715"/>
    </row>
    <row r="310" spans="1:50" ht="20.25" thickTop="1" thickBot="1" x14ac:dyDescent="0.35">
      <c r="A310" s="673"/>
      <c r="B310" s="673"/>
      <c r="C310" s="228" t="s">
        <v>39</v>
      </c>
      <c r="D310" s="232" t="str">
        <f>'13.Single Quadrant'!L22</f>
        <v>EBL*WBL</v>
      </c>
      <c r="E310" s="204">
        <f>'13.Single Quadrant'!M22</f>
        <v>3927936</v>
      </c>
      <c r="F310" s="676"/>
      <c r="G310" s="669"/>
      <c r="I310" s="673"/>
      <c r="J310" s="673"/>
      <c r="K310" s="214" t="s">
        <v>39</v>
      </c>
      <c r="L310" s="203">
        <f>'13.Single Quadrant'!Q22</f>
        <v>20</v>
      </c>
      <c r="M310" s="203">
        <f>'13.Single Quadrant'!R22</f>
        <v>15</v>
      </c>
      <c r="N310" s="203">
        <f>'13.Single Quadrant'!S22</f>
        <v>45</v>
      </c>
      <c r="O310" s="203">
        <f>'13.Single Quadrant'!T22</f>
        <v>7.0840654162717795</v>
      </c>
      <c r="P310" s="203">
        <f>'13.Single Quadrant'!U22</f>
        <v>1.9707812023953651E-4</v>
      </c>
      <c r="Q310" s="203">
        <f>'13.Single Quadrant'!V22</f>
        <v>3.9411740069359585E-4</v>
      </c>
      <c r="R310" s="673"/>
      <c r="T310" s="705"/>
      <c r="U310" s="705"/>
      <c r="V310" s="78" t="s">
        <v>39</v>
      </c>
      <c r="W310" s="158" t="str">
        <f>'13.Single Quadrant'!Z22</f>
        <v>M</v>
      </c>
      <c r="X310" s="144" t="str">
        <f>'13.Single Quadrant'!AA22</f>
        <v>Protected</v>
      </c>
      <c r="Y310" s="144">
        <f>'13.Single Quadrant'!AB22</f>
        <v>0.01</v>
      </c>
      <c r="Z310" s="144">
        <f>'13.Single Quadrant'!AC22</f>
        <v>0.5</v>
      </c>
      <c r="AA310" s="144">
        <f>'13.Single Quadrant'!AD22</f>
        <v>0.505</v>
      </c>
      <c r="AB310" s="144" t="str">
        <f>'13.Single Quadrant'!AE22</f>
        <v>EBT</v>
      </c>
      <c r="AC310" s="144">
        <f>'13.Single Quadrant'!AF22</f>
        <v>2</v>
      </c>
      <c r="AD310" s="144">
        <f>'13.Single Quadrant'!AG22</f>
        <v>0</v>
      </c>
      <c r="AE310" s="144" t="str">
        <f>'13.Single Quadrant'!AH22</f>
        <v>SBT</v>
      </c>
      <c r="AF310" s="144">
        <f>'13.Single Quadrant'!AI22</f>
        <v>1</v>
      </c>
      <c r="AG310" s="144">
        <f>'13.Single Quadrant'!AJ22</f>
        <v>0</v>
      </c>
      <c r="AH310" s="144">
        <f>'13.Single Quadrant'!AK22</f>
        <v>2</v>
      </c>
      <c r="AI310" s="144">
        <f>'13.Single Quadrant'!AL22</f>
        <v>35</v>
      </c>
      <c r="AJ310" s="144">
        <f>'13.Single Quadrant'!AM22</f>
        <v>0.7222222222222221</v>
      </c>
      <c r="AK310" s="150">
        <f>'13.Single Quadrant'!AN22</f>
        <v>0.72944444444444434</v>
      </c>
      <c r="AL310" s="702"/>
      <c r="AN310" s="705"/>
      <c r="AO310" s="705"/>
      <c r="AP310" s="136" t="s">
        <v>39</v>
      </c>
      <c r="AQ310" s="172">
        <f>'13.Single Quadrant'!AR22</f>
        <v>3927936</v>
      </c>
      <c r="AR310" s="117">
        <f>'13.Single Quadrant'!AS22</f>
        <v>3.9411740069359585E-4</v>
      </c>
      <c r="AS310" s="117">
        <f>'13.Single Quadrant'!AT22</f>
        <v>0.72944444444444434</v>
      </c>
      <c r="AT310" s="117">
        <f>'13.Single Quadrant'!AU22</f>
        <v>1</v>
      </c>
      <c r="AU310" s="6">
        <f>'13.Single Quadrant'!AV22</f>
        <v>1129.2295485429891</v>
      </c>
      <c r="AV310" s="712"/>
      <c r="AW310" s="712"/>
      <c r="AX310" s="715"/>
    </row>
    <row r="311" spans="1:50" ht="20.25" thickTop="1" thickBot="1" x14ac:dyDescent="0.35">
      <c r="A311" s="673"/>
      <c r="B311" s="673"/>
      <c r="C311" s="229" t="s">
        <v>40</v>
      </c>
      <c r="D311" s="233" t="str">
        <f>'13.Single Quadrant'!L23</f>
        <v>SBT*(EBR+WBL)</v>
      </c>
      <c r="E311" s="210">
        <f>'13.Single Quadrant'!M23</f>
        <v>14703980</v>
      </c>
      <c r="F311" s="676"/>
      <c r="G311" s="669"/>
      <c r="I311" s="673"/>
      <c r="J311" s="673"/>
      <c r="K311" s="215" t="s">
        <v>40</v>
      </c>
      <c r="L311" s="209">
        <f>'13.Single Quadrant'!Q23</f>
        <v>25</v>
      </c>
      <c r="M311" s="209">
        <f>'13.Single Quadrant'!R23</f>
        <v>15</v>
      </c>
      <c r="N311" s="209">
        <f>'13.Single Quadrant'!S23</f>
        <v>45</v>
      </c>
      <c r="O311" s="209">
        <f>'13.Single Quadrant'!T23</f>
        <v>8.9396576292116645</v>
      </c>
      <c r="P311" s="209">
        <f>'13.Single Quadrant'!U23</f>
        <v>4.7596350895839364E-4</v>
      </c>
      <c r="Q311" s="209">
        <f>'13.Single Quadrant'!V23</f>
        <v>9.5170047665492732E-4</v>
      </c>
      <c r="R311" s="675"/>
      <c r="T311" s="705"/>
      <c r="U311" s="705"/>
      <c r="V311" s="86" t="s">
        <v>40</v>
      </c>
      <c r="W311" s="167" t="str">
        <f>'13.Single Quadrant'!Z23</f>
        <v>M</v>
      </c>
      <c r="X311" s="163" t="str">
        <f>'13.Single Quadrant'!AA23</f>
        <v>Protected</v>
      </c>
      <c r="Y311" s="163">
        <f>'13.Single Quadrant'!AB23</f>
        <v>0.01</v>
      </c>
      <c r="Z311" s="163">
        <f>'13.Single Quadrant'!AC23</f>
        <v>0.5</v>
      </c>
      <c r="AA311" s="163">
        <f>'13.Single Quadrant'!AD23</f>
        <v>0.505</v>
      </c>
      <c r="AB311" s="163">
        <f>'13.Single Quadrant'!AE23</f>
        <v>0</v>
      </c>
      <c r="AC311" s="163">
        <f>'13.Single Quadrant'!AF23</f>
        <v>0</v>
      </c>
      <c r="AD311" s="163">
        <f>'13.Single Quadrant'!AG23</f>
        <v>1</v>
      </c>
      <c r="AE311" s="163" t="str">
        <f>'13.Single Quadrant'!AH23</f>
        <v>SBT</v>
      </c>
      <c r="AF311" s="163">
        <f>'13.Single Quadrant'!AI23</f>
        <v>1</v>
      </c>
      <c r="AG311" s="163">
        <f>'13.Single Quadrant'!AJ23</f>
        <v>1</v>
      </c>
      <c r="AH311" s="163">
        <f>'13.Single Quadrant'!AK23</f>
        <v>1</v>
      </c>
      <c r="AI311" s="163">
        <f>'13.Single Quadrant'!AL23</f>
        <v>35</v>
      </c>
      <c r="AJ311" s="163">
        <f>'13.Single Quadrant'!AM23</f>
        <v>0.7222222222222221</v>
      </c>
      <c r="AK311" s="164">
        <f>'13.Single Quadrant'!AN23</f>
        <v>0.36472222222222217</v>
      </c>
      <c r="AL311" s="703"/>
      <c r="AN311" s="705"/>
      <c r="AO311" s="705"/>
      <c r="AP311" s="137" t="s">
        <v>40</v>
      </c>
      <c r="AQ311" s="174">
        <f>'13.Single Quadrant'!AR23</f>
        <v>14703980</v>
      </c>
      <c r="AR311" s="120">
        <f>'13.Single Quadrant'!AS23</f>
        <v>9.5170047665492732E-4</v>
      </c>
      <c r="AS311" s="120">
        <f>'13.Single Quadrant'!AT23</f>
        <v>0.36472222222222217</v>
      </c>
      <c r="AT311" s="120">
        <f>'13.Single Quadrant'!AU23</f>
        <v>1</v>
      </c>
      <c r="AU311" s="7">
        <f>'13.Single Quadrant'!AV23</f>
        <v>5103.8442803370244</v>
      </c>
      <c r="AV311" s="713"/>
      <c r="AW311" s="713"/>
      <c r="AX311" s="715"/>
    </row>
    <row r="312" spans="1:50" ht="20.25" thickTop="1" thickBot="1" x14ac:dyDescent="0.35">
      <c r="A312" s="673"/>
      <c r="B312" s="673"/>
      <c r="C312" s="239" t="s">
        <v>34</v>
      </c>
      <c r="D312" s="249" t="str">
        <f>'13.Single Quadrant'!L24</f>
        <v>NBT*(EBL+EBT)</v>
      </c>
      <c r="E312" s="200">
        <f>'13.Single Quadrant'!M24</f>
        <v>52915270</v>
      </c>
      <c r="F312" s="676">
        <f>SUM(E312:E321)</f>
        <v>360730789</v>
      </c>
      <c r="G312" s="669">
        <f>F312/F21</f>
        <v>1.0109156257525171</v>
      </c>
      <c r="I312" s="673"/>
      <c r="J312" s="673"/>
      <c r="K312" s="241" t="s">
        <v>34</v>
      </c>
      <c r="L312" s="218">
        <f>'13.Single Quadrant'!Q24</f>
        <v>35</v>
      </c>
      <c r="M312" s="218">
        <f>'13.Single Quadrant'!R24</f>
        <v>15</v>
      </c>
      <c r="N312" s="218">
        <f>'13.Single Quadrant'!S24</f>
        <v>270</v>
      </c>
      <c r="O312" s="199">
        <f>'13.Single Quadrant'!T24</f>
        <v>19.039432764659772</v>
      </c>
      <c r="P312" s="199">
        <f>'13.Single Quadrant'!U24</f>
        <v>8.3551870766805716E-3</v>
      </c>
      <c r="Q312" s="199">
        <f>'13.Single Quadrant'!V24</f>
        <v>1.6640565002274812E-2</v>
      </c>
      <c r="R312" s="672">
        <f>'13.Single Quadrant'!W24</f>
        <v>2.2486201445046882E-2</v>
      </c>
      <c r="T312" s="705"/>
      <c r="U312" s="705"/>
      <c r="V312" s="80" t="s">
        <v>34</v>
      </c>
      <c r="W312" s="157" t="str">
        <f>'13.Single Quadrant'!Z24</f>
        <v>C</v>
      </c>
      <c r="X312" s="147" t="str">
        <f>'13.Single Quadrant'!AA24</f>
        <v xml:space="preserve">Protected </v>
      </c>
      <c r="Y312" s="147">
        <f>'13.Single Quadrant'!AB24</f>
        <v>0.01</v>
      </c>
      <c r="Z312" s="147">
        <f>'13.Single Quadrant'!AC24</f>
        <v>0.5</v>
      </c>
      <c r="AA312" s="147">
        <f>'13.Single Quadrant'!AD24</f>
        <v>0.505</v>
      </c>
      <c r="AB312" s="147" t="str">
        <f>'13.Single Quadrant'!AE24</f>
        <v>EBT+WBT</v>
      </c>
      <c r="AC312" s="147">
        <f>'13.Single Quadrant'!AF24</f>
        <v>4</v>
      </c>
      <c r="AD312" s="147">
        <f>'13.Single Quadrant'!AG24</f>
        <v>0</v>
      </c>
      <c r="AE312" s="147" t="str">
        <f>'13.Single Quadrant'!AH24</f>
        <v>NBT</v>
      </c>
      <c r="AF312" s="147">
        <f>'13.Single Quadrant'!AI24</f>
        <v>1</v>
      </c>
      <c r="AG312" s="147">
        <f>'13.Single Quadrant'!AJ24</f>
        <v>0</v>
      </c>
      <c r="AH312" s="147">
        <f>'13.Single Quadrant'!AK24</f>
        <v>4</v>
      </c>
      <c r="AI312" s="147">
        <f>'13.Single Quadrant'!AL24</f>
        <v>35</v>
      </c>
      <c r="AJ312" s="147">
        <f>'13.Single Quadrant'!AM24</f>
        <v>0.7222222222222221</v>
      </c>
      <c r="AK312" s="148">
        <f>'13.Single Quadrant'!AN24</f>
        <v>1.4588888888888887</v>
      </c>
      <c r="AL312" s="701">
        <f>'13.Single Quadrant'!AO24</f>
        <v>1.4588888888888887</v>
      </c>
      <c r="AN312" s="705"/>
      <c r="AO312" s="705"/>
      <c r="AP312" s="138" t="s">
        <v>34</v>
      </c>
      <c r="AQ312" s="171">
        <f>'13.Single Quadrant'!AR24</f>
        <v>52915270</v>
      </c>
      <c r="AR312" s="115">
        <f>'13.Single Quadrant'!AS24</f>
        <v>1.6640565002274812E-2</v>
      </c>
      <c r="AS312" s="115">
        <f>'13.Single Quadrant'!AT24</f>
        <v>1.4588888888888887</v>
      </c>
      <c r="AT312" s="115">
        <f>'13.Single Quadrant'!AU24</f>
        <v>1</v>
      </c>
      <c r="AU312" s="5">
        <f>'13.Single Quadrant'!AV24</f>
        <v>1284610.0077032463</v>
      </c>
      <c r="AV312" s="711">
        <f>'13.Single Quadrant'!AW24</f>
        <v>11935142.23989152</v>
      </c>
      <c r="AW312" s="711">
        <f>'13.Single Quadrant'!AX24</f>
        <v>41.845820371639988</v>
      </c>
      <c r="AX312" s="715"/>
    </row>
    <row r="313" spans="1:50" ht="20.25" thickTop="1" thickBot="1" x14ac:dyDescent="0.35">
      <c r="A313" s="673"/>
      <c r="B313" s="673"/>
      <c r="C313" s="220" t="s">
        <v>35</v>
      </c>
      <c r="D313" s="232" t="str">
        <f>'13.Single Quadrant'!L25</f>
        <v>(NBT+EBL)*SBL</v>
      </c>
      <c r="E313" s="204">
        <f>'13.Single Quadrant'!M25</f>
        <v>5377083</v>
      </c>
      <c r="F313" s="676"/>
      <c r="G313" s="669"/>
      <c r="I313" s="673"/>
      <c r="J313" s="673"/>
      <c r="K313" s="219" t="s">
        <v>35</v>
      </c>
      <c r="L313" s="203">
        <f>'13.Single Quadrant'!Q25</f>
        <v>15</v>
      </c>
      <c r="M313" s="203">
        <f>'13.Single Quadrant'!R25</f>
        <v>15</v>
      </c>
      <c r="N313" s="203">
        <f>'13.Single Quadrant'!S25</f>
        <v>230</v>
      </c>
      <c r="O313" s="203">
        <f>'13.Single Quadrant'!T25</f>
        <v>13.59461680554975</v>
      </c>
      <c r="P313" s="203">
        <f>'13.Single Quadrant'!U25</f>
        <v>2.3309250871124854E-3</v>
      </c>
      <c r="Q313" s="203">
        <f>'13.Single Quadrant'!V25</f>
        <v>4.6564169624632402E-3</v>
      </c>
      <c r="R313" s="673"/>
      <c r="T313" s="705"/>
      <c r="U313" s="705"/>
      <c r="V313" s="81" t="s">
        <v>35</v>
      </c>
      <c r="W313" s="158" t="str">
        <f>'13.Single Quadrant'!Z25</f>
        <v>C</v>
      </c>
      <c r="X313" s="144" t="str">
        <f>'13.Single Quadrant'!AA25</f>
        <v xml:space="preserve">Protected </v>
      </c>
      <c r="Y313" s="144">
        <f>'13.Single Quadrant'!AB25</f>
        <v>0.01</v>
      </c>
      <c r="Z313" s="144">
        <f>'13.Single Quadrant'!AC25</f>
        <v>0.5</v>
      </c>
      <c r="AA313" s="144">
        <f>'13.Single Quadrant'!AD25</f>
        <v>0.505</v>
      </c>
      <c r="AB313" s="144" t="str">
        <f>'13.Single Quadrant'!AE25</f>
        <v>WBT+NBT</v>
      </c>
      <c r="AC313" s="144">
        <f>'13.Single Quadrant'!AF25</f>
        <v>3</v>
      </c>
      <c r="AD313" s="144">
        <f>'13.Single Quadrant'!AG25</f>
        <v>1</v>
      </c>
      <c r="AE313" s="144" t="str">
        <f>'13.Single Quadrant'!AH25</f>
        <v>EBT</v>
      </c>
      <c r="AF313" s="144">
        <f>'13.Single Quadrant'!AI25</f>
        <v>2</v>
      </c>
      <c r="AG313" s="144">
        <f>'13.Single Quadrant'!AJ25</f>
        <v>1.75</v>
      </c>
      <c r="AH313" s="144">
        <f>'13.Single Quadrant'!AK25</f>
        <v>4.75</v>
      </c>
      <c r="AI313" s="144">
        <f>'13.Single Quadrant'!AL25</f>
        <v>35</v>
      </c>
      <c r="AJ313" s="144">
        <f>'13.Single Quadrant'!AM25</f>
        <v>0.7222222222222221</v>
      </c>
      <c r="AK313" s="150">
        <f>'13.Single Quadrant'!AN25</f>
        <v>1.7324305555555555</v>
      </c>
      <c r="AL313" s="702"/>
      <c r="AN313" s="705"/>
      <c r="AO313" s="705"/>
      <c r="AP313" s="139" t="s">
        <v>35</v>
      </c>
      <c r="AQ313" s="172">
        <f>'13.Single Quadrant'!AR25</f>
        <v>5377083</v>
      </c>
      <c r="AR313" s="117">
        <f>'13.Single Quadrant'!AS25</f>
        <v>4.6564169624632402E-3</v>
      </c>
      <c r="AS313" s="117">
        <f>'13.Single Quadrant'!AT25</f>
        <v>1.7324305555555555</v>
      </c>
      <c r="AT313" s="117">
        <f>'13.Single Quadrant'!AU25</f>
        <v>1</v>
      </c>
      <c r="AU313" s="6">
        <f>'13.Single Quadrant'!AV25</f>
        <v>43376.493152663897</v>
      </c>
      <c r="AV313" s="712"/>
      <c r="AW313" s="712"/>
      <c r="AX313" s="715"/>
    </row>
    <row r="314" spans="1:50" ht="20.25" thickTop="1" thickBot="1" x14ac:dyDescent="0.35">
      <c r="A314" s="673"/>
      <c r="B314" s="673"/>
      <c r="C314" s="220" t="s">
        <v>30</v>
      </c>
      <c r="D314" s="232" t="str">
        <f>'13.Single Quadrant'!L26</f>
        <v>(NBT+EBL)*(WBT+WBL)</v>
      </c>
      <c r="E314" s="204">
        <f>'13.Single Quadrant'!M26</f>
        <v>105488397</v>
      </c>
      <c r="F314" s="676"/>
      <c r="G314" s="669"/>
      <c r="I314" s="673"/>
      <c r="J314" s="673"/>
      <c r="K314" s="219" t="s">
        <v>30</v>
      </c>
      <c r="L314" s="203">
        <f>'13.Single Quadrant'!Q26</f>
        <v>35</v>
      </c>
      <c r="M314" s="203">
        <f>'13.Single Quadrant'!R26</f>
        <v>25</v>
      </c>
      <c r="N314" s="203">
        <f>'13.Single Quadrant'!S26</f>
        <v>270</v>
      </c>
      <c r="O314" s="203">
        <f>'13.Single Quadrant'!T26</f>
        <v>21.505813167606568</v>
      </c>
      <c r="P314" s="203">
        <f>'13.Single Quadrant'!U26</f>
        <v>1.3257274218598319E-2</v>
      </c>
      <c r="Q314" s="203">
        <f>'13.Single Quadrant'!V26</f>
        <v>2.6338793117489528E-2</v>
      </c>
      <c r="R314" s="673"/>
      <c r="T314" s="705"/>
      <c r="U314" s="705"/>
      <c r="V314" s="81" t="s">
        <v>30</v>
      </c>
      <c r="W314" s="158" t="str">
        <f>'13.Single Quadrant'!Z26</f>
        <v>C</v>
      </c>
      <c r="X314" s="144" t="str">
        <f>'13.Single Quadrant'!AA26</f>
        <v xml:space="preserve">Protected </v>
      </c>
      <c r="Y314" s="144">
        <f>'13.Single Quadrant'!AB26</f>
        <v>0.01</v>
      </c>
      <c r="Z314" s="144">
        <f>'13.Single Quadrant'!AC26</f>
        <v>0.5</v>
      </c>
      <c r="AA314" s="144">
        <f>'13.Single Quadrant'!AD26</f>
        <v>0.505</v>
      </c>
      <c r="AB314" s="144" t="str">
        <f>'13.Single Quadrant'!AE26</f>
        <v>EBT+WBT</v>
      </c>
      <c r="AC314" s="144">
        <f>'13.Single Quadrant'!AF26</f>
        <v>4</v>
      </c>
      <c r="AD314" s="144">
        <f>'13.Single Quadrant'!AG26</f>
        <v>0</v>
      </c>
      <c r="AE314" s="144" t="str">
        <f>'13.Single Quadrant'!AH26</f>
        <v>NBT</v>
      </c>
      <c r="AF314" s="144">
        <f>'13.Single Quadrant'!AI26</f>
        <v>1</v>
      </c>
      <c r="AG314" s="144">
        <f>'13.Single Quadrant'!AJ26</f>
        <v>0</v>
      </c>
      <c r="AH314" s="144">
        <f>'13.Single Quadrant'!AK26</f>
        <v>4</v>
      </c>
      <c r="AI314" s="144">
        <f>'13.Single Quadrant'!AL26</f>
        <v>35</v>
      </c>
      <c r="AJ314" s="144">
        <f>'13.Single Quadrant'!AM26</f>
        <v>0.7222222222222221</v>
      </c>
      <c r="AK314" s="150">
        <f>'13.Single Quadrant'!AN26</f>
        <v>1.4588888888888887</v>
      </c>
      <c r="AL314" s="702"/>
      <c r="AN314" s="705"/>
      <c r="AO314" s="705"/>
      <c r="AP314" s="139" t="s">
        <v>30</v>
      </c>
      <c r="AQ314" s="172">
        <f>'13.Single Quadrant'!AR26</f>
        <v>105488397</v>
      </c>
      <c r="AR314" s="117">
        <f>'13.Single Quadrant'!AS26</f>
        <v>2.6338793117489528E-2</v>
      </c>
      <c r="AS314" s="117">
        <f>'13.Single Quadrant'!AT26</f>
        <v>1.4588888888888887</v>
      </c>
      <c r="AT314" s="117">
        <f>'13.Single Quadrant'!AU26</f>
        <v>1</v>
      </c>
      <c r="AU314" s="6">
        <f>'13.Single Quadrant'!AV26</f>
        <v>4053430.9624284501</v>
      </c>
      <c r="AV314" s="712"/>
      <c r="AW314" s="712"/>
      <c r="AX314" s="715"/>
    </row>
    <row r="315" spans="1:50" ht="20.25" thickTop="1" thickBot="1" x14ac:dyDescent="0.35">
      <c r="A315" s="673"/>
      <c r="B315" s="673"/>
      <c r="C315" s="220" t="s">
        <v>28</v>
      </c>
      <c r="D315" s="232" t="str">
        <f>'13.Single Quadrant'!L27</f>
        <v>(WBT+WBL)*SBL</v>
      </c>
      <c r="E315" s="204">
        <f>'13.Single Quadrant'!M27</f>
        <v>19736031</v>
      </c>
      <c r="F315" s="676"/>
      <c r="G315" s="669"/>
      <c r="I315" s="673"/>
      <c r="J315" s="673"/>
      <c r="K315" s="219" t="s">
        <v>28</v>
      </c>
      <c r="L315" s="203">
        <f>'13.Single Quadrant'!Q27</f>
        <v>35</v>
      </c>
      <c r="M315" s="203">
        <f>'13.Single Quadrant'!R27</f>
        <v>15</v>
      </c>
      <c r="N315" s="203">
        <f>'13.Single Quadrant'!S27</f>
        <v>230</v>
      </c>
      <c r="O315" s="203">
        <f>'13.Single Quadrant'!T27</f>
        <v>23.0484651884397</v>
      </c>
      <c r="P315" s="203">
        <f>'13.Single Quadrant'!U27</f>
        <v>1.7237755582630576E-2</v>
      </c>
      <c r="Q315" s="203">
        <f>'13.Single Quadrant'!V27</f>
        <v>3.417837094773464E-2</v>
      </c>
      <c r="R315" s="673"/>
      <c r="T315" s="705"/>
      <c r="U315" s="705"/>
      <c r="V315" s="81" t="s">
        <v>28</v>
      </c>
      <c r="W315" s="158" t="str">
        <f>'13.Single Quadrant'!Z27</f>
        <v>C</v>
      </c>
      <c r="X315" s="144" t="str">
        <f>'13.Single Quadrant'!AA27</f>
        <v xml:space="preserve">Protected </v>
      </c>
      <c r="Y315" s="144">
        <f>'13.Single Quadrant'!AB27</f>
        <v>0.01</v>
      </c>
      <c r="Z315" s="144">
        <f>'13.Single Quadrant'!AC27</f>
        <v>0.5</v>
      </c>
      <c r="AA315" s="144">
        <f>'13.Single Quadrant'!AD27</f>
        <v>0.505</v>
      </c>
      <c r="AB315" s="144" t="str">
        <f>'13.Single Quadrant'!AE27</f>
        <v>WBT+NBT</v>
      </c>
      <c r="AC315" s="144">
        <f>'13.Single Quadrant'!AF27</f>
        <v>3</v>
      </c>
      <c r="AD315" s="144">
        <f>'13.Single Quadrant'!AG27</f>
        <v>1</v>
      </c>
      <c r="AE315" s="144" t="str">
        <f>'13.Single Quadrant'!AH27</f>
        <v>EBT</v>
      </c>
      <c r="AF315" s="144">
        <f>'13.Single Quadrant'!AI27</f>
        <v>2</v>
      </c>
      <c r="AG315" s="144">
        <f>'13.Single Quadrant'!AJ27</f>
        <v>1.75</v>
      </c>
      <c r="AH315" s="144">
        <f>'13.Single Quadrant'!AK27</f>
        <v>4.75</v>
      </c>
      <c r="AI315" s="144">
        <f>'13.Single Quadrant'!AL27</f>
        <v>35</v>
      </c>
      <c r="AJ315" s="144">
        <f>'13.Single Quadrant'!AM27</f>
        <v>0.7222222222222221</v>
      </c>
      <c r="AK315" s="150">
        <f>'13.Single Quadrant'!AN27</f>
        <v>1.7324305555555555</v>
      </c>
      <c r="AL315" s="702"/>
      <c r="AN315" s="705"/>
      <c r="AO315" s="705"/>
      <c r="AP315" s="139" t="s">
        <v>28</v>
      </c>
      <c r="AQ315" s="172">
        <f>'13.Single Quadrant'!AR27</f>
        <v>19736031</v>
      </c>
      <c r="AR315" s="117">
        <f>'13.Single Quadrant'!AS27</f>
        <v>3.417837094773464E-2</v>
      </c>
      <c r="AS315" s="117">
        <f>'13.Single Quadrant'!AT27</f>
        <v>1.7324305555555555</v>
      </c>
      <c r="AT315" s="117">
        <f>'13.Single Quadrant'!AU27</f>
        <v>1</v>
      </c>
      <c r="AU315" s="6">
        <f>'13.Single Quadrant'!AV27</f>
        <v>1168603.0422400273</v>
      </c>
      <c r="AV315" s="712"/>
      <c r="AW315" s="712"/>
      <c r="AX315" s="715"/>
    </row>
    <row r="316" spans="1:50" ht="20.25" thickTop="1" thickBot="1" x14ac:dyDescent="0.35">
      <c r="A316" s="673"/>
      <c r="B316" s="673"/>
      <c r="C316" s="220" t="s">
        <v>36</v>
      </c>
      <c r="D316" s="232" t="str">
        <f>'13.Single Quadrant'!L28</f>
        <v>(WBT+WBL)*SBT</v>
      </c>
      <c r="E316" s="204">
        <f>'13.Single Quadrant'!M28</f>
        <v>72116205</v>
      </c>
      <c r="F316" s="676"/>
      <c r="G316" s="669"/>
      <c r="I316" s="673"/>
      <c r="J316" s="673"/>
      <c r="K316" s="219" t="s">
        <v>36</v>
      </c>
      <c r="L316" s="203">
        <f>'13.Single Quadrant'!Q28</f>
        <v>35</v>
      </c>
      <c r="M316" s="203">
        <f>'13.Single Quadrant'!R28</f>
        <v>15</v>
      </c>
      <c r="N316" s="203">
        <f>'13.Single Quadrant'!S28</f>
        <v>270</v>
      </c>
      <c r="O316" s="203">
        <f>'13.Single Quadrant'!T28</f>
        <v>19.039432764659772</v>
      </c>
      <c r="P316" s="203">
        <f>'13.Single Quadrant'!U28</f>
        <v>8.3551870766805716E-3</v>
      </c>
      <c r="Q316" s="203">
        <f>'13.Single Quadrant'!V28</f>
        <v>1.6640565002274812E-2</v>
      </c>
      <c r="R316" s="673"/>
      <c r="T316" s="705"/>
      <c r="U316" s="705"/>
      <c r="V316" s="81" t="s">
        <v>36</v>
      </c>
      <c r="W316" s="158" t="str">
        <f>'13.Single Quadrant'!Z28</f>
        <v>C</v>
      </c>
      <c r="X316" s="144" t="str">
        <f>'13.Single Quadrant'!AA28</f>
        <v xml:space="preserve">Protected </v>
      </c>
      <c r="Y316" s="144">
        <f>'13.Single Quadrant'!AB28</f>
        <v>0.01</v>
      </c>
      <c r="Z316" s="144">
        <f>'13.Single Quadrant'!AC28</f>
        <v>0.5</v>
      </c>
      <c r="AA316" s="144">
        <f>'13.Single Quadrant'!AD28</f>
        <v>0.505</v>
      </c>
      <c r="AB316" s="144" t="str">
        <f>'13.Single Quadrant'!AE28</f>
        <v>WBT+EBT</v>
      </c>
      <c r="AC316" s="144">
        <f>'13.Single Quadrant'!AF28</f>
        <v>4</v>
      </c>
      <c r="AD316" s="144">
        <f>'13.Single Quadrant'!AG28</f>
        <v>0</v>
      </c>
      <c r="AE316" s="144" t="str">
        <f>'13.Single Quadrant'!AH28</f>
        <v>SBT</v>
      </c>
      <c r="AF316" s="144">
        <f>'13.Single Quadrant'!AI28</f>
        <v>1</v>
      </c>
      <c r="AG316" s="144">
        <f>'13.Single Quadrant'!AJ28</f>
        <v>0</v>
      </c>
      <c r="AH316" s="144">
        <f>'13.Single Quadrant'!AK28</f>
        <v>4</v>
      </c>
      <c r="AI316" s="144">
        <f>'13.Single Quadrant'!AL28</f>
        <v>35</v>
      </c>
      <c r="AJ316" s="144">
        <f>'13.Single Quadrant'!AM28</f>
        <v>0.7222222222222221</v>
      </c>
      <c r="AK316" s="150">
        <f>'13.Single Quadrant'!AN28</f>
        <v>1.4588888888888887</v>
      </c>
      <c r="AL316" s="702"/>
      <c r="AN316" s="705"/>
      <c r="AO316" s="705"/>
      <c r="AP316" s="139" t="s">
        <v>36</v>
      </c>
      <c r="AQ316" s="172">
        <f>'13.Single Quadrant'!AR28</f>
        <v>72116205</v>
      </c>
      <c r="AR316" s="117">
        <f>'13.Single Quadrant'!AS28</f>
        <v>1.6640565002274812E-2</v>
      </c>
      <c r="AS316" s="117">
        <f>'13.Single Quadrant'!AT28</f>
        <v>1.4588888888888887</v>
      </c>
      <c r="AT316" s="117">
        <f>'13.Single Quadrant'!AU28</f>
        <v>1</v>
      </c>
      <c r="AU316" s="6">
        <f>'13.Single Quadrant'!AV28</f>
        <v>1750746.0258745519</v>
      </c>
      <c r="AV316" s="712"/>
      <c r="AW316" s="712"/>
      <c r="AX316" s="715"/>
    </row>
    <row r="317" spans="1:50" ht="20.25" thickTop="1" thickBot="1" x14ac:dyDescent="0.35">
      <c r="A317" s="673"/>
      <c r="B317" s="673"/>
      <c r="C317" s="220" t="s">
        <v>29</v>
      </c>
      <c r="D317" s="232" t="str">
        <f>'13.Single Quadrant'!L29</f>
        <v>SBT*NBL</v>
      </c>
      <c r="E317" s="204">
        <f>'13.Single Quadrant'!M29</f>
        <v>3675995</v>
      </c>
      <c r="F317" s="676"/>
      <c r="G317" s="669"/>
      <c r="I317" s="673"/>
      <c r="J317" s="673"/>
      <c r="K317" s="219" t="s">
        <v>29</v>
      </c>
      <c r="L317" s="203">
        <f>'13.Single Quadrant'!Q29</f>
        <v>15</v>
      </c>
      <c r="M317" s="203">
        <f>'13.Single Quadrant'!R29</f>
        <v>25</v>
      </c>
      <c r="N317" s="203">
        <f>'13.Single Quadrant'!S29</f>
        <v>230</v>
      </c>
      <c r="O317" s="203">
        <f>'13.Single Quadrant'!T29</f>
        <v>18.248908921254063</v>
      </c>
      <c r="P317" s="203">
        <f>'13.Single Quadrant'!U29</f>
        <v>7.1146798558078322E-3</v>
      </c>
      <c r="Q317" s="203">
        <f>'13.Single Quadrant'!V29</f>
        <v>1.4178741042165027E-2</v>
      </c>
      <c r="R317" s="673"/>
      <c r="T317" s="705"/>
      <c r="U317" s="705"/>
      <c r="V317" s="81" t="s">
        <v>29</v>
      </c>
      <c r="W317" s="158" t="str">
        <f>'13.Single Quadrant'!Z29</f>
        <v>C</v>
      </c>
      <c r="X317" s="144" t="str">
        <f>'13.Single Quadrant'!AA29</f>
        <v xml:space="preserve">Protected </v>
      </c>
      <c r="Y317" s="144">
        <f>'13.Single Quadrant'!AB29</f>
        <v>0.01</v>
      </c>
      <c r="Z317" s="144">
        <f>'13.Single Quadrant'!AC29</f>
        <v>0.5</v>
      </c>
      <c r="AA317" s="144">
        <f>'13.Single Quadrant'!AD29</f>
        <v>0.505</v>
      </c>
      <c r="AB317" s="144" t="str">
        <f>'13.Single Quadrant'!AE29</f>
        <v>EBT+SBT</v>
      </c>
      <c r="AC317" s="144">
        <f>'13.Single Quadrant'!AF29</f>
        <v>3</v>
      </c>
      <c r="AD317" s="144">
        <f>'13.Single Quadrant'!AG29</f>
        <v>1</v>
      </c>
      <c r="AE317" s="144" t="str">
        <f>'13.Single Quadrant'!AH29</f>
        <v>WBT</v>
      </c>
      <c r="AF317" s="144">
        <f>'13.Single Quadrant'!AI29</f>
        <v>2</v>
      </c>
      <c r="AG317" s="144">
        <f>'13.Single Quadrant'!AJ29</f>
        <v>1.75</v>
      </c>
      <c r="AH317" s="144">
        <f>'13.Single Quadrant'!AK29</f>
        <v>4.75</v>
      </c>
      <c r="AI317" s="144">
        <f>'13.Single Quadrant'!AL29</f>
        <v>35</v>
      </c>
      <c r="AJ317" s="144">
        <f>'13.Single Quadrant'!AM29</f>
        <v>0.7222222222222221</v>
      </c>
      <c r="AK317" s="150">
        <f>'13.Single Quadrant'!AN29</f>
        <v>1.7324305555555555</v>
      </c>
      <c r="AL317" s="702"/>
      <c r="AN317" s="705"/>
      <c r="AO317" s="705"/>
      <c r="AP317" s="139" t="s">
        <v>29</v>
      </c>
      <c r="AQ317" s="172">
        <f>'13.Single Quadrant'!AR29</f>
        <v>3675995</v>
      </c>
      <c r="AR317" s="117">
        <f>'13.Single Quadrant'!AS29</f>
        <v>1.4178741042165027E-2</v>
      </c>
      <c r="AS317" s="117">
        <f>'13.Single Quadrant'!AT29</f>
        <v>1.7324305555555555</v>
      </c>
      <c r="AT317" s="117">
        <f>'13.Single Quadrant'!AU29</f>
        <v>1</v>
      </c>
      <c r="AU317" s="6">
        <f>'13.Single Quadrant'!AV29</f>
        <v>90295.980377079104</v>
      </c>
      <c r="AV317" s="712"/>
      <c r="AW317" s="712"/>
      <c r="AX317" s="715"/>
    </row>
    <row r="318" spans="1:50" ht="20.25" thickTop="1" thickBot="1" x14ac:dyDescent="0.35">
      <c r="A318" s="673"/>
      <c r="B318" s="673"/>
      <c r="C318" s="220" t="s">
        <v>37</v>
      </c>
      <c r="D318" s="232" t="str">
        <f>'13.Single Quadrant'!L30</f>
        <v>SBT*EBT</v>
      </c>
      <c r="E318" s="204">
        <f>'13.Single Quadrant'!M30</f>
        <v>46699430</v>
      </c>
      <c r="F318" s="676"/>
      <c r="G318" s="669"/>
      <c r="I318" s="673"/>
      <c r="J318" s="673"/>
      <c r="K318" s="219" t="s">
        <v>37</v>
      </c>
      <c r="L318" s="203">
        <f>'13.Single Quadrant'!Q30</f>
        <v>35</v>
      </c>
      <c r="M318" s="203">
        <f>'13.Single Quadrant'!R30</f>
        <v>15</v>
      </c>
      <c r="N318" s="203">
        <f>'13.Single Quadrant'!S30</f>
        <v>270</v>
      </c>
      <c r="O318" s="203">
        <f>'13.Single Quadrant'!T30</f>
        <v>19.039432764659772</v>
      </c>
      <c r="P318" s="203">
        <f>'13.Single Quadrant'!U30</f>
        <v>8.3551870766805716E-3</v>
      </c>
      <c r="Q318" s="203">
        <f>'13.Single Quadrant'!V30</f>
        <v>1.6640565002274812E-2</v>
      </c>
      <c r="R318" s="673"/>
      <c r="T318" s="705"/>
      <c r="U318" s="705"/>
      <c r="V318" s="81" t="s">
        <v>37</v>
      </c>
      <c r="W318" s="158" t="str">
        <f>'13.Single Quadrant'!Z30</f>
        <v>C</v>
      </c>
      <c r="X318" s="144" t="str">
        <f>'13.Single Quadrant'!AA30</f>
        <v xml:space="preserve">Protected </v>
      </c>
      <c r="Y318" s="144">
        <f>'13.Single Quadrant'!AB30</f>
        <v>0.01</v>
      </c>
      <c r="Z318" s="144">
        <f>'13.Single Quadrant'!AC30</f>
        <v>0.5</v>
      </c>
      <c r="AA318" s="144">
        <f>'13.Single Quadrant'!AD30</f>
        <v>0.505</v>
      </c>
      <c r="AB318" s="144" t="str">
        <f>'13.Single Quadrant'!AE30</f>
        <v>WBT+EBT</v>
      </c>
      <c r="AC318" s="144">
        <f>'13.Single Quadrant'!AF30</f>
        <v>4</v>
      </c>
      <c r="AD318" s="144">
        <f>'13.Single Quadrant'!AG30</f>
        <v>0</v>
      </c>
      <c r="AE318" s="144" t="str">
        <f>'13.Single Quadrant'!AH30</f>
        <v>SBT</v>
      </c>
      <c r="AF318" s="144">
        <f>'13.Single Quadrant'!AI30</f>
        <v>1</v>
      </c>
      <c r="AG318" s="144">
        <f>'13.Single Quadrant'!AJ30</f>
        <v>0</v>
      </c>
      <c r="AH318" s="144">
        <f>'13.Single Quadrant'!AK30</f>
        <v>4</v>
      </c>
      <c r="AI318" s="144">
        <f>'13.Single Quadrant'!AL30</f>
        <v>35</v>
      </c>
      <c r="AJ318" s="144">
        <f>'13.Single Quadrant'!AM30</f>
        <v>0.7222222222222221</v>
      </c>
      <c r="AK318" s="150">
        <f>'13.Single Quadrant'!AN30</f>
        <v>1.4588888888888887</v>
      </c>
      <c r="AL318" s="702"/>
      <c r="AN318" s="705"/>
      <c r="AO318" s="705"/>
      <c r="AP318" s="139" t="s">
        <v>37</v>
      </c>
      <c r="AQ318" s="172">
        <f>'13.Single Quadrant'!AR30</f>
        <v>46699430</v>
      </c>
      <c r="AR318" s="117">
        <f>'13.Single Quadrant'!AS30</f>
        <v>1.6640565002274812E-2</v>
      </c>
      <c r="AS318" s="117">
        <f>'13.Single Quadrant'!AT30</f>
        <v>1.4588888888888887</v>
      </c>
      <c r="AT318" s="117">
        <f>'13.Single Quadrant'!AU30</f>
        <v>1</v>
      </c>
      <c r="AU318" s="6">
        <f>'13.Single Quadrant'!AV30</f>
        <v>1133709.7048174792</v>
      </c>
      <c r="AV318" s="712"/>
      <c r="AW318" s="712"/>
      <c r="AX318" s="715"/>
    </row>
    <row r="319" spans="1:50" ht="20.25" thickTop="1" thickBot="1" x14ac:dyDescent="0.35">
      <c r="A319" s="673"/>
      <c r="B319" s="673"/>
      <c r="C319" s="220" t="s">
        <v>39</v>
      </c>
      <c r="D319" s="232" t="str">
        <f>'13.Single Quadrant'!L31</f>
        <v>EBT*NBL</v>
      </c>
      <c r="E319" s="204">
        <f>'13.Single Quadrant'!M31</f>
        <v>12780226</v>
      </c>
      <c r="F319" s="676"/>
      <c r="G319" s="669"/>
      <c r="I319" s="673"/>
      <c r="J319" s="673"/>
      <c r="K319" s="219" t="s">
        <v>39</v>
      </c>
      <c r="L319" s="203">
        <f>'13.Single Quadrant'!Q31</f>
        <v>35</v>
      </c>
      <c r="M319" s="203">
        <f>'13.Single Quadrant'!R31</f>
        <v>15</v>
      </c>
      <c r="N319" s="203">
        <f>'13.Single Quadrant'!S31</f>
        <v>230</v>
      </c>
      <c r="O319" s="203">
        <f>'13.Single Quadrant'!T31</f>
        <v>23.0484651884397</v>
      </c>
      <c r="P319" s="203">
        <f>'13.Single Quadrant'!U31</f>
        <v>1.7237755582630576E-2</v>
      </c>
      <c r="Q319" s="203">
        <f>'13.Single Quadrant'!V31</f>
        <v>3.417837094773464E-2</v>
      </c>
      <c r="R319" s="673"/>
      <c r="T319" s="705"/>
      <c r="U319" s="705"/>
      <c r="V319" s="81" t="s">
        <v>39</v>
      </c>
      <c r="W319" s="158" t="str">
        <f>'13.Single Quadrant'!Z31</f>
        <v>C</v>
      </c>
      <c r="X319" s="144" t="str">
        <f>'13.Single Quadrant'!AA31</f>
        <v xml:space="preserve">Protected </v>
      </c>
      <c r="Y319" s="144">
        <f>'13.Single Quadrant'!AB31</f>
        <v>0.01</v>
      </c>
      <c r="Z319" s="144">
        <f>'13.Single Quadrant'!AC31</f>
        <v>0.5</v>
      </c>
      <c r="AA319" s="144">
        <f>'13.Single Quadrant'!AD31</f>
        <v>0.505</v>
      </c>
      <c r="AB319" s="144" t="str">
        <f>'13.Single Quadrant'!AE31</f>
        <v>EBT+SBT</v>
      </c>
      <c r="AC319" s="144">
        <f>'13.Single Quadrant'!AF31</f>
        <v>3</v>
      </c>
      <c r="AD319" s="144">
        <f>'13.Single Quadrant'!AG31</f>
        <v>1</v>
      </c>
      <c r="AE319" s="144" t="str">
        <f>'13.Single Quadrant'!AH31</f>
        <v>WBT</v>
      </c>
      <c r="AF319" s="144">
        <f>'13.Single Quadrant'!AI31</f>
        <v>2</v>
      </c>
      <c r="AG319" s="144">
        <f>'13.Single Quadrant'!AJ31</f>
        <v>1.75</v>
      </c>
      <c r="AH319" s="144">
        <f>'13.Single Quadrant'!AK31</f>
        <v>4.75</v>
      </c>
      <c r="AI319" s="144">
        <f>'13.Single Quadrant'!AL31</f>
        <v>35</v>
      </c>
      <c r="AJ319" s="144">
        <f>'13.Single Quadrant'!AM31</f>
        <v>0.7222222222222221</v>
      </c>
      <c r="AK319" s="150">
        <f>'13.Single Quadrant'!AN31</f>
        <v>1.7324305555555555</v>
      </c>
      <c r="AL319" s="702"/>
      <c r="AN319" s="705"/>
      <c r="AO319" s="705"/>
      <c r="AP319" s="139" t="s">
        <v>39</v>
      </c>
      <c r="AQ319" s="172">
        <f>'13.Single Quadrant'!AR31</f>
        <v>12780226</v>
      </c>
      <c r="AR319" s="117">
        <f>'13.Single Quadrant'!AS31</f>
        <v>3.417837094773464E-2</v>
      </c>
      <c r="AS319" s="117">
        <f>'13.Single Quadrant'!AT31</f>
        <v>1.7324305555555555</v>
      </c>
      <c r="AT319" s="117">
        <f>'13.Single Quadrant'!AU31</f>
        <v>1</v>
      </c>
      <c r="AU319" s="6">
        <f>'13.Single Quadrant'!AV31</f>
        <v>756738.32211325038</v>
      </c>
      <c r="AV319" s="712"/>
      <c r="AW319" s="712"/>
      <c r="AX319" s="715"/>
    </row>
    <row r="320" spans="1:50" ht="20.25" thickTop="1" thickBot="1" x14ac:dyDescent="0.35">
      <c r="A320" s="673"/>
      <c r="B320" s="673"/>
      <c r="C320" s="220" t="s">
        <v>40</v>
      </c>
      <c r="D320" s="232" t="str">
        <f>'13.Single Quadrant'!L32</f>
        <v>EBT*WBL</v>
      </c>
      <c r="E320" s="204">
        <f>'13.Single Quadrant'!M32</f>
        <v>29510472</v>
      </c>
      <c r="F320" s="676"/>
      <c r="G320" s="669"/>
      <c r="I320" s="673"/>
      <c r="J320" s="673"/>
      <c r="K320" s="219" t="s">
        <v>40</v>
      </c>
      <c r="L320" s="203">
        <f>'13.Single Quadrant'!Q32</f>
        <v>35</v>
      </c>
      <c r="M320" s="203">
        <f>'13.Single Quadrant'!R32</f>
        <v>20</v>
      </c>
      <c r="N320" s="203">
        <f>'13.Single Quadrant'!S32</f>
        <v>230</v>
      </c>
      <c r="O320" s="203">
        <f>'13.Single Quadrant'!T32</f>
        <v>25.12420473149924</v>
      </c>
      <c r="P320" s="203">
        <f>'13.Single Quadrant'!U32</f>
        <v>2.3901073345479126E-2</v>
      </c>
      <c r="Q320" s="203">
        <f>'13.Single Quadrant'!V32</f>
        <v>4.7230885383892279E-2</v>
      </c>
      <c r="R320" s="673"/>
      <c r="T320" s="705"/>
      <c r="U320" s="705"/>
      <c r="V320" s="81" t="s">
        <v>40</v>
      </c>
      <c r="W320" s="158" t="str">
        <f>'13.Single Quadrant'!Z32</f>
        <v>C</v>
      </c>
      <c r="X320" s="144" t="str">
        <f>'13.Single Quadrant'!AA32</f>
        <v xml:space="preserve">Protected </v>
      </c>
      <c r="Y320" s="144">
        <f>'13.Single Quadrant'!AB32</f>
        <v>0.01</v>
      </c>
      <c r="Z320" s="144">
        <f>'13.Single Quadrant'!AC32</f>
        <v>0.5</v>
      </c>
      <c r="AA320" s="144">
        <f>'13.Single Quadrant'!AD32</f>
        <v>0.505</v>
      </c>
      <c r="AB320" s="144" t="str">
        <f>'13.Single Quadrant'!AE32</f>
        <v>EBT</v>
      </c>
      <c r="AC320" s="144">
        <f>'13.Single Quadrant'!AF32</f>
        <v>2</v>
      </c>
      <c r="AD320" s="144">
        <f>'13.Single Quadrant'!AG32</f>
        <v>1</v>
      </c>
      <c r="AE320" s="144" t="str">
        <f>'13.Single Quadrant'!AH32</f>
        <v>SBT</v>
      </c>
      <c r="AF320" s="144">
        <f>'13.Single Quadrant'!AI32</f>
        <v>1</v>
      </c>
      <c r="AG320" s="144">
        <f>'13.Single Quadrant'!AJ32</f>
        <v>1</v>
      </c>
      <c r="AH320" s="144">
        <f>'13.Single Quadrant'!AK32</f>
        <v>3</v>
      </c>
      <c r="AI320" s="144">
        <f>'13.Single Quadrant'!AL32</f>
        <v>35</v>
      </c>
      <c r="AJ320" s="144">
        <f>'13.Single Quadrant'!AM32</f>
        <v>0.7222222222222221</v>
      </c>
      <c r="AK320" s="150">
        <f>'13.Single Quadrant'!AN32</f>
        <v>1.0941666666666665</v>
      </c>
      <c r="AL320" s="702"/>
      <c r="AN320" s="705"/>
      <c r="AO320" s="705"/>
      <c r="AP320" s="139" t="s">
        <v>40</v>
      </c>
      <c r="AQ320" s="172">
        <f>'13.Single Quadrant'!AR32</f>
        <v>29510472</v>
      </c>
      <c r="AR320" s="117">
        <f>'13.Single Quadrant'!AS32</f>
        <v>4.7230885383892279E-2</v>
      </c>
      <c r="AS320" s="117">
        <f>'13.Single Quadrant'!AT32</f>
        <v>1.0941666666666665</v>
      </c>
      <c r="AT320" s="117">
        <f>'13.Single Quadrant'!AU32</f>
        <v>1</v>
      </c>
      <c r="AU320" s="6">
        <f>'13.Single Quadrant'!AV32</f>
        <v>1525055.7593517217</v>
      </c>
      <c r="AV320" s="712"/>
      <c r="AW320" s="712"/>
      <c r="AX320" s="715"/>
    </row>
    <row r="321" spans="1:50" ht="20.25" thickTop="1" thickBot="1" x14ac:dyDescent="0.35">
      <c r="A321" s="675"/>
      <c r="B321" s="675"/>
      <c r="C321" s="222" t="s">
        <v>41</v>
      </c>
      <c r="D321" s="233" t="str">
        <f>'13.Single Quadrant'!L33</f>
        <v>(EBL+EBR)*SBT</v>
      </c>
      <c r="E321" s="210">
        <f>'13.Single Quadrant'!M33</f>
        <v>12431680</v>
      </c>
      <c r="F321" s="676"/>
      <c r="G321" s="669"/>
      <c r="I321" s="675"/>
      <c r="J321" s="675"/>
      <c r="K321" s="221" t="s">
        <v>41</v>
      </c>
      <c r="L321" s="209">
        <f>'13.Single Quadrant'!Q33</f>
        <v>25</v>
      </c>
      <c r="M321" s="209">
        <f>'13.Single Quadrant'!R33</f>
        <v>15</v>
      </c>
      <c r="N321" s="209">
        <f>'13.Single Quadrant'!S33</f>
        <v>230</v>
      </c>
      <c r="O321" s="209">
        <f>'13.Single Quadrant'!T33</f>
        <v>18.248908921254063</v>
      </c>
      <c r="P321" s="209">
        <f>'13.Single Quadrant'!U33</f>
        <v>7.1146798558078322E-3</v>
      </c>
      <c r="Q321" s="209">
        <f>'13.Single Quadrant'!V33</f>
        <v>1.4178741042165027E-2</v>
      </c>
      <c r="R321" s="675"/>
      <c r="T321" s="706"/>
      <c r="U321" s="706"/>
      <c r="V321" s="82" t="s">
        <v>41</v>
      </c>
      <c r="W321" s="168" t="str">
        <f>'13.Single Quadrant'!Z33</f>
        <v>C</v>
      </c>
      <c r="X321" s="152" t="str">
        <f>'13.Single Quadrant'!AA33</f>
        <v xml:space="preserve">Protected </v>
      </c>
      <c r="Y321" s="152">
        <f>'13.Single Quadrant'!AB33</f>
        <v>0.01</v>
      </c>
      <c r="Z321" s="152">
        <f>'13.Single Quadrant'!AC33</f>
        <v>0.5</v>
      </c>
      <c r="AA321" s="152">
        <f>'13.Single Quadrant'!AD33</f>
        <v>0.505</v>
      </c>
      <c r="AB321" s="152" t="str">
        <f>'13.Single Quadrant'!AE33</f>
        <v>SBT</v>
      </c>
      <c r="AC321" s="152">
        <f>'13.Single Quadrant'!AF33</f>
        <v>1</v>
      </c>
      <c r="AD321" s="152">
        <f>'13.Single Quadrant'!AG33</f>
        <v>1</v>
      </c>
      <c r="AE321" s="152" t="str">
        <f>'13.Single Quadrant'!AH33</f>
        <v>NBT</v>
      </c>
      <c r="AF321" s="152">
        <f>'13.Single Quadrant'!AI33</f>
        <v>1</v>
      </c>
      <c r="AG321" s="152">
        <f>'13.Single Quadrant'!AJ33</f>
        <v>1</v>
      </c>
      <c r="AH321" s="152">
        <f>'13.Single Quadrant'!AK33</f>
        <v>2</v>
      </c>
      <c r="AI321" s="152">
        <f>'13.Single Quadrant'!AL33</f>
        <v>35</v>
      </c>
      <c r="AJ321" s="152">
        <f>'13.Single Quadrant'!AM33</f>
        <v>0.7222222222222221</v>
      </c>
      <c r="AK321" s="153">
        <f>'13.Single Quadrant'!AN33</f>
        <v>0.72944444444444434</v>
      </c>
      <c r="AL321" s="703"/>
      <c r="AN321" s="706"/>
      <c r="AO321" s="706"/>
      <c r="AP321" s="140" t="s">
        <v>41</v>
      </c>
      <c r="AQ321" s="174">
        <f>'13.Single Quadrant'!AR33</f>
        <v>12431680</v>
      </c>
      <c r="AR321" s="120">
        <f>'13.Single Quadrant'!AS33</f>
        <v>1.4178741042165027E-2</v>
      </c>
      <c r="AS321" s="120">
        <f>'13.Single Quadrant'!AT33</f>
        <v>0.72944444444444434</v>
      </c>
      <c r="AT321" s="120">
        <f>'13.Single Quadrant'!AU33</f>
        <v>1</v>
      </c>
      <c r="AU321" s="7">
        <f>'13.Single Quadrant'!AV33</f>
        <v>128575.94183304919</v>
      </c>
      <c r="AV321" s="713"/>
      <c r="AW321" s="713"/>
      <c r="AX321" s="716"/>
    </row>
    <row r="322" spans="1:50" ht="20.25" thickTop="1" thickBot="1" x14ac:dyDescent="0.35">
      <c r="A322" s="669">
        <v>14</v>
      </c>
      <c r="B322" s="669" t="s">
        <v>57</v>
      </c>
      <c r="C322" s="202" t="s">
        <v>34</v>
      </c>
      <c r="D322" s="199" t="str">
        <f>'14.RCI'!L6</f>
        <v>(NBT+NBL)*(EBT+SBL+NBR)</v>
      </c>
      <c r="E322" s="212">
        <f>'14.RCI'!M6</f>
        <v>68554248</v>
      </c>
      <c r="F322" s="670">
        <f>SUM(E322:E327)</f>
        <v>430978813</v>
      </c>
      <c r="G322" s="672">
        <f>F322/F5</f>
        <v>2.9117346404561273</v>
      </c>
      <c r="I322" s="677">
        <v>14</v>
      </c>
      <c r="J322" s="677" t="s">
        <v>57</v>
      </c>
      <c r="K322" s="202" t="s">
        <v>34</v>
      </c>
      <c r="L322" s="199">
        <f>'14.RCI'!Q6</f>
        <v>35</v>
      </c>
      <c r="M322" s="199">
        <f>'14.RCI'!R6</f>
        <v>20</v>
      </c>
      <c r="N322" s="199">
        <f>'14.RCI'!S6</f>
        <v>10</v>
      </c>
      <c r="O322" s="199">
        <f>'14.RCI'!T6</f>
        <v>7.8464824249932006</v>
      </c>
      <c r="P322" s="199">
        <f>'14.RCI'!U6</f>
        <v>2.903258937823807E-4</v>
      </c>
      <c r="Q322" s="199">
        <f>'14.RCI'!V6</f>
        <v>5.8056749844016082E-4</v>
      </c>
      <c r="R322" s="672">
        <f>'14.RCI'!W6</f>
        <v>9.0942786237329255E-4</v>
      </c>
      <c r="T322" s="698">
        <v>14</v>
      </c>
      <c r="U322" s="698" t="s">
        <v>57</v>
      </c>
      <c r="V322" s="74" t="s">
        <v>34</v>
      </c>
      <c r="W322" s="159" t="str">
        <f>'14.RCI'!Z6</f>
        <v>D</v>
      </c>
      <c r="X322" s="161" t="str">
        <f>'14.RCI'!AA6</f>
        <v>Permitted or yield control</v>
      </c>
      <c r="Y322" s="161">
        <f>'14.RCI'!AB6</f>
        <v>1</v>
      </c>
      <c r="Z322" s="161">
        <f>'14.RCI'!AC6</f>
        <v>0.5</v>
      </c>
      <c r="AA322" s="161">
        <f>'14.RCI'!AD6</f>
        <v>1</v>
      </c>
      <c r="AB322" s="161" t="str">
        <f>'14.RCI'!AE6</f>
        <v>NA</v>
      </c>
      <c r="AC322" s="161">
        <f>'14.RCI'!AF6</f>
        <v>0</v>
      </c>
      <c r="AD322" s="161">
        <f>'14.RCI'!AG6</f>
        <v>0</v>
      </c>
      <c r="AE322" s="161" t="str">
        <f>'14.RCI'!AH6</f>
        <v>NA</v>
      </c>
      <c r="AF322" s="161">
        <f>'14.RCI'!AI6</f>
        <v>0</v>
      </c>
      <c r="AG322" s="161">
        <f>'14.RCI'!AJ6</f>
        <v>0</v>
      </c>
      <c r="AH322" s="161">
        <f>'14.RCI'!AK6</f>
        <v>1</v>
      </c>
      <c r="AI322" s="161" t="str">
        <f>'14.RCI'!AL6</f>
        <v>NA</v>
      </c>
      <c r="AJ322" s="161">
        <f>'14.RCI'!AM6</f>
        <v>1</v>
      </c>
      <c r="AK322" s="162">
        <f>'14.RCI'!AN6</f>
        <v>1</v>
      </c>
      <c r="AL322" s="701">
        <f>'14.RCI'!AO6</f>
        <v>1</v>
      </c>
      <c r="AN322" s="698">
        <v>14</v>
      </c>
      <c r="AO322" s="698" t="s">
        <v>57</v>
      </c>
      <c r="AP322" s="116" t="s">
        <v>34</v>
      </c>
      <c r="AQ322" s="171">
        <f>'14.RCI'!AR6</f>
        <v>68554248</v>
      </c>
      <c r="AR322" s="143">
        <f>'14.RCI'!AS6</f>
        <v>5.8056749844016082E-4</v>
      </c>
      <c r="AS322" s="115">
        <f>'14.RCI'!AT6</f>
        <v>1</v>
      </c>
      <c r="AT322" s="115">
        <f>'14.RCI'!AU6</f>
        <v>1</v>
      </c>
      <c r="AU322" s="5">
        <f>'14.RCI'!AV6</f>
        <v>39800.3682688064</v>
      </c>
      <c r="AV322" s="711">
        <f>'14.RCI'!AW6</f>
        <v>431271.65508418018</v>
      </c>
      <c r="AW322" s="711">
        <f>'14.RCI'!AX6</f>
        <v>96.901064378557393</v>
      </c>
      <c r="AX322" s="714">
        <f>'14.RCI'!AY6</f>
        <v>89.25522556788016</v>
      </c>
    </row>
    <row r="323" spans="1:50" ht="20.25" thickTop="1" thickBot="1" x14ac:dyDescent="0.35">
      <c r="A323" s="669"/>
      <c r="B323" s="669"/>
      <c r="C323" s="207" t="s">
        <v>35</v>
      </c>
      <c r="D323" s="203" t="str">
        <f>'14.RCI'!L7</f>
        <v>(NBT+NBL+WBR+WBT)*WBL</v>
      </c>
      <c r="E323" s="204">
        <f>'14.RCI'!M7</f>
        <v>56383020</v>
      </c>
      <c r="F323" s="671"/>
      <c r="G323" s="673"/>
      <c r="I323" s="678"/>
      <c r="J323" s="678"/>
      <c r="K323" s="207" t="s">
        <v>35</v>
      </c>
      <c r="L323" s="203">
        <f>'14.RCI'!Q7</f>
        <v>35</v>
      </c>
      <c r="M323" s="203">
        <f>'14.RCI'!R7</f>
        <v>20</v>
      </c>
      <c r="N323" s="203">
        <f>'14.RCI'!S7</f>
        <v>10</v>
      </c>
      <c r="O323" s="203">
        <f>'14.RCI'!T7</f>
        <v>7.8464824249932006</v>
      </c>
      <c r="P323" s="203">
        <f>'14.RCI'!U7</f>
        <v>2.903258937823807E-4</v>
      </c>
      <c r="Q323" s="203">
        <f>'14.RCI'!V7</f>
        <v>5.8056749844016082E-4</v>
      </c>
      <c r="R323" s="673"/>
      <c r="T323" s="699"/>
      <c r="U323" s="699"/>
      <c r="V323" s="75" t="s">
        <v>35</v>
      </c>
      <c r="W323" s="160" t="str">
        <f>'14.RCI'!Z7</f>
        <v>D</v>
      </c>
      <c r="X323" s="144" t="str">
        <f>'14.RCI'!AA7</f>
        <v>Permitted or yield control</v>
      </c>
      <c r="Y323" s="144">
        <f>'14.RCI'!AB7</f>
        <v>1</v>
      </c>
      <c r="Z323" s="144">
        <f>'14.RCI'!AC7</f>
        <v>0.5</v>
      </c>
      <c r="AA323" s="144">
        <f>'14.RCI'!AD7</f>
        <v>1</v>
      </c>
      <c r="AB323" s="144" t="str">
        <f>'14.RCI'!AE7</f>
        <v>NA</v>
      </c>
      <c r="AC323" s="144">
        <f>'14.RCI'!AF7</f>
        <v>0</v>
      </c>
      <c r="AD323" s="144">
        <f>'14.RCI'!AG7</f>
        <v>0</v>
      </c>
      <c r="AE323" s="144" t="str">
        <f>'14.RCI'!AH7</f>
        <v>NA</v>
      </c>
      <c r="AF323" s="144">
        <f>'14.RCI'!AI7</f>
        <v>0</v>
      </c>
      <c r="AG323" s="144">
        <f>'14.RCI'!AJ7</f>
        <v>0</v>
      </c>
      <c r="AH323" s="144">
        <f>'14.RCI'!AK7</f>
        <v>1</v>
      </c>
      <c r="AI323" s="144" t="str">
        <f>'14.RCI'!AL7</f>
        <v>NA</v>
      </c>
      <c r="AJ323" s="144">
        <f>'14.RCI'!AM7</f>
        <v>1</v>
      </c>
      <c r="AK323" s="150">
        <f>'14.RCI'!AN7</f>
        <v>1</v>
      </c>
      <c r="AL323" s="702"/>
      <c r="AN323" s="699"/>
      <c r="AO323" s="699"/>
      <c r="AP323" s="118" t="s">
        <v>35</v>
      </c>
      <c r="AQ323" s="172">
        <f>'14.RCI'!AR7</f>
        <v>56383020</v>
      </c>
      <c r="AR323" s="173">
        <f>'14.RCI'!AS7</f>
        <v>5.8056749844016082E-4</v>
      </c>
      <c r="AS323" s="117">
        <f>'14.RCI'!AT7</f>
        <v>1</v>
      </c>
      <c r="AT323" s="117">
        <f>'14.RCI'!AU7</f>
        <v>1</v>
      </c>
      <c r="AU323" s="6">
        <f>'14.RCI'!AV7</f>
        <v>32734.148875901556</v>
      </c>
      <c r="AV323" s="712"/>
      <c r="AW323" s="712"/>
      <c r="AX323" s="715"/>
    </row>
    <row r="324" spans="1:50" ht="20.25" thickTop="1" thickBot="1" x14ac:dyDescent="0.35">
      <c r="A324" s="669"/>
      <c r="B324" s="669"/>
      <c r="C324" s="207" t="s">
        <v>30</v>
      </c>
      <c r="D324" s="203" t="str">
        <f>'14.RCI'!L8</f>
        <v>(NBL+WBT)*(WBR+NBT)</v>
      </c>
      <c r="E324" s="204">
        <f>'14.RCI'!M8</f>
        <v>109835084</v>
      </c>
      <c r="F324" s="671"/>
      <c r="G324" s="673"/>
      <c r="I324" s="678"/>
      <c r="J324" s="678"/>
      <c r="K324" s="207" t="s">
        <v>30</v>
      </c>
      <c r="L324" s="203">
        <f>'14.RCI'!Q8</f>
        <v>35</v>
      </c>
      <c r="M324" s="203">
        <f>'14.RCI'!R8</f>
        <v>15</v>
      </c>
      <c r="N324" s="203">
        <f>'14.RCI'!S8</f>
        <v>10</v>
      </c>
      <c r="O324" s="203">
        <f>'14.RCI'!T8</f>
        <v>10.197448937567444</v>
      </c>
      <c r="P324" s="203">
        <f>'14.RCI'!U8</f>
        <v>7.8388153024650875E-4</v>
      </c>
      <c r="Q324" s="203">
        <f>'14.RCI'!V8</f>
        <v>1.567148590239556E-3</v>
      </c>
      <c r="R324" s="673"/>
      <c r="T324" s="699"/>
      <c r="U324" s="699"/>
      <c r="V324" s="75" t="s">
        <v>30</v>
      </c>
      <c r="W324" s="160" t="str">
        <f>'14.RCI'!Z8</f>
        <v>D</v>
      </c>
      <c r="X324" s="144" t="str">
        <f>'14.RCI'!AA8</f>
        <v>Permitted or yield control</v>
      </c>
      <c r="Y324" s="144">
        <f>'14.RCI'!AB8</f>
        <v>1</v>
      </c>
      <c r="Z324" s="144">
        <f>'14.RCI'!AC8</f>
        <v>0.5</v>
      </c>
      <c r="AA324" s="144">
        <f>'14.RCI'!AD8</f>
        <v>1</v>
      </c>
      <c r="AB324" s="144" t="str">
        <f>'14.RCI'!AE8</f>
        <v>NA</v>
      </c>
      <c r="AC324" s="144">
        <f>'14.RCI'!AF8</f>
        <v>0</v>
      </c>
      <c r="AD324" s="144">
        <f>'14.RCI'!AG8</f>
        <v>0</v>
      </c>
      <c r="AE324" s="144" t="str">
        <f>'14.RCI'!AH8</f>
        <v>NA</v>
      </c>
      <c r="AF324" s="144">
        <f>'14.RCI'!AI8</f>
        <v>0</v>
      </c>
      <c r="AG324" s="144">
        <f>'14.RCI'!AJ8</f>
        <v>0</v>
      </c>
      <c r="AH324" s="144">
        <f>'14.RCI'!AK8</f>
        <v>1</v>
      </c>
      <c r="AI324" s="144" t="str">
        <f>'14.RCI'!AL8</f>
        <v>NA</v>
      </c>
      <c r="AJ324" s="144">
        <f>'14.RCI'!AM8</f>
        <v>1</v>
      </c>
      <c r="AK324" s="150">
        <f>'14.RCI'!AN8</f>
        <v>1</v>
      </c>
      <c r="AL324" s="702"/>
      <c r="AN324" s="699"/>
      <c r="AO324" s="699"/>
      <c r="AP324" s="118" t="s">
        <v>30</v>
      </c>
      <c r="AQ324" s="172">
        <f>'14.RCI'!AR8</f>
        <v>109835084</v>
      </c>
      <c r="AR324" s="173">
        <f>'14.RCI'!AS8</f>
        <v>1.567148590239556E-3</v>
      </c>
      <c r="AS324" s="117">
        <f>'14.RCI'!AT8</f>
        <v>1</v>
      </c>
      <c r="AT324" s="117">
        <f>'14.RCI'!AU8</f>
        <v>1</v>
      </c>
      <c r="AU324" s="6">
        <f>'14.RCI'!AV8</f>
        <v>172127.89704944321</v>
      </c>
      <c r="AV324" s="712"/>
      <c r="AW324" s="712"/>
      <c r="AX324" s="715"/>
    </row>
    <row r="325" spans="1:50" ht="20.25" thickTop="1" thickBot="1" x14ac:dyDescent="0.35">
      <c r="A325" s="669"/>
      <c r="B325" s="669"/>
      <c r="C325" s="207" t="s">
        <v>28</v>
      </c>
      <c r="D325" s="203" t="str">
        <f>'14.RCI'!L9</f>
        <v>(NBL+WBT+SBR)*(SBT+SBL)</v>
      </c>
      <c r="E325" s="204">
        <f>'14.RCI'!M9</f>
        <v>90115740</v>
      </c>
      <c r="F325" s="671"/>
      <c r="G325" s="673"/>
      <c r="I325" s="678"/>
      <c r="J325" s="678"/>
      <c r="K325" s="207" t="s">
        <v>28</v>
      </c>
      <c r="L325" s="203">
        <f>'14.RCI'!Q9</f>
        <v>35</v>
      </c>
      <c r="M325" s="203">
        <f>'14.RCI'!R9</f>
        <v>20</v>
      </c>
      <c r="N325" s="203">
        <f>'14.RCI'!S9</f>
        <v>10</v>
      </c>
      <c r="O325" s="203">
        <f>'14.RCI'!T9</f>
        <v>7.8464824249932006</v>
      </c>
      <c r="P325" s="203">
        <f>'14.RCI'!U9</f>
        <v>2.903258937823807E-4</v>
      </c>
      <c r="Q325" s="203">
        <f>'14.RCI'!V9</f>
        <v>5.8056749844016082E-4</v>
      </c>
      <c r="R325" s="673"/>
      <c r="T325" s="699"/>
      <c r="U325" s="699"/>
      <c r="V325" s="75" t="s">
        <v>28</v>
      </c>
      <c r="W325" s="160" t="str">
        <f>'14.RCI'!Z9</f>
        <v>D</v>
      </c>
      <c r="X325" s="144" t="str">
        <f>'14.RCI'!AA9</f>
        <v>Permitted or yield control</v>
      </c>
      <c r="Y325" s="144">
        <f>'14.RCI'!AB9</f>
        <v>1</v>
      </c>
      <c r="Z325" s="144">
        <f>'14.RCI'!AC9</f>
        <v>0.5</v>
      </c>
      <c r="AA325" s="144">
        <f>'14.RCI'!AD9</f>
        <v>1</v>
      </c>
      <c r="AB325" s="144" t="str">
        <f>'14.RCI'!AE9</f>
        <v>NA</v>
      </c>
      <c r="AC325" s="144">
        <f>'14.RCI'!AF9</f>
        <v>0</v>
      </c>
      <c r="AD325" s="144">
        <f>'14.RCI'!AG9</f>
        <v>0</v>
      </c>
      <c r="AE325" s="144" t="str">
        <f>'14.RCI'!AH9</f>
        <v>NA</v>
      </c>
      <c r="AF325" s="144">
        <f>'14.RCI'!AI9</f>
        <v>0</v>
      </c>
      <c r="AG325" s="144">
        <f>'14.RCI'!AJ9</f>
        <v>0</v>
      </c>
      <c r="AH325" s="144">
        <f>'14.RCI'!AK9</f>
        <v>1</v>
      </c>
      <c r="AI325" s="144" t="str">
        <f>'14.RCI'!AL9</f>
        <v>NA</v>
      </c>
      <c r="AJ325" s="144">
        <f>'14.RCI'!AM9</f>
        <v>1</v>
      </c>
      <c r="AK325" s="150">
        <f>'14.RCI'!AN9</f>
        <v>1</v>
      </c>
      <c r="AL325" s="702"/>
      <c r="AN325" s="699"/>
      <c r="AO325" s="699"/>
      <c r="AP325" s="118" t="s">
        <v>28</v>
      </c>
      <c r="AQ325" s="172">
        <f>'14.RCI'!AR9</f>
        <v>90115740</v>
      </c>
      <c r="AR325" s="173">
        <f>'14.RCI'!AS9</f>
        <v>5.8056749844016082E-4</v>
      </c>
      <c r="AS325" s="117">
        <f>'14.RCI'!AT9</f>
        <v>1</v>
      </c>
      <c r="AT325" s="117">
        <f>'14.RCI'!AU9</f>
        <v>1</v>
      </c>
      <c r="AU325" s="6">
        <f>'14.RCI'!AV9</f>
        <v>52318.269741883938</v>
      </c>
      <c r="AV325" s="712"/>
      <c r="AW325" s="712"/>
      <c r="AX325" s="715"/>
    </row>
    <row r="326" spans="1:50" ht="20.25" thickTop="1" thickBot="1" x14ac:dyDescent="0.35">
      <c r="A326" s="669"/>
      <c r="B326" s="669"/>
      <c r="C326" s="207" t="s">
        <v>36</v>
      </c>
      <c r="D326" s="203" t="str">
        <f>'14.RCI'!L10</f>
        <v>(SBT+SBL+EBR+EBT)*EBL</v>
      </c>
      <c r="E326" s="204">
        <f>'14.RCI'!M10</f>
        <v>32403776</v>
      </c>
      <c r="F326" s="671"/>
      <c r="G326" s="673"/>
      <c r="I326" s="678"/>
      <c r="J326" s="678"/>
      <c r="K326" s="207" t="s">
        <v>36</v>
      </c>
      <c r="L326" s="203">
        <f>'14.RCI'!Q10</f>
        <v>35</v>
      </c>
      <c r="M326" s="203">
        <f>'14.RCI'!R10</f>
        <v>20</v>
      </c>
      <c r="N326" s="203">
        <f>'14.RCI'!S10</f>
        <v>10</v>
      </c>
      <c r="O326" s="203">
        <f>'14.RCI'!T10</f>
        <v>7.8464824249932006</v>
      </c>
      <c r="P326" s="203">
        <f>'14.RCI'!U10</f>
        <v>2.903258937823807E-4</v>
      </c>
      <c r="Q326" s="203">
        <f>'14.RCI'!V10</f>
        <v>5.8056749844016082E-4</v>
      </c>
      <c r="R326" s="673"/>
      <c r="T326" s="699"/>
      <c r="U326" s="699"/>
      <c r="V326" s="75" t="s">
        <v>36</v>
      </c>
      <c r="W326" s="160" t="str">
        <f>'14.RCI'!Z10</f>
        <v>D</v>
      </c>
      <c r="X326" s="144" t="str">
        <f>'14.RCI'!AA10</f>
        <v>Permitted or yield control</v>
      </c>
      <c r="Y326" s="144">
        <f>'14.RCI'!AB10</f>
        <v>1</v>
      </c>
      <c r="Z326" s="144">
        <f>'14.RCI'!AC10</f>
        <v>0.5</v>
      </c>
      <c r="AA326" s="144">
        <f>'14.RCI'!AD10</f>
        <v>1</v>
      </c>
      <c r="AB326" s="144" t="str">
        <f>'14.RCI'!AE10</f>
        <v>NA</v>
      </c>
      <c r="AC326" s="144">
        <f>'14.RCI'!AF10</f>
        <v>0</v>
      </c>
      <c r="AD326" s="144">
        <f>'14.RCI'!AG10</f>
        <v>0</v>
      </c>
      <c r="AE326" s="144" t="str">
        <f>'14.RCI'!AH10</f>
        <v>NA</v>
      </c>
      <c r="AF326" s="144">
        <f>'14.RCI'!AI10</f>
        <v>0</v>
      </c>
      <c r="AG326" s="144">
        <f>'14.RCI'!AJ10</f>
        <v>0</v>
      </c>
      <c r="AH326" s="144">
        <f>'14.RCI'!AK10</f>
        <v>1</v>
      </c>
      <c r="AI326" s="144" t="str">
        <f>'14.RCI'!AL10</f>
        <v>NA</v>
      </c>
      <c r="AJ326" s="144">
        <f>'14.RCI'!AM10</f>
        <v>1</v>
      </c>
      <c r="AK326" s="150">
        <f>'14.RCI'!AN10</f>
        <v>1</v>
      </c>
      <c r="AL326" s="702"/>
      <c r="AN326" s="699"/>
      <c r="AO326" s="699"/>
      <c r="AP326" s="118" t="s">
        <v>36</v>
      </c>
      <c r="AQ326" s="172">
        <f>'14.RCI'!AR10</f>
        <v>32403776</v>
      </c>
      <c r="AR326" s="173">
        <f>'14.RCI'!AS10</f>
        <v>5.8056749844016082E-4</v>
      </c>
      <c r="AS326" s="117">
        <f>'14.RCI'!AT10</f>
        <v>1</v>
      </c>
      <c r="AT326" s="117">
        <f>'14.RCI'!AU10</f>
        <v>1</v>
      </c>
      <c r="AU326" s="6">
        <f>'14.RCI'!AV10</f>
        <v>18812.579172335321</v>
      </c>
      <c r="AV326" s="712"/>
      <c r="AW326" s="712"/>
      <c r="AX326" s="715"/>
    </row>
    <row r="327" spans="1:50" ht="20.25" thickTop="1" thickBot="1" x14ac:dyDescent="0.35">
      <c r="A327" s="669"/>
      <c r="B327" s="669"/>
      <c r="C327" s="251" t="s">
        <v>29</v>
      </c>
      <c r="D327" s="209" t="str">
        <f>'14.RCI'!L11</f>
        <v>(SBT+EBR)*(SBL*EBT)</v>
      </c>
      <c r="E327" s="210">
        <f>'14.RCI'!M11</f>
        <v>73686945</v>
      </c>
      <c r="F327" s="674"/>
      <c r="G327" s="675"/>
      <c r="I327" s="678"/>
      <c r="J327" s="678"/>
      <c r="K327" s="251" t="s">
        <v>29</v>
      </c>
      <c r="L327" s="209">
        <f>'14.RCI'!Q11</f>
        <v>35</v>
      </c>
      <c r="M327" s="209">
        <f>'14.RCI'!R11</f>
        <v>15</v>
      </c>
      <c r="N327" s="209">
        <f>'14.RCI'!S11</f>
        <v>10</v>
      </c>
      <c r="O327" s="209">
        <f>'14.RCI'!T11</f>
        <v>10.197448937567444</v>
      </c>
      <c r="P327" s="209">
        <f>'14.RCI'!U11</f>
        <v>7.8388153024650875E-4</v>
      </c>
      <c r="Q327" s="209">
        <f>'14.RCI'!V11</f>
        <v>1.567148590239556E-3</v>
      </c>
      <c r="R327" s="675"/>
      <c r="T327" s="699"/>
      <c r="U327" s="699"/>
      <c r="V327" s="85" t="s">
        <v>29</v>
      </c>
      <c r="W327" s="160" t="str">
        <f>'14.RCI'!Z11</f>
        <v>D</v>
      </c>
      <c r="X327" s="163" t="str">
        <f>'14.RCI'!AA11</f>
        <v>Permitted or yield control</v>
      </c>
      <c r="Y327" s="163">
        <f>'14.RCI'!AB11</f>
        <v>1</v>
      </c>
      <c r="Z327" s="163">
        <f>'14.RCI'!AC11</f>
        <v>0.5</v>
      </c>
      <c r="AA327" s="163">
        <f>'14.RCI'!AD11</f>
        <v>1</v>
      </c>
      <c r="AB327" s="163" t="str">
        <f>'14.RCI'!AE11</f>
        <v>NA</v>
      </c>
      <c r="AC327" s="163">
        <f>'14.RCI'!AF11</f>
        <v>0</v>
      </c>
      <c r="AD327" s="163">
        <f>'14.RCI'!AG11</f>
        <v>0</v>
      </c>
      <c r="AE327" s="163" t="str">
        <f>'14.RCI'!AH11</f>
        <v>NA</v>
      </c>
      <c r="AF327" s="163">
        <f>'14.RCI'!AI11</f>
        <v>0</v>
      </c>
      <c r="AG327" s="163">
        <f>'14.RCI'!AJ11</f>
        <v>0</v>
      </c>
      <c r="AH327" s="163">
        <f>'14.RCI'!AK11</f>
        <v>1</v>
      </c>
      <c r="AI327" s="163" t="str">
        <f>'14.RCI'!AL11</f>
        <v>NA</v>
      </c>
      <c r="AJ327" s="163">
        <f>'14.RCI'!AM11</f>
        <v>1</v>
      </c>
      <c r="AK327" s="164">
        <f>'14.RCI'!AN11</f>
        <v>1</v>
      </c>
      <c r="AL327" s="703"/>
      <c r="AN327" s="699"/>
      <c r="AO327" s="699"/>
      <c r="AP327" s="129" t="s">
        <v>29</v>
      </c>
      <c r="AQ327" s="172">
        <f>'14.RCI'!AR11</f>
        <v>73686945</v>
      </c>
      <c r="AR327" s="173">
        <f>'14.RCI'!AS11</f>
        <v>1.567148590239556E-3</v>
      </c>
      <c r="AS327" s="117">
        <f>'14.RCI'!AT11</f>
        <v>1</v>
      </c>
      <c r="AT327" s="117">
        <f>'14.RCI'!AU11</f>
        <v>1</v>
      </c>
      <c r="AU327" s="6">
        <f>'14.RCI'!AV11</f>
        <v>115478.3919758097</v>
      </c>
      <c r="AV327" s="713"/>
      <c r="AW327" s="713"/>
      <c r="AX327" s="715"/>
    </row>
    <row r="328" spans="1:50" ht="20.25" thickTop="1" thickBot="1" x14ac:dyDescent="0.35">
      <c r="A328" s="669"/>
      <c r="B328" s="669"/>
      <c r="C328" s="213" t="s">
        <v>34</v>
      </c>
      <c r="D328" s="199" t="str">
        <f>'14.RCI'!L12</f>
        <v>(NBR+NBT+NBL)*(EBT+SBL)</v>
      </c>
      <c r="E328" s="212">
        <f>'14.RCI'!M12</f>
        <v>77095705</v>
      </c>
      <c r="F328" s="670">
        <f>SUM(E328:E333)</f>
        <v>380636069</v>
      </c>
      <c r="G328" s="672">
        <f>F328/F13</f>
        <v>3.8970963956707627</v>
      </c>
      <c r="I328" s="678"/>
      <c r="J328" s="678"/>
      <c r="K328" s="213" t="s">
        <v>34</v>
      </c>
      <c r="L328" s="199">
        <f>'14.RCI'!Q12</f>
        <v>35</v>
      </c>
      <c r="M328" s="199">
        <f>'14.RCI'!R12</f>
        <v>15</v>
      </c>
      <c r="N328" s="199">
        <f>'14.RCI'!S12</f>
        <v>45</v>
      </c>
      <c r="O328" s="199">
        <f>'14.RCI'!T12</f>
        <v>13.299792101327421</v>
      </c>
      <c r="P328" s="199">
        <f>'14.RCI'!U12</f>
        <v>2.1450602139066136E-3</v>
      </c>
      <c r="Q328" s="199">
        <f>'14.RCI'!V12</f>
        <v>4.2855191444919425E-3</v>
      </c>
      <c r="R328" s="672">
        <f>'14.RCI'!W12</f>
        <v>2.9883852298924936E-3</v>
      </c>
      <c r="T328" s="699"/>
      <c r="U328" s="699"/>
      <c r="V328" s="83" t="s">
        <v>34</v>
      </c>
      <c r="W328" s="157" t="str">
        <f>'14.RCI'!Z12</f>
        <v>M</v>
      </c>
      <c r="X328" s="147" t="str">
        <f>'14.RCI'!AA12</f>
        <v>Protected</v>
      </c>
      <c r="Y328" s="147">
        <f>'14.RCI'!AB12</f>
        <v>0.01</v>
      </c>
      <c r="Z328" s="147">
        <f>'14.RCI'!AC12</f>
        <v>0.5</v>
      </c>
      <c r="AA328" s="147">
        <f>'14.RCI'!AD12</f>
        <v>0.505</v>
      </c>
      <c r="AB328" s="147">
        <f>'14.RCI'!AE12</f>
        <v>0</v>
      </c>
      <c r="AC328" s="147">
        <f>'14.RCI'!AF12</f>
        <v>0</v>
      </c>
      <c r="AD328" s="147">
        <f>'14.RCI'!AG12</f>
        <v>1</v>
      </c>
      <c r="AE328" s="147" t="str">
        <f>'14.RCI'!AH12</f>
        <v>EBT</v>
      </c>
      <c r="AF328" s="147">
        <f>'14.RCI'!AI12</f>
        <v>2</v>
      </c>
      <c r="AG328" s="147">
        <f>'14.RCI'!AJ12</f>
        <v>1.75</v>
      </c>
      <c r="AH328" s="147">
        <f>'14.RCI'!AK12</f>
        <v>1.75</v>
      </c>
      <c r="AI328" s="147">
        <f>'14.RCI'!AL12</f>
        <v>35</v>
      </c>
      <c r="AJ328" s="147">
        <f>'14.RCI'!AM12</f>
        <v>0.7222222222222221</v>
      </c>
      <c r="AK328" s="148">
        <f>'14.RCI'!AN12</f>
        <v>0.63826388888888885</v>
      </c>
      <c r="AL328" s="701">
        <f>'14.RCI'!AO12</f>
        <v>0.66865740740740731</v>
      </c>
      <c r="AN328" s="699"/>
      <c r="AO328" s="699"/>
      <c r="AP328" s="127" t="s">
        <v>34</v>
      </c>
      <c r="AQ328" s="172">
        <f>'14.RCI'!AR12</f>
        <v>77095705</v>
      </c>
      <c r="AR328" s="173">
        <f>'14.RCI'!AS12</f>
        <v>4.2855191444919425E-3</v>
      </c>
      <c r="AS328" s="117">
        <f>'14.RCI'!AT12</f>
        <v>0.63826388888888885</v>
      </c>
      <c r="AT328" s="117">
        <f>'14.RCI'!AU12</f>
        <v>1</v>
      </c>
      <c r="AU328" s="6">
        <f>'14.RCI'!AV12</f>
        <v>210879.27399235615</v>
      </c>
      <c r="AV328" s="711">
        <f>'14.RCI'!AW12</f>
        <v>985928.71145037655</v>
      </c>
      <c r="AW328" s="711">
        <f>'14.RCI'!AX12</f>
        <v>93.05629072053317</v>
      </c>
      <c r="AX328" s="715"/>
    </row>
    <row r="329" spans="1:50" ht="20.25" thickTop="1" thickBot="1" x14ac:dyDescent="0.35">
      <c r="A329" s="669"/>
      <c r="B329" s="669"/>
      <c r="C329" s="211" t="s">
        <v>35</v>
      </c>
      <c r="D329" s="203" t="str">
        <f>'14.RCI'!L13</f>
        <v>(NBT+NBL)*(WBR+WBT+WBL)</v>
      </c>
      <c r="E329" s="204">
        <f>'14.RCI'!M13</f>
        <v>102663324</v>
      </c>
      <c r="F329" s="671"/>
      <c r="G329" s="673"/>
      <c r="I329" s="678"/>
      <c r="J329" s="678"/>
      <c r="K329" s="211" t="s">
        <v>35</v>
      </c>
      <c r="L329" s="203">
        <f>'14.RCI'!Q13</f>
        <v>35</v>
      </c>
      <c r="M329" s="203">
        <f>'14.RCI'!R13</f>
        <v>15</v>
      </c>
      <c r="N329" s="203">
        <f>'14.RCI'!S13</f>
        <v>45</v>
      </c>
      <c r="O329" s="203">
        <f>'14.RCI'!T13</f>
        <v>13.299792101327421</v>
      </c>
      <c r="P329" s="203">
        <f>'14.RCI'!U13</f>
        <v>2.1450602139066136E-3</v>
      </c>
      <c r="Q329" s="203">
        <f>'14.RCI'!V13</f>
        <v>4.2855191444919425E-3</v>
      </c>
      <c r="R329" s="673"/>
      <c r="T329" s="699"/>
      <c r="U329" s="699"/>
      <c r="V329" s="77" t="s">
        <v>35</v>
      </c>
      <c r="W329" s="158" t="str">
        <f>'14.RCI'!Z13</f>
        <v>M</v>
      </c>
      <c r="X329" s="144" t="str">
        <f>'14.RCI'!AA13</f>
        <v>Protected</v>
      </c>
      <c r="Y329" s="144">
        <f>'14.RCI'!AB13</f>
        <v>0.01</v>
      </c>
      <c r="Z329" s="144">
        <f>'14.RCI'!AC13</f>
        <v>0.5</v>
      </c>
      <c r="AA329" s="144">
        <f>'14.RCI'!AD13</f>
        <v>0.505</v>
      </c>
      <c r="AB329" s="144">
        <f>'14.RCI'!AE13</f>
        <v>0</v>
      </c>
      <c r="AC329" s="144">
        <f>'14.RCI'!AF13</f>
        <v>0</v>
      </c>
      <c r="AD329" s="144">
        <f>'14.RCI'!AG13</f>
        <v>1</v>
      </c>
      <c r="AE329" s="144" t="str">
        <f>'14.RCI'!AH13</f>
        <v>WBT</v>
      </c>
      <c r="AF329" s="144">
        <f>'14.RCI'!AI13</f>
        <v>2</v>
      </c>
      <c r="AG329" s="144">
        <f>'14.RCI'!AJ13</f>
        <v>1.75</v>
      </c>
      <c r="AH329" s="144">
        <f>'14.RCI'!AK13</f>
        <v>1.75</v>
      </c>
      <c r="AI329" s="144">
        <f>'14.RCI'!AL13</f>
        <v>35</v>
      </c>
      <c r="AJ329" s="144">
        <f>'14.RCI'!AM13</f>
        <v>0.7222222222222221</v>
      </c>
      <c r="AK329" s="150">
        <f>'14.RCI'!AN13</f>
        <v>0.63826388888888885</v>
      </c>
      <c r="AL329" s="702"/>
      <c r="AN329" s="699"/>
      <c r="AO329" s="699"/>
      <c r="AP329" s="121" t="s">
        <v>35</v>
      </c>
      <c r="AQ329" s="172">
        <f>'14.RCI'!AR13</f>
        <v>102663324</v>
      </c>
      <c r="AR329" s="173">
        <f>'14.RCI'!AS13</f>
        <v>4.2855191444919425E-3</v>
      </c>
      <c r="AS329" s="117">
        <f>'14.RCI'!AT13</f>
        <v>0.63826388888888885</v>
      </c>
      <c r="AT329" s="117">
        <f>'14.RCI'!AU13</f>
        <v>1</v>
      </c>
      <c r="AU329" s="6">
        <f>'14.RCI'!AV13</f>
        <v>280814.180644201</v>
      </c>
      <c r="AV329" s="712"/>
      <c r="AW329" s="712"/>
      <c r="AX329" s="715"/>
    </row>
    <row r="330" spans="1:50" ht="20.25" thickTop="1" thickBot="1" x14ac:dyDescent="0.35">
      <c r="A330" s="669"/>
      <c r="B330" s="669"/>
      <c r="C330" s="214" t="s">
        <v>30</v>
      </c>
      <c r="D330" s="203" t="str">
        <f>'14.RCI'!L14</f>
        <v>(NBT+WBR)*EBL</v>
      </c>
      <c r="E330" s="204">
        <f>'14.RCI'!M14</f>
        <v>10143776</v>
      </c>
      <c r="F330" s="671"/>
      <c r="G330" s="673"/>
      <c r="I330" s="678"/>
      <c r="J330" s="678"/>
      <c r="K330" s="214" t="s">
        <v>30</v>
      </c>
      <c r="L330" s="203">
        <f>'14.RCI'!Q14</f>
        <v>20</v>
      </c>
      <c r="M330" s="203">
        <f>'14.RCI'!R14</f>
        <v>15</v>
      </c>
      <c r="N330" s="203">
        <f>'14.RCI'!S14</f>
        <v>45</v>
      </c>
      <c r="O330" s="203">
        <f>'14.RCI'!T14</f>
        <v>7.0840654162717795</v>
      </c>
      <c r="P330" s="203">
        <f>'14.RCI'!U14</f>
        <v>1.9707812023953651E-4</v>
      </c>
      <c r="Q330" s="203">
        <f>'14.RCI'!V14</f>
        <v>3.9411740069359585E-4</v>
      </c>
      <c r="R330" s="673"/>
      <c r="T330" s="699"/>
      <c r="U330" s="699"/>
      <c r="V330" s="78" t="s">
        <v>30</v>
      </c>
      <c r="W330" s="158" t="str">
        <f>'14.RCI'!Z14</f>
        <v>M</v>
      </c>
      <c r="X330" s="144" t="str">
        <f>'14.RCI'!AA14</f>
        <v>Protected</v>
      </c>
      <c r="Y330" s="144">
        <f>'14.RCI'!AB14</f>
        <v>0.01</v>
      </c>
      <c r="Z330" s="144">
        <f>'14.RCI'!AC14</f>
        <v>0.5</v>
      </c>
      <c r="AA330" s="144">
        <f>'14.RCI'!AD14</f>
        <v>0.505</v>
      </c>
      <c r="AB330" s="144" t="str">
        <f>'14.RCI'!AE14</f>
        <v>WBT</v>
      </c>
      <c r="AC330" s="144">
        <f>'14.RCI'!AF14</f>
        <v>2</v>
      </c>
      <c r="AD330" s="144">
        <f>'14.RCI'!AG14</f>
        <v>0</v>
      </c>
      <c r="AE330" s="144" t="str">
        <f>'14.RCI'!AH14</f>
        <v>NBT</v>
      </c>
      <c r="AF330" s="144">
        <f>'14.RCI'!AI14</f>
        <v>1</v>
      </c>
      <c r="AG330" s="144">
        <f>'14.RCI'!AJ14</f>
        <v>0</v>
      </c>
      <c r="AH330" s="144">
        <f>'14.RCI'!AK14</f>
        <v>2</v>
      </c>
      <c r="AI330" s="144">
        <f>'14.RCI'!AL14</f>
        <v>35</v>
      </c>
      <c r="AJ330" s="144">
        <f>'14.RCI'!AM14</f>
        <v>0.7222222222222221</v>
      </c>
      <c r="AK330" s="150">
        <f>'14.RCI'!AN14</f>
        <v>0.72944444444444434</v>
      </c>
      <c r="AL330" s="702"/>
      <c r="AN330" s="699"/>
      <c r="AO330" s="699"/>
      <c r="AP330" s="122" t="s">
        <v>30</v>
      </c>
      <c r="AQ330" s="172">
        <f>'14.RCI'!AR14</f>
        <v>10143776</v>
      </c>
      <c r="AR330" s="173">
        <f>'14.RCI'!AS14</f>
        <v>3.9411740069359585E-4</v>
      </c>
      <c r="AS330" s="117">
        <f>'14.RCI'!AT14</f>
        <v>0.72944444444444434</v>
      </c>
      <c r="AT330" s="117">
        <f>'14.RCI'!AU14</f>
        <v>1</v>
      </c>
      <c r="AU330" s="6">
        <f>'14.RCI'!AV14</f>
        <v>2916.2011786854996</v>
      </c>
      <c r="AV330" s="712"/>
      <c r="AW330" s="712"/>
      <c r="AX330" s="715"/>
    </row>
    <row r="331" spans="1:50" ht="20.25" thickTop="1" thickBot="1" x14ac:dyDescent="0.35">
      <c r="A331" s="669"/>
      <c r="B331" s="669"/>
      <c r="C331" s="214" t="s">
        <v>28</v>
      </c>
      <c r="D331" s="203" t="str">
        <f>'14.RCI'!L15</f>
        <v>(SBR+SBT+SBL)*(NBL+WBT)</v>
      </c>
      <c r="E331" s="204">
        <f>'14.RCI'!M15</f>
        <v>103003676</v>
      </c>
      <c r="F331" s="671"/>
      <c r="G331" s="673"/>
      <c r="I331" s="678"/>
      <c r="J331" s="678"/>
      <c r="K331" s="214" t="s">
        <v>28</v>
      </c>
      <c r="L331" s="203">
        <f>'14.RCI'!Q15</f>
        <v>35</v>
      </c>
      <c r="M331" s="203">
        <f>'14.RCI'!R15</f>
        <v>15</v>
      </c>
      <c r="N331" s="203">
        <f>'14.RCI'!S15</f>
        <v>45</v>
      </c>
      <c r="O331" s="203">
        <f>'14.RCI'!T15</f>
        <v>13.299792101327421</v>
      </c>
      <c r="P331" s="203">
        <f>'14.RCI'!U15</f>
        <v>2.1450602139066136E-3</v>
      </c>
      <c r="Q331" s="203">
        <f>'14.RCI'!V15</f>
        <v>4.2855191444919425E-3</v>
      </c>
      <c r="R331" s="673"/>
      <c r="T331" s="699"/>
      <c r="U331" s="699"/>
      <c r="V331" s="78" t="s">
        <v>28</v>
      </c>
      <c r="W331" s="158" t="str">
        <f>'14.RCI'!Z15</f>
        <v>M</v>
      </c>
      <c r="X331" s="144" t="str">
        <f>'14.RCI'!AA15</f>
        <v>Protected</v>
      </c>
      <c r="Y331" s="144">
        <f>'14.RCI'!AB15</f>
        <v>0.01</v>
      </c>
      <c r="Z331" s="144">
        <f>'14.RCI'!AC15</f>
        <v>0.5</v>
      </c>
      <c r="AA331" s="144">
        <f>'14.RCI'!AD15</f>
        <v>0.505</v>
      </c>
      <c r="AB331" s="144">
        <f>'14.RCI'!AE15</f>
        <v>0</v>
      </c>
      <c r="AC331" s="144">
        <f>'14.RCI'!AF15</f>
        <v>0</v>
      </c>
      <c r="AD331" s="144">
        <f>'14.RCI'!AG15</f>
        <v>1</v>
      </c>
      <c r="AE331" s="144" t="str">
        <f>'14.RCI'!AH15</f>
        <v>WBT</v>
      </c>
      <c r="AF331" s="144">
        <f>'14.RCI'!AI15</f>
        <v>2</v>
      </c>
      <c r="AG331" s="144">
        <f>'14.RCI'!AJ15</f>
        <v>1.75</v>
      </c>
      <c r="AH331" s="144">
        <f>'14.RCI'!AK15</f>
        <v>1.75</v>
      </c>
      <c r="AI331" s="144">
        <f>'14.RCI'!AL15</f>
        <v>35</v>
      </c>
      <c r="AJ331" s="144">
        <f>'14.RCI'!AM15</f>
        <v>0.7222222222222221</v>
      </c>
      <c r="AK331" s="150">
        <f>'14.RCI'!AN15</f>
        <v>0.63826388888888885</v>
      </c>
      <c r="AL331" s="702"/>
      <c r="AN331" s="699"/>
      <c r="AO331" s="699"/>
      <c r="AP331" s="122" t="s">
        <v>28</v>
      </c>
      <c r="AQ331" s="172">
        <f>'14.RCI'!AR15</f>
        <v>103003676</v>
      </c>
      <c r="AR331" s="173">
        <f>'14.RCI'!AS15</f>
        <v>4.2855191444919425E-3</v>
      </c>
      <c r="AS331" s="117">
        <f>'14.RCI'!AT15</f>
        <v>0.63826388888888885</v>
      </c>
      <c r="AT331" s="117">
        <f>'14.RCI'!AU15</f>
        <v>1</v>
      </c>
      <c r="AU331" s="6">
        <f>'14.RCI'!AV15</f>
        <v>281745.14278614975</v>
      </c>
      <c r="AV331" s="712"/>
      <c r="AW331" s="712"/>
      <c r="AX331" s="715"/>
    </row>
    <row r="332" spans="1:50" ht="20.25" thickTop="1" thickBot="1" x14ac:dyDescent="0.35">
      <c r="A332" s="669"/>
      <c r="B332" s="669"/>
      <c r="C332" s="214" t="s">
        <v>36</v>
      </c>
      <c r="D332" s="203" t="str">
        <f>'14.RCI'!L16</f>
        <v>(SBT+SBL)*(EBR+EBT+EBL)</v>
      </c>
      <c r="E332" s="204">
        <f>'14.RCI'!M16</f>
        <v>75313512</v>
      </c>
      <c r="F332" s="671"/>
      <c r="G332" s="673"/>
      <c r="I332" s="678"/>
      <c r="J332" s="678"/>
      <c r="K332" s="214" t="s">
        <v>36</v>
      </c>
      <c r="L332" s="203">
        <f>'14.RCI'!Q16</f>
        <v>35</v>
      </c>
      <c r="M332" s="203">
        <f>'14.RCI'!R16</f>
        <v>15</v>
      </c>
      <c r="N332" s="203">
        <f>'14.RCI'!S16</f>
        <v>45</v>
      </c>
      <c r="O332" s="203">
        <f>'14.RCI'!T16</f>
        <v>13.299792101327421</v>
      </c>
      <c r="P332" s="203">
        <f>'14.RCI'!U16</f>
        <v>2.1450602139066136E-3</v>
      </c>
      <c r="Q332" s="203">
        <f>'14.RCI'!V16</f>
        <v>4.2855191444919425E-3</v>
      </c>
      <c r="R332" s="673"/>
      <c r="T332" s="699"/>
      <c r="U332" s="699"/>
      <c r="V332" s="78" t="s">
        <v>36</v>
      </c>
      <c r="W332" s="158" t="str">
        <f>'14.RCI'!Z16</f>
        <v>M</v>
      </c>
      <c r="X332" s="144" t="str">
        <f>'14.RCI'!AA16</f>
        <v>Protected</v>
      </c>
      <c r="Y332" s="144">
        <f>'14.RCI'!AB16</f>
        <v>0.01</v>
      </c>
      <c r="Z332" s="144">
        <f>'14.RCI'!AC16</f>
        <v>0.5</v>
      </c>
      <c r="AA332" s="144">
        <f>'14.RCI'!AD16</f>
        <v>0.505</v>
      </c>
      <c r="AB332" s="144">
        <f>'14.RCI'!AE16</f>
        <v>0</v>
      </c>
      <c r="AC332" s="144">
        <f>'14.RCI'!AF16</f>
        <v>0</v>
      </c>
      <c r="AD332" s="144">
        <f>'14.RCI'!AG16</f>
        <v>1</v>
      </c>
      <c r="AE332" s="144" t="str">
        <f>'14.RCI'!AH16</f>
        <v>EBT</v>
      </c>
      <c r="AF332" s="144">
        <f>'14.RCI'!AI16</f>
        <v>2</v>
      </c>
      <c r="AG332" s="144">
        <f>'14.RCI'!AJ16</f>
        <v>1.75</v>
      </c>
      <c r="AH332" s="144">
        <f>'14.RCI'!AK16</f>
        <v>1.75</v>
      </c>
      <c r="AI332" s="144">
        <f>'14.RCI'!AL16</f>
        <v>35</v>
      </c>
      <c r="AJ332" s="144">
        <f>'14.RCI'!AM16</f>
        <v>0.7222222222222221</v>
      </c>
      <c r="AK332" s="150">
        <f>'14.RCI'!AN16</f>
        <v>0.63826388888888885</v>
      </c>
      <c r="AL332" s="702"/>
      <c r="AN332" s="699"/>
      <c r="AO332" s="699"/>
      <c r="AP332" s="122" t="s">
        <v>36</v>
      </c>
      <c r="AQ332" s="172">
        <f>'14.RCI'!AR16</f>
        <v>75313512</v>
      </c>
      <c r="AR332" s="173">
        <f>'14.RCI'!AS16</f>
        <v>4.2855191444919425E-3</v>
      </c>
      <c r="AS332" s="117">
        <f>'14.RCI'!AT16</f>
        <v>0.63826388888888885</v>
      </c>
      <c r="AT332" s="117">
        <f>'14.RCI'!AU16</f>
        <v>1</v>
      </c>
      <c r="AU332" s="6">
        <f>'14.RCI'!AV16</f>
        <v>206004.45553192103</v>
      </c>
      <c r="AV332" s="712"/>
      <c r="AW332" s="712"/>
      <c r="AX332" s="715"/>
    </row>
    <row r="333" spans="1:50" ht="20.25" thickTop="1" thickBot="1" x14ac:dyDescent="0.35">
      <c r="A333" s="669"/>
      <c r="B333" s="669"/>
      <c r="C333" s="248" t="s">
        <v>29</v>
      </c>
      <c r="D333" s="209" t="str">
        <f>'14.RCI'!L17</f>
        <v>WBL*(EBR+SBT)</v>
      </c>
      <c r="E333" s="210">
        <f>'14.RCI'!M17</f>
        <v>12416076</v>
      </c>
      <c r="F333" s="674"/>
      <c r="G333" s="675"/>
      <c r="I333" s="678"/>
      <c r="J333" s="678"/>
      <c r="K333" s="248" t="s">
        <v>29</v>
      </c>
      <c r="L333" s="209">
        <f>'14.RCI'!Q17</f>
        <v>20</v>
      </c>
      <c r="M333" s="209">
        <f>'14.RCI'!R17</f>
        <v>15</v>
      </c>
      <c r="N333" s="209">
        <f>'14.RCI'!S17</f>
        <v>45</v>
      </c>
      <c r="O333" s="209">
        <f>'14.RCI'!T17</f>
        <v>7.0840654162717795</v>
      </c>
      <c r="P333" s="209">
        <f>'14.RCI'!U17</f>
        <v>1.9707812023953651E-4</v>
      </c>
      <c r="Q333" s="209">
        <f>'14.RCI'!V17</f>
        <v>3.9411740069359585E-4</v>
      </c>
      <c r="R333" s="675"/>
      <c r="T333" s="699"/>
      <c r="U333" s="699"/>
      <c r="V333" s="86" t="s">
        <v>29</v>
      </c>
      <c r="W333" s="158" t="str">
        <f>'14.RCI'!Z17</f>
        <v>M</v>
      </c>
      <c r="X333" s="152" t="str">
        <f>'14.RCI'!AA17</f>
        <v>Protected</v>
      </c>
      <c r="Y333" s="152">
        <f>'14.RCI'!AB17</f>
        <v>0.01</v>
      </c>
      <c r="Z333" s="152">
        <f>'14.RCI'!AC17</f>
        <v>0.5</v>
      </c>
      <c r="AA333" s="152">
        <f>'14.RCI'!AD17</f>
        <v>0.505</v>
      </c>
      <c r="AB333" s="152" t="str">
        <f>'14.RCI'!AE17</f>
        <v>EBT</v>
      </c>
      <c r="AC333" s="152">
        <f>'14.RCI'!AF17</f>
        <v>2</v>
      </c>
      <c r="AD333" s="152">
        <f>'14.RCI'!AG17</f>
        <v>0</v>
      </c>
      <c r="AE333" s="152" t="str">
        <f>'14.RCI'!AH17</f>
        <v>SBT</v>
      </c>
      <c r="AF333" s="152">
        <f>'14.RCI'!AI17</f>
        <v>1</v>
      </c>
      <c r="AG333" s="152">
        <f>'14.RCI'!AJ17</f>
        <v>0</v>
      </c>
      <c r="AH333" s="152">
        <f>'14.RCI'!AK17</f>
        <v>2</v>
      </c>
      <c r="AI333" s="152">
        <f>'14.RCI'!AL17</f>
        <v>35</v>
      </c>
      <c r="AJ333" s="152">
        <f>'14.RCI'!AM17</f>
        <v>0.7222222222222221</v>
      </c>
      <c r="AK333" s="153">
        <f>'14.RCI'!AN17</f>
        <v>0.72944444444444434</v>
      </c>
      <c r="AL333" s="703"/>
      <c r="AN333" s="699"/>
      <c r="AO333" s="699"/>
      <c r="AP333" s="130" t="s">
        <v>29</v>
      </c>
      <c r="AQ333" s="174">
        <f>'14.RCI'!AR17</f>
        <v>12416076</v>
      </c>
      <c r="AR333" s="175">
        <f>'14.RCI'!AS17</f>
        <v>3.9411740069359585E-4</v>
      </c>
      <c r="AS333" s="120">
        <f>'14.RCI'!AT17</f>
        <v>0.72944444444444434</v>
      </c>
      <c r="AT333" s="120">
        <f>'14.RCI'!AU17</f>
        <v>1</v>
      </c>
      <c r="AU333" s="7">
        <f>'14.RCI'!AV17</f>
        <v>3569.4573170630688</v>
      </c>
      <c r="AV333" s="713"/>
      <c r="AW333" s="713"/>
      <c r="AX333" s="715"/>
    </row>
    <row r="334" spans="1:50" ht="20.25" thickTop="1" thickBot="1" x14ac:dyDescent="0.35">
      <c r="A334" s="669"/>
      <c r="B334" s="669"/>
      <c r="C334" s="216" t="s">
        <v>34</v>
      </c>
      <c r="D334" s="218" t="str">
        <f>'14.RCI'!L18</f>
        <v>EBL*(WBT+NBL)</v>
      </c>
      <c r="E334" s="200">
        <f>'14.RCI'!M18</f>
        <v>31145344</v>
      </c>
      <c r="F334" s="670">
        <f>SUM(E334:E335)</f>
        <v>62978764</v>
      </c>
      <c r="G334" s="672">
        <f>F334/F21</f>
        <v>0.17649232768478795</v>
      </c>
      <c r="I334" s="678"/>
      <c r="J334" s="678"/>
      <c r="K334" s="216" t="s">
        <v>34</v>
      </c>
      <c r="L334" s="218">
        <f>'14.RCI'!Q18</f>
        <v>35</v>
      </c>
      <c r="M334" s="218">
        <f>'14.RCI'!R18</f>
        <v>20</v>
      </c>
      <c r="N334" s="218">
        <f>'14.RCI'!S18</f>
        <v>230</v>
      </c>
      <c r="O334" s="218">
        <f>'14.RCI'!T18</f>
        <v>25.12420473149924</v>
      </c>
      <c r="P334" s="218">
        <f>'14.RCI'!U18</f>
        <v>2.3901073345479126E-2</v>
      </c>
      <c r="Q334" s="218">
        <f>'14.RCI'!V18</f>
        <v>4.7230885383892279E-2</v>
      </c>
      <c r="R334" s="672">
        <f>'14.RCI'!W18</f>
        <v>4.7230885383892279E-2</v>
      </c>
      <c r="T334" s="699"/>
      <c r="U334" s="699"/>
      <c r="V334" s="80" t="s">
        <v>34</v>
      </c>
      <c r="W334" s="157" t="str">
        <f>'14.RCI'!Z18</f>
        <v>C</v>
      </c>
      <c r="X334" s="161" t="str">
        <f>'14.RCI'!AA18</f>
        <v xml:space="preserve">Protected </v>
      </c>
      <c r="Y334" s="161">
        <f>'14.RCI'!AB18</f>
        <v>0.01</v>
      </c>
      <c r="Z334" s="161">
        <f>'14.RCI'!AC18</f>
        <v>0.5</v>
      </c>
      <c r="AA334" s="161">
        <f>'14.RCI'!AD18</f>
        <v>0.505</v>
      </c>
      <c r="AB334" s="161" t="str">
        <f>'14.RCI'!AE18</f>
        <v>WBT</v>
      </c>
      <c r="AC334" s="161">
        <f>'14.RCI'!AF18</f>
        <v>2</v>
      </c>
      <c r="AD334" s="161">
        <f>'14.RCI'!AG18</f>
        <v>1</v>
      </c>
      <c r="AE334" s="161" t="str">
        <f>'14.RCI'!AH18</f>
        <v>NBT</v>
      </c>
      <c r="AF334" s="161">
        <f>'14.RCI'!AI18</f>
        <v>1</v>
      </c>
      <c r="AG334" s="161">
        <f>'14.RCI'!AJ18</f>
        <v>1</v>
      </c>
      <c r="AH334" s="161">
        <f>'14.RCI'!AK18</f>
        <v>3</v>
      </c>
      <c r="AI334" s="161">
        <f>'14.RCI'!AL18</f>
        <v>35</v>
      </c>
      <c r="AJ334" s="161">
        <f>'14.RCI'!AM18</f>
        <v>0.7222222222222221</v>
      </c>
      <c r="AK334" s="162">
        <f>'14.RCI'!AN18</f>
        <v>1.0941666666666665</v>
      </c>
      <c r="AL334" s="701">
        <f>'14.RCI'!AO18</f>
        <v>1.0941666666666665</v>
      </c>
      <c r="AN334" s="699"/>
      <c r="AO334" s="699"/>
      <c r="AP334" s="124" t="s">
        <v>34</v>
      </c>
      <c r="AQ334" s="171">
        <f>'14.RCI'!AR18</f>
        <v>31145344</v>
      </c>
      <c r="AR334" s="143">
        <f>'14.RCI'!AS18</f>
        <v>4.7230885383892279E-2</v>
      </c>
      <c r="AS334" s="115">
        <f>'14.RCI'!AT18</f>
        <v>1.0941666666666665</v>
      </c>
      <c r="AT334" s="115">
        <f>'14.RCI'!AU18</f>
        <v>1</v>
      </c>
      <c r="AU334" s="5">
        <f>'14.RCI'!AV18</f>
        <v>1609543.4273023689</v>
      </c>
      <c r="AV334" s="711">
        <f>'14.RCI'!AW18</f>
        <v>3254645.5629395857</v>
      </c>
      <c r="AW334" s="711">
        <f>'14.RCI'!AX18</f>
        <v>78.854534243603283</v>
      </c>
      <c r="AX334" s="715"/>
    </row>
    <row r="335" spans="1:50" ht="20.25" thickTop="1" thickBot="1" x14ac:dyDescent="0.35">
      <c r="A335" s="669"/>
      <c r="B335" s="669"/>
      <c r="C335" s="221" t="s">
        <v>35</v>
      </c>
      <c r="D335" s="209" t="str">
        <f>'14.RCI'!L19</f>
        <v>WBL*(EBT+SBL)</v>
      </c>
      <c r="E335" s="210">
        <f>'14.RCI'!M19</f>
        <v>31833420</v>
      </c>
      <c r="F335" s="674"/>
      <c r="G335" s="675"/>
      <c r="I335" s="679"/>
      <c r="J335" s="679"/>
      <c r="K335" s="221" t="s">
        <v>35</v>
      </c>
      <c r="L335" s="209">
        <f>'14.RCI'!Q19</f>
        <v>35</v>
      </c>
      <c r="M335" s="209">
        <f>'14.RCI'!R19</f>
        <v>20</v>
      </c>
      <c r="N335" s="209">
        <f>'14.RCI'!S19</f>
        <v>230</v>
      </c>
      <c r="O335" s="209">
        <f>'14.RCI'!T19</f>
        <v>25.12420473149924</v>
      </c>
      <c r="P335" s="209">
        <f>'14.RCI'!U19</f>
        <v>2.3901073345479126E-2</v>
      </c>
      <c r="Q335" s="209">
        <f>'14.RCI'!V19</f>
        <v>4.7230885383892279E-2</v>
      </c>
      <c r="R335" s="675"/>
      <c r="T335" s="700"/>
      <c r="U335" s="700"/>
      <c r="V335" s="82" t="s">
        <v>35</v>
      </c>
      <c r="W335" s="158" t="str">
        <f>'14.RCI'!Z19</f>
        <v>C</v>
      </c>
      <c r="X335" s="163" t="str">
        <f>'14.RCI'!AA19</f>
        <v xml:space="preserve">Protected </v>
      </c>
      <c r="Y335" s="163">
        <f>'14.RCI'!AB19</f>
        <v>0.01</v>
      </c>
      <c r="Z335" s="163">
        <f>'14.RCI'!AC19</f>
        <v>0.5</v>
      </c>
      <c r="AA335" s="163">
        <f>'14.RCI'!AD19</f>
        <v>0.505</v>
      </c>
      <c r="AB335" s="163" t="str">
        <f>'14.RCI'!AE19</f>
        <v>EBT</v>
      </c>
      <c r="AC335" s="163">
        <f>'14.RCI'!AF19</f>
        <v>2</v>
      </c>
      <c r="AD335" s="163">
        <f>'14.RCI'!AG19</f>
        <v>1</v>
      </c>
      <c r="AE335" s="163" t="str">
        <f>'14.RCI'!AH19</f>
        <v>SBT</v>
      </c>
      <c r="AF335" s="163">
        <f>'14.RCI'!AI19</f>
        <v>1</v>
      </c>
      <c r="AG335" s="163">
        <f>'14.RCI'!AJ19</f>
        <v>1</v>
      </c>
      <c r="AH335" s="163">
        <f>'14.RCI'!AK19</f>
        <v>3</v>
      </c>
      <c r="AI335" s="163">
        <f>'14.RCI'!AL19</f>
        <v>35</v>
      </c>
      <c r="AJ335" s="163">
        <f>'14.RCI'!AM19</f>
        <v>0.7222222222222221</v>
      </c>
      <c r="AK335" s="164">
        <f>'14.RCI'!AN19</f>
        <v>1.0941666666666665</v>
      </c>
      <c r="AL335" s="703"/>
      <c r="AN335" s="700"/>
      <c r="AO335" s="700"/>
      <c r="AP335" s="126" t="s">
        <v>35</v>
      </c>
      <c r="AQ335" s="174">
        <f>'14.RCI'!AR19</f>
        <v>31833420</v>
      </c>
      <c r="AR335" s="175">
        <f>'14.RCI'!AS19</f>
        <v>4.7230885383892279E-2</v>
      </c>
      <c r="AS335" s="120">
        <f>'14.RCI'!AT19</f>
        <v>1.0941666666666665</v>
      </c>
      <c r="AT335" s="120">
        <f>'14.RCI'!AU19</f>
        <v>1</v>
      </c>
      <c r="AU335" s="7">
        <f>'14.RCI'!AV19</f>
        <v>1645102.1356372167</v>
      </c>
      <c r="AV335" s="713"/>
      <c r="AW335" s="713"/>
      <c r="AX335" s="716"/>
    </row>
    <row r="336" spans="1:50" ht="20.25" thickTop="1" thickBot="1" x14ac:dyDescent="0.35">
      <c r="A336" s="669">
        <v>15</v>
      </c>
      <c r="B336" s="669" t="s">
        <v>449</v>
      </c>
      <c r="C336" s="198" t="s">
        <v>34</v>
      </c>
      <c r="D336" s="199" t="str">
        <f>'15.Two-Phase MUT'!L6</f>
        <v>(NBR*NBL)*NBT</v>
      </c>
      <c r="E336" s="212">
        <f>'15.Two-Phase MUT'!M6</f>
        <v>7124760</v>
      </c>
      <c r="F336" s="670">
        <f>SUM(E336:E341)</f>
        <v>262877781</v>
      </c>
      <c r="G336" s="672">
        <f>F336/F5</f>
        <v>1.7760277722606739</v>
      </c>
      <c r="I336" s="677">
        <v>15</v>
      </c>
      <c r="J336" s="677" t="s">
        <v>449</v>
      </c>
      <c r="K336" s="198" t="s">
        <v>34</v>
      </c>
      <c r="L336" s="199">
        <f>'15.Two-Phase MUT'!Q6</f>
        <v>15</v>
      </c>
      <c r="M336" s="199">
        <f>'15.Two-Phase MUT'!R6</f>
        <v>15</v>
      </c>
      <c r="N336" s="199">
        <f>'15.Two-Phase MUT'!S6</f>
        <v>10</v>
      </c>
      <c r="O336" s="199">
        <f>'15.Two-Phase MUT'!T6</f>
        <v>1.3073361412148754</v>
      </c>
      <c r="P336" s="199">
        <f>'15.Two-Phase MUT'!U6</f>
        <v>3.259682051177461E-7</v>
      </c>
      <c r="Q336" s="199">
        <f>'15.Two-Phase MUT'!V6</f>
        <v>6.519363039802215E-7</v>
      </c>
      <c r="R336" s="672">
        <f>'15.Two-Phase MUT'!W6</f>
        <v>7.1612267499456558E-4</v>
      </c>
      <c r="T336" s="698">
        <v>15</v>
      </c>
      <c r="U336" s="698" t="s">
        <v>449</v>
      </c>
      <c r="V336" s="74" t="s">
        <v>34</v>
      </c>
      <c r="W336" s="146" t="str">
        <f>'15.Two-Phase MUT'!Z6</f>
        <v>D</v>
      </c>
      <c r="X336" s="147" t="str">
        <f>'15.Two-Phase MUT'!AA6</f>
        <v>Permitted or yield control</v>
      </c>
      <c r="Y336" s="147">
        <f>'15.Two-Phase MUT'!AB6</f>
        <v>1</v>
      </c>
      <c r="Z336" s="147">
        <f>'15.Two-Phase MUT'!AC6</f>
        <v>0.5</v>
      </c>
      <c r="AA336" s="147">
        <f>'15.Two-Phase MUT'!AD6</f>
        <v>1</v>
      </c>
      <c r="AB336" s="147" t="str">
        <f>'15.Two-Phase MUT'!AE6</f>
        <v>NA</v>
      </c>
      <c r="AC336" s="147">
        <f>'15.Two-Phase MUT'!AF6</f>
        <v>0</v>
      </c>
      <c r="AD336" s="147">
        <f>'15.Two-Phase MUT'!AG6</f>
        <v>0</v>
      </c>
      <c r="AE336" s="147" t="str">
        <f>'15.Two-Phase MUT'!AH6</f>
        <v>NA</v>
      </c>
      <c r="AF336" s="147">
        <f>'15.Two-Phase MUT'!AI6</f>
        <v>0</v>
      </c>
      <c r="AG336" s="147">
        <f>'15.Two-Phase MUT'!AJ6</f>
        <v>0</v>
      </c>
      <c r="AH336" s="147">
        <f>'15.Two-Phase MUT'!AK6</f>
        <v>1</v>
      </c>
      <c r="AI336" s="147" t="str">
        <f>'15.Two-Phase MUT'!AL6</f>
        <v>NA</v>
      </c>
      <c r="AJ336" s="147">
        <f>'15.Two-Phase MUT'!AM6</f>
        <v>1</v>
      </c>
      <c r="AK336" s="148">
        <f>'15.Two-Phase MUT'!AN6</f>
        <v>1</v>
      </c>
      <c r="AL336" s="701">
        <f>'15.Two-Phase MUT'!AO6</f>
        <v>1</v>
      </c>
      <c r="AN336" s="698">
        <v>15</v>
      </c>
      <c r="AO336" s="698" t="s">
        <v>449</v>
      </c>
      <c r="AP336" s="114" t="s">
        <v>34</v>
      </c>
      <c r="AQ336" s="171">
        <f>'15.Two-Phase MUT'!AR6</f>
        <v>7124760</v>
      </c>
      <c r="AR336" s="143">
        <f>'15.Two-Phase MUT'!AS6</f>
        <v>6.519363039802215E-7</v>
      </c>
      <c r="AS336" s="115">
        <f>'15.Two-Phase MUT'!AT6</f>
        <v>1</v>
      </c>
      <c r="AT336" s="115">
        <f>'15.Two-Phase MUT'!AU6</f>
        <v>1</v>
      </c>
      <c r="AU336" s="5">
        <f>'15.Two-Phase MUT'!AV6</f>
        <v>4.6448897011461225</v>
      </c>
      <c r="AV336" s="711">
        <f>'15.Two-Phase MUT'!AW6</f>
        <v>287327.59532464616</v>
      </c>
      <c r="AW336" s="711">
        <f>'15.Two-Phase MUT'!AX6</f>
        <v>97.924558286704837</v>
      </c>
      <c r="AX336" s="714">
        <f>'15.Two-Phase MUT'!AY6</f>
        <v>80.080650335016728</v>
      </c>
    </row>
    <row r="337" spans="1:50" ht="20.25" thickTop="1" thickBot="1" x14ac:dyDescent="0.35">
      <c r="A337" s="669"/>
      <c r="B337" s="669"/>
      <c r="C337" s="202" t="s">
        <v>35</v>
      </c>
      <c r="D337" s="203" t="str">
        <f>'15.Two-Phase MUT'!L7</f>
        <v>(EBL+NBL)*(NBR+EBT+SBL)</v>
      </c>
      <c r="E337" s="204">
        <f>'15.Two-Phase MUT'!M7</f>
        <v>39637514</v>
      </c>
      <c r="F337" s="671"/>
      <c r="G337" s="673"/>
      <c r="I337" s="678"/>
      <c r="J337" s="678"/>
      <c r="K337" s="207" t="s">
        <v>35</v>
      </c>
      <c r="L337" s="203">
        <f>'15.Two-Phase MUT'!Q7</f>
        <v>35</v>
      </c>
      <c r="M337" s="203">
        <f>'15.Two-Phase MUT'!R7</f>
        <v>20</v>
      </c>
      <c r="N337" s="203">
        <f>'15.Two-Phase MUT'!S7</f>
        <v>10</v>
      </c>
      <c r="O337" s="203">
        <f>'15.Two-Phase MUT'!T7</f>
        <v>7.8464824249932006</v>
      </c>
      <c r="P337" s="203">
        <f>'15.Two-Phase MUT'!U7</f>
        <v>2.903258937823807E-4</v>
      </c>
      <c r="Q337" s="203">
        <f>'15.Two-Phase MUT'!V7</f>
        <v>5.8056749844016082E-4</v>
      </c>
      <c r="R337" s="673"/>
      <c r="T337" s="699"/>
      <c r="U337" s="699"/>
      <c r="V337" s="75" t="s">
        <v>35</v>
      </c>
      <c r="W337" s="149" t="str">
        <f>'15.Two-Phase MUT'!Z7</f>
        <v>D</v>
      </c>
      <c r="X337" s="144" t="str">
        <f>'15.Two-Phase MUT'!AA7</f>
        <v>Permitted or yield control</v>
      </c>
      <c r="Y337" s="144">
        <f>'15.Two-Phase MUT'!AB7</f>
        <v>1</v>
      </c>
      <c r="Z337" s="144">
        <f>'15.Two-Phase MUT'!AC7</f>
        <v>0.5</v>
      </c>
      <c r="AA337" s="144">
        <f>'15.Two-Phase MUT'!AD7</f>
        <v>1</v>
      </c>
      <c r="AB337" s="144" t="str">
        <f>'15.Two-Phase MUT'!AE7</f>
        <v>NA</v>
      </c>
      <c r="AC337" s="144">
        <f>'15.Two-Phase MUT'!AF7</f>
        <v>0</v>
      </c>
      <c r="AD337" s="144">
        <f>'15.Two-Phase MUT'!AG7</f>
        <v>0</v>
      </c>
      <c r="AE337" s="144" t="str">
        <f>'15.Two-Phase MUT'!AH7</f>
        <v>NA</v>
      </c>
      <c r="AF337" s="144">
        <f>'15.Two-Phase MUT'!AI7</f>
        <v>0</v>
      </c>
      <c r="AG337" s="144">
        <f>'15.Two-Phase MUT'!AJ7</f>
        <v>0</v>
      </c>
      <c r="AH337" s="144">
        <f>'15.Two-Phase MUT'!AK7</f>
        <v>1</v>
      </c>
      <c r="AI337" s="144" t="str">
        <f>'15.Two-Phase MUT'!AL7</f>
        <v>NA</v>
      </c>
      <c r="AJ337" s="144">
        <f>'15.Two-Phase MUT'!AM7</f>
        <v>1</v>
      </c>
      <c r="AK337" s="150">
        <f>'15.Two-Phase MUT'!AN7</f>
        <v>1</v>
      </c>
      <c r="AL337" s="702"/>
      <c r="AN337" s="699"/>
      <c r="AO337" s="699"/>
      <c r="AP337" s="118" t="s">
        <v>35</v>
      </c>
      <c r="AQ337" s="172">
        <f>'15.Two-Phase MUT'!AR7</f>
        <v>39637514</v>
      </c>
      <c r="AR337" s="173">
        <f>'15.Two-Phase MUT'!AS7</f>
        <v>5.8056749844016082E-4</v>
      </c>
      <c r="AS337" s="117">
        <f>'15.Two-Phase MUT'!AT7</f>
        <v>1</v>
      </c>
      <c r="AT337" s="117">
        <f>'15.Two-Phase MUT'!AU7</f>
        <v>1</v>
      </c>
      <c r="AU337" s="6">
        <f>'15.Two-Phase MUT'!AV7</f>
        <v>23012.252347366852</v>
      </c>
      <c r="AV337" s="712"/>
      <c r="AW337" s="712"/>
      <c r="AX337" s="715"/>
    </row>
    <row r="338" spans="1:50" ht="20.25" thickTop="1" thickBot="1" x14ac:dyDescent="0.35">
      <c r="A338" s="669"/>
      <c r="B338" s="669"/>
      <c r="C338" s="207" t="s">
        <v>30</v>
      </c>
      <c r="D338" s="203" t="str">
        <f>'15.Two-Phase MUT'!L8</f>
        <v>(EBL+WBR)*(NBL+WBT+WBL)</v>
      </c>
      <c r="E338" s="204">
        <f>'15.Two-Phase MUT'!M8</f>
        <v>82968160</v>
      </c>
      <c r="F338" s="671"/>
      <c r="G338" s="673"/>
      <c r="I338" s="678"/>
      <c r="J338" s="678"/>
      <c r="K338" s="207" t="s">
        <v>30</v>
      </c>
      <c r="L338" s="203">
        <f>'15.Two-Phase MUT'!Q8</f>
        <v>35</v>
      </c>
      <c r="M338" s="206">
        <f>'15.Two-Phase MUT'!R8</f>
        <v>15</v>
      </c>
      <c r="N338" s="203">
        <f>'15.Two-Phase MUT'!S8</f>
        <v>10</v>
      </c>
      <c r="O338" s="203">
        <f>'15.Two-Phase MUT'!T8</f>
        <v>10.197448937567444</v>
      </c>
      <c r="P338" s="203">
        <f>'15.Two-Phase MUT'!U8</f>
        <v>7.8388153024650875E-4</v>
      </c>
      <c r="Q338" s="203">
        <f>'15.Two-Phase MUT'!V8</f>
        <v>1.567148590239556E-3</v>
      </c>
      <c r="R338" s="673"/>
      <c r="T338" s="699"/>
      <c r="U338" s="699"/>
      <c r="V338" s="75" t="s">
        <v>30</v>
      </c>
      <c r="W338" s="149" t="str">
        <f>'15.Two-Phase MUT'!Z8</f>
        <v>D</v>
      </c>
      <c r="X338" s="144" t="str">
        <f>'15.Two-Phase MUT'!AA8</f>
        <v>Permitted or yield control</v>
      </c>
      <c r="Y338" s="144">
        <f>'15.Two-Phase MUT'!AB8</f>
        <v>1</v>
      </c>
      <c r="Z338" s="144">
        <f>'15.Two-Phase MUT'!AC8</f>
        <v>0.5</v>
      </c>
      <c r="AA338" s="144">
        <f>'15.Two-Phase MUT'!AD8</f>
        <v>1</v>
      </c>
      <c r="AB338" s="144" t="str">
        <f>'15.Two-Phase MUT'!AE8</f>
        <v>NA</v>
      </c>
      <c r="AC338" s="144">
        <f>'15.Two-Phase MUT'!AF8</f>
        <v>0</v>
      </c>
      <c r="AD338" s="144">
        <f>'15.Two-Phase MUT'!AG8</f>
        <v>0</v>
      </c>
      <c r="AE338" s="144" t="str">
        <f>'15.Two-Phase MUT'!AH8</f>
        <v>NA</v>
      </c>
      <c r="AF338" s="144">
        <f>'15.Two-Phase MUT'!AI8</f>
        <v>0</v>
      </c>
      <c r="AG338" s="144">
        <f>'15.Two-Phase MUT'!AJ8</f>
        <v>0</v>
      </c>
      <c r="AH338" s="144">
        <f>'15.Two-Phase MUT'!AK8</f>
        <v>1</v>
      </c>
      <c r="AI338" s="144" t="str">
        <f>'15.Two-Phase MUT'!AL8</f>
        <v>NA</v>
      </c>
      <c r="AJ338" s="144">
        <f>'15.Two-Phase MUT'!AM8</f>
        <v>1</v>
      </c>
      <c r="AK338" s="150">
        <f>'15.Two-Phase MUT'!AN8</f>
        <v>1</v>
      </c>
      <c r="AL338" s="702"/>
      <c r="AN338" s="699"/>
      <c r="AO338" s="699"/>
      <c r="AP338" s="118" t="s">
        <v>30</v>
      </c>
      <c r="AQ338" s="172">
        <f>'15.Two-Phase MUT'!AR8</f>
        <v>82968160</v>
      </c>
      <c r="AR338" s="173">
        <f>'15.Two-Phase MUT'!AS8</f>
        <v>1.567148590239556E-3</v>
      </c>
      <c r="AS338" s="117">
        <f>'15.Two-Phase MUT'!AT8</f>
        <v>1</v>
      </c>
      <c r="AT338" s="117">
        <f>'15.Two-Phase MUT'!AU8</f>
        <v>1</v>
      </c>
      <c r="AU338" s="6">
        <f>'15.Two-Phase MUT'!AV8</f>
        <v>130023.43497876992</v>
      </c>
      <c r="AV338" s="712"/>
      <c r="AW338" s="712"/>
      <c r="AX338" s="715"/>
    </row>
    <row r="339" spans="1:50" ht="20.25" thickTop="1" thickBot="1" x14ac:dyDescent="0.35">
      <c r="A339" s="669"/>
      <c r="B339" s="669"/>
      <c r="C339" s="207" t="s">
        <v>28</v>
      </c>
      <c r="D339" s="203" t="str">
        <f>'15.Two-Phase MUT'!L9</f>
        <v>(SBR+SBL)*SBT</v>
      </c>
      <c r="E339" s="204">
        <f>'15.Two-Phase MUT'!M9</f>
        <v>7124760</v>
      </c>
      <c r="F339" s="671"/>
      <c r="G339" s="673"/>
      <c r="I339" s="678"/>
      <c r="J339" s="678"/>
      <c r="K339" s="207" t="s">
        <v>28</v>
      </c>
      <c r="L339" s="203">
        <f>'15.Two-Phase MUT'!Q9</f>
        <v>15</v>
      </c>
      <c r="M339" s="203">
        <f>'15.Two-Phase MUT'!R9</f>
        <v>15</v>
      </c>
      <c r="N339" s="203">
        <f>'15.Two-Phase MUT'!S9</f>
        <v>10</v>
      </c>
      <c r="O339" s="203">
        <f>'15.Two-Phase MUT'!T9</f>
        <v>1.3073361412148754</v>
      </c>
      <c r="P339" s="203">
        <f>'15.Two-Phase MUT'!U9</f>
        <v>3.259682051177461E-7</v>
      </c>
      <c r="Q339" s="203">
        <f>'15.Two-Phase MUT'!V9</f>
        <v>6.519363039802215E-7</v>
      </c>
      <c r="R339" s="673"/>
      <c r="T339" s="699"/>
      <c r="U339" s="699"/>
      <c r="V339" s="75" t="s">
        <v>28</v>
      </c>
      <c r="W339" s="149" t="str">
        <f>'15.Two-Phase MUT'!Z9</f>
        <v>D</v>
      </c>
      <c r="X339" s="144" t="str">
        <f>'15.Two-Phase MUT'!AA9</f>
        <v>Permitted or yield control</v>
      </c>
      <c r="Y339" s="144">
        <f>'15.Two-Phase MUT'!AB9</f>
        <v>1</v>
      </c>
      <c r="Z339" s="144">
        <f>'15.Two-Phase MUT'!AC9</f>
        <v>0.5</v>
      </c>
      <c r="AA339" s="144">
        <f>'15.Two-Phase MUT'!AD9</f>
        <v>1</v>
      </c>
      <c r="AB339" s="144" t="str">
        <f>'15.Two-Phase MUT'!AE9</f>
        <v>NA</v>
      </c>
      <c r="AC339" s="144">
        <f>'15.Two-Phase MUT'!AF9</f>
        <v>0</v>
      </c>
      <c r="AD339" s="144">
        <f>'15.Two-Phase MUT'!AG9</f>
        <v>0</v>
      </c>
      <c r="AE339" s="144" t="str">
        <f>'15.Two-Phase MUT'!AH9</f>
        <v>NA</v>
      </c>
      <c r="AF339" s="144">
        <f>'15.Two-Phase MUT'!AI9</f>
        <v>0</v>
      </c>
      <c r="AG339" s="144">
        <f>'15.Two-Phase MUT'!AJ9</f>
        <v>0</v>
      </c>
      <c r="AH339" s="144">
        <f>'15.Two-Phase MUT'!AK9</f>
        <v>1</v>
      </c>
      <c r="AI339" s="144" t="str">
        <f>'15.Two-Phase MUT'!AL9</f>
        <v>NA</v>
      </c>
      <c r="AJ339" s="144">
        <f>'15.Two-Phase MUT'!AM9</f>
        <v>1</v>
      </c>
      <c r="AK339" s="150">
        <f>'15.Two-Phase MUT'!AN9</f>
        <v>1</v>
      </c>
      <c r="AL339" s="702"/>
      <c r="AN339" s="699"/>
      <c r="AO339" s="699"/>
      <c r="AP339" s="118" t="s">
        <v>28</v>
      </c>
      <c r="AQ339" s="172">
        <f>'15.Two-Phase MUT'!AR9</f>
        <v>7124760</v>
      </c>
      <c r="AR339" s="173">
        <f>'15.Two-Phase MUT'!AS9</f>
        <v>6.519363039802215E-7</v>
      </c>
      <c r="AS339" s="117">
        <f>'15.Two-Phase MUT'!AT9</f>
        <v>1</v>
      </c>
      <c r="AT339" s="117">
        <f>'15.Two-Phase MUT'!AU9</f>
        <v>1</v>
      </c>
      <c r="AU339" s="6">
        <f>'15.Two-Phase MUT'!AV9</f>
        <v>4.6448897011461225</v>
      </c>
      <c r="AV339" s="712"/>
      <c r="AW339" s="712"/>
      <c r="AX339" s="715"/>
    </row>
    <row r="340" spans="1:50" ht="20.25" thickTop="1" thickBot="1" x14ac:dyDescent="0.35">
      <c r="A340" s="669"/>
      <c r="B340" s="669"/>
      <c r="C340" s="207" t="s">
        <v>36</v>
      </c>
      <c r="D340" s="203" t="str">
        <f>'15.Two-Phase MUT'!L10</f>
        <v>(WBL+SBL)*(SBR+WBT+NBL)</v>
      </c>
      <c r="E340" s="204">
        <f>'15.Two-Phase MUT'!M10</f>
        <v>64073295</v>
      </c>
      <c r="F340" s="671"/>
      <c r="G340" s="673"/>
      <c r="I340" s="678"/>
      <c r="J340" s="678"/>
      <c r="K340" s="207" t="s">
        <v>36</v>
      </c>
      <c r="L340" s="203">
        <f>'15.Two-Phase MUT'!Q10</f>
        <v>35</v>
      </c>
      <c r="M340" s="203">
        <f>'15.Two-Phase MUT'!R10</f>
        <v>20</v>
      </c>
      <c r="N340" s="203">
        <f>'15.Two-Phase MUT'!S10</f>
        <v>10</v>
      </c>
      <c r="O340" s="203">
        <f>'15.Two-Phase MUT'!T10</f>
        <v>7.8464824249932006</v>
      </c>
      <c r="P340" s="203">
        <f>'15.Two-Phase MUT'!U10</f>
        <v>2.903258937823807E-4</v>
      </c>
      <c r="Q340" s="203">
        <f>'15.Two-Phase MUT'!V10</f>
        <v>5.8056749844016082E-4</v>
      </c>
      <c r="R340" s="673"/>
      <c r="T340" s="699"/>
      <c r="U340" s="699"/>
      <c r="V340" s="75" t="s">
        <v>36</v>
      </c>
      <c r="W340" s="149" t="str">
        <f>'15.Two-Phase MUT'!Z10</f>
        <v>D</v>
      </c>
      <c r="X340" s="144" t="str">
        <f>'15.Two-Phase MUT'!AA10</f>
        <v>Permitted or yield control</v>
      </c>
      <c r="Y340" s="144">
        <f>'15.Two-Phase MUT'!AB10</f>
        <v>1</v>
      </c>
      <c r="Z340" s="144">
        <f>'15.Two-Phase MUT'!AC10</f>
        <v>0.5</v>
      </c>
      <c r="AA340" s="144">
        <f>'15.Two-Phase MUT'!AD10</f>
        <v>1</v>
      </c>
      <c r="AB340" s="144" t="str">
        <f>'15.Two-Phase MUT'!AE10</f>
        <v>NA</v>
      </c>
      <c r="AC340" s="144">
        <f>'15.Two-Phase MUT'!AF10</f>
        <v>0</v>
      </c>
      <c r="AD340" s="144">
        <f>'15.Two-Phase MUT'!AG10</f>
        <v>0</v>
      </c>
      <c r="AE340" s="144" t="str">
        <f>'15.Two-Phase MUT'!AH10</f>
        <v>NA</v>
      </c>
      <c r="AF340" s="144">
        <f>'15.Two-Phase MUT'!AI10</f>
        <v>0</v>
      </c>
      <c r="AG340" s="144">
        <f>'15.Two-Phase MUT'!AJ10</f>
        <v>0</v>
      </c>
      <c r="AH340" s="144">
        <f>'15.Two-Phase MUT'!AK10</f>
        <v>1</v>
      </c>
      <c r="AI340" s="144" t="str">
        <f>'15.Two-Phase MUT'!AL10</f>
        <v>NA</v>
      </c>
      <c r="AJ340" s="144">
        <f>'15.Two-Phase MUT'!AM10</f>
        <v>1</v>
      </c>
      <c r="AK340" s="150">
        <f>'15.Two-Phase MUT'!AN10</f>
        <v>1</v>
      </c>
      <c r="AL340" s="702"/>
      <c r="AN340" s="699"/>
      <c r="AO340" s="699"/>
      <c r="AP340" s="118" t="s">
        <v>36</v>
      </c>
      <c r="AQ340" s="172">
        <f>'15.Two-Phase MUT'!AR10</f>
        <v>64073295</v>
      </c>
      <c r="AR340" s="173">
        <f>'15.Two-Phase MUT'!AS10</f>
        <v>5.8056749844016082E-4</v>
      </c>
      <c r="AS340" s="117">
        <f>'15.Two-Phase MUT'!AT10</f>
        <v>1</v>
      </c>
      <c r="AT340" s="117">
        <f>'15.Two-Phase MUT'!AU10</f>
        <v>1</v>
      </c>
      <c r="AU340" s="6">
        <f>'15.Two-Phase MUT'!AV10</f>
        <v>37198.872594968467</v>
      </c>
      <c r="AV340" s="712"/>
      <c r="AW340" s="712"/>
      <c r="AX340" s="715"/>
    </row>
    <row r="341" spans="1:50" ht="20.25" thickTop="1" thickBot="1" x14ac:dyDescent="0.35">
      <c r="A341" s="669"/>
      <c r="B341" s="669"/>
      <c r="C341" s="207" t="s">
        <v>29</v>
      </c>
      <c r="D341" s="203" t="str">
        <f>'15.Two-Phase MUT'!L11</f>
        <v>(EBR+WBL)*(SBL+EBT+EBL)</v>
      </c>
      <c r="E341" s="204">
        <f>'15.Two-Phase MUT'!M11</f>
        <v>61949292</v>
      </c>
      <c r="F341" s="671"/>
      <c r="G341" s="673"/>
      <c r="I341" s="678"/>
      <c r="J341" s="678"/>
      <c r="K341" s="251" t="s">
        <v>29</v>
      </c>
      <c r="L341" s="203">
        <f>'15.Two-Phase MUT'!Q11</f>
        <v>35</v>
      </c>
      <c r="M341" s="203">
        <f>'15.Two-Phase MUT'!R11</f>
        <v>15</v>
      </c>
      <c r="N341" s="203">
        <f>'15.Two-Phase MUT'!S11</f>
        <v>10</v>
      </c>
      <c r="O341" s="203">
        <f>'15.Two-Phase MUT'!T11</f>
        <v>10.197448937567444</v>
      </c>
      <c r="P341" s="203">
        <f>'15.Two-Phase MUT'!U11</f>
        <v>7.8388153024650875E-4</v>
      </c>
      <c r="Q341" s="203">
        <f>'15.Two-Phase MUT'!V11</f>
        <v>1.567148590239556E-3</v>
      </c>
      <c r="R341" s="673"/>
      <c r="T341" s="699"/>
      <c r="U341" s="699"/>
      <c r="V341" s="85" t="s">
        <v>29</v>
      </c>
      <c r="W341" s="149" t="str">
        <f>'15.Two-Phase MUT'!Z11</f>
        <v>D</v>
      </c>
      <c r="X341" s="152" t="str">
        <f>'15.Two-Phase MUT'!AA11</f>
        <v>Permitted or yield control</v>
      </c>
      <c r="Y341" s="152">
        <f>'15.Two-Phase MUT'!AB11</f>
        <v>1</v>
      </c>
      <c r="Z341" s="152">
        <f>'15.Two-Phase MUT'!AC11</f>
        <v>0.5</v>
      </c>
      <c r="AA341" s="152">
        <f>'15.Two-Phase MUT'!AD11</f>
        <v>1</v>
      </c>
      <c r="AB341" s="152" t="str">
        <f>'15.Two-Phase MUT'!AE11</f>
        <v>NA</v>
      </c>
      <c r="AC341" s="152">
        <f>'15.Two-Phase MUT'!AF11</f>
        <v>0</v>
      </c>
      <c r="AD341" s="152">
        <f>'15.Two-Phase MUT'!AG11</f>
        <v>0</v>
      </c>
      <c r="AE341" s="152" t="str">
        <f>'15.Two-Phase MUT'!AH11</f>
        <v>NA</v>
      </c>
      <c r="AF341" s="152">
        <f>'15.Two-Phase MUT'!AI11</f>
        <v>0</v>
      </c>
      <c r="AG341" s="152">
        <f>'15.Two-Phase MUT'!AJ11</f>
        <v>0</v>
      </c>
      <c r="AH341" s="152">
        <f>'15.Two-Phase MUT'!AK11</f>
        <v>1</v>
      </c>
      <c r="AI341" s="152" t="str">
        <f>'15.Two-Phase MUT'!AL11</f>
        <v>NA</v>
      </c>
      <c r="AJ341" s="152">
        <f>'15.Two-Phase MUT'!AM11</f>
        <v>1</v>
      </c>
      <c r="AK341" s="153">
        <f>'15.Two-Phase MUT'!AN11</f>
        <v>1</v>
      </c>
      <c r="AL341" s="703"/>
      <c r="AN341" s="699"/>
      <c r="AO341" s="699"/>
      <c r="AP341" s="129" t="s">
        <v>29</v>
      </c>
      <c r="AQ341" s="174">
        <f>'15.Two-Phase MUT'!AR11</f>
        <v>61949292</v>
      </c>
      <c r="AR341" s="175">
        <f>'15.Two-Phase MUT'!AS11</f>
        <v>1.567148590239556E-3</v>
      </c>
      <c r="AS341" s="176">
        <f>'15.Two-Phase MUT'!AT11</f>
        <v>1</v>
      </c>
      <c r="AT341" s="176">
        <f>'15.Two-Phase MUT'!AU11</f>
        <v>1</v>
      </c>
      <c r="AU341" s="6">
        <f>'15.Two-Phase MUT'!AV11</f>
        <v>97083.74562413861</v>
      </c>
      <c r="AV341" s="712"/>
      <c r="AW341" s="712"/>
      <c r="AX341" s="715"/>
    </row>
    <row r="342" spans="1:50" ht="20.25" thickTop="1" thickBot="1" x14ac:dyDescent="0.35">
      <c r="A342" s="669"/>
      <c r="B342" s="669"/>
      <c r="C342" s="213" t="s">
        <v>34</v>
      </c>
      <c r="D342" s="199" t="str">
        <f>'15.Two-Phase MUT'!L12</f>
        <v>(NBR+NBL)*(EBT+EBL+SBL)</v>
      </c>
      <c r="E342" s="212">
        <f>'15.Two-Phase MUT'!M12</f>
        <v>30017304</v>
      </c>
      <c r="F342" s="670">
        <f>SUM(E342:E347)</f>
        <v>212535037</v>
      </c>
      <c r="G342" s="672">
        <f>F342/F13</f>
        <v>2.17601429318684</v>
      </c>
      <c r="I342" s="678"/>
      <c r="J342" s="678"/>
      <c r="K342" s="213" t="s">
        <v>34</v>
      </c>
      <c r="L342" s="199">
        <f>'15.Two-Phase MUT'!Q12</f>
        <v>35</v>
      </c>
      <c r="M342" s="199">
        <f>'15.Two-Phase MUT'!R12</f>
        <v>15</v>
      </c>
      <c r="N342" s="199">
        <f>'15.Two-Phase MUT'!S12</f>
        <v>45</v>
      </c>
      <c r="O342" s="199">
        <f>'15.Two-Phase MUT'!T12</f>
        <v>13.299792101327421</v>
      </c>
      <c r="P342" s="199">
        <f>'15.Two-Phase MUT'!U12</f>
        <v>2.1450602139066136E-3</v>
      </c>
      <c r="Q342" s="199">
        <f>'15.Two-Phase MUT'!V12</f>
        <v>4.2855191444919425E-3</v>
      </c>
      <c r="R342" s="672">
        <f>'15.Two-Phase MUT'!W12</f>
        <v>3.1742462552129375E-3</v>
      </c>
      <c r="T342" s="699"/>
      <c r="U342" s="699"/>
      <c r="V342" s="83" t="s">
        <v>34</v>
      </c>
      <c r="W342" s="157" t="str">
        <f>'15.Two-Phase MUT'!Z12</f>
        <v>M</v>
      </c>
      <c r="X342" s="147" t="str">
        <f>'15.Two-Phase MUT'!AA12</f>
        <v>Protected</v>
      </c>
      <c r="Y342" s="147">
        <f>'15.Two-Phase MUT'!AB12</f>
        <v>0.01</v>
      </c>
      <c r="Z342" s="147">
        <f>'15.Two-Phase MUT'!AC12</f>
        <v>0.5</v>
      </c>
      <c r="AA342" s="147">
        <f>'15.Two-Phase MUT'!AD12</f>
        <v>0.505</v>
      </c>
      <c r="AB342" s="147">
        <f>'15.Two-Phase MUT'!AE12</f>
        <v>0</v>
      </c>
      <c r="AC342" s="147">
        <f>'15.Two-Phase MUT'!AF12</f>
        <v>0</v>
      </c>
      <c r="AD342" s="147">
        <f>'15.Two-Phase MUT'!AG12</f>
        <v>1</v>
      </c>
      <c r="AE342" s="147" t="str">
        <f>'15.Two-Phase MUT'!AH12</f>
        <v>EBT</v>
      </c>
      <c r="AF342" s="147">
        <f>'15.Two-Phase MUT'!AI12</f>
        <v>2</v>
      </c>
      <c r="AG342" s="147">
        <f>'15.Two-Phase MUT'!AJ12</f>
        <v>1.75</v>
      </c>
      <c r="AH342" s="147">
        <f>'15.Two-Phase MUT'!AK12</f>
        <v>1.75</v>
      </c>
      <c r="AI342" s="147">
        <f>'15.Two-Phase MUT'!AL12</f>
        <v>35</v>
      </c>
      <c r="AJ342" s="147">
        <f>'15.Two-Phase MUT'!AM12</f>
        <v>0.7222222222222221</v>
      </c>
      <c r="AK342" s="148">
        <f>'15.Two-Phase MUT'!AN12</f>
        <v>0.63826388888888885</v>
      </c>
      <c r="AL342" s="701">
        <f>'15.Two-Phase MUT'!AO12</f>
        <v>0.91180555555555554</v>
      </c>
      <c r="AN342" s="699"/>
      <c r="AO342" s="699"/>
      <c r="AP342" s="127" t="s">
        <v>34</v>
      </c>
      <c r="AQ342" s="171">
        <f>'15.Two-Phase MUT'!AR12</f>
        <v>30017304</v>
      </c>
      <c r="AR342" s="143">
        <f>'15.Two-Phase MUT'!AS12</f>
        <v>4.2855191444919425E-3</v>
      </c>
      <c r="AS342" s="115">
        <f>'15.Two-Phase MUT'!AT12</f>
        <v>0.63826388888888885</v>
      </c>
      <c r="AT342" s="115">
        <f>'15.Two-Phase MUT'!AU12</f>
        <v>1</v>
      </c>
      <c r="AU342" s="5">
        <f>'15.Two-Phase MUT'!AV12</f>
        <v>82106.094946895522</v>
      </c>
      <c r="AV342" s="711">
        <f>'15.Two-Phase MUT'!AW12</f>
        <v>541736.80401683471</v>
      </c>
      <c r="AW342" s="711">
        <f>'15.Two-Phase MUT'!AX12</f>
        <v>96.12287813635875</v>
      </c>
      <c r="AX342" s="715"/>
    </row>
    <row r="343" spans="1:50" ht="20.25" thickTop="1" thickBot="1" x14ac:dyDescent="0.35">
      <c r="A343" s="669"/>
      <c r="B343" s="669"/>
      <c r="C343" s="214" t="s">
        <v>35</v>
      </c>
      <c r="D343" s="203" t="str">
        <f>'15.Two-Phase MUT'!L13</f>
        <v>(NBL+EBL)*(WBR+WBT+WBL)</v>
      </c>
      <c r="E343" s="204">
        <f>'15.Two-Phase MUT'!M13</f>
        <v>59359107</v>
      </c>
      <c r="F343" s="671"/>
      <c r="G343" s="673"/>
      <c r="I343" s="678"/>
      <c r="J343" s="678"/>
      <c r="K343" s="211" t="s">
        <v>35</v>
      </c>
      <c r="L343" s="203">
        <f>'15.Two-Phase MUT'!Q13</f>
        <v>35</v>
      </c>
      <c r="M343" s="203">
        <f>'15.Two-Phase MUT'!R13</f>
        <v>15</v>
      </c>
      <c r="N343" s="203">
        <f>'15.Two-Phase MUT'!S13</f>
        <v>45</v>
      </c>
      <c r="O343" s="203">
        <f>'15.Two-Phase MUT'!T13</f>
        <v>13.299792101327421</v>
      </c>
      <c r="P343" s="203">
        <f>'15.Two-Phase MUT'!U13</f>
        <v>2.1450602139066136E-3</v>
      </c>
      <c r="Q343" s="203">
        <f>'15.Two-Phase MUT'!V13</f>
        <v>4.2855191444919425E-3</v>
      </c>
      <c r="R343" s="673"/>
      <c r="T343" s="699"/>
      <c r="U343" s="699"/>
      <c r="V343" s="77" t="s">
        <v>35</v>
      </c>
      <c r="W343" s="158" t="str">
        <f>'15.Two-Phase MUT'!Z13</f>
        <v>M</v>
      </c>
      <c r="X343" s="144" t="str">
        <f>'15.Two-Phase MUT'!AA13</f>
        <v>Protected</v>
      </c>
      <c r="Y343" s="144">
        <f>'15.Two-Phase MUT'!AB13</f>
        <v>0.01</v>
      </c>
      <c r="Z343" s="144">
        <f>'15.Two-Phase MUT'!AC13</f>
        <v>0.5</v>
      </c>
      <c r="AA343" s="144">
        <f>'15.Two-Phase MUT'!AD13</f>
        <v>0.505</v>
      </c>
      <c r="AB343" s="144">
        <f>'15.Two-Phase MUT'!AE13</f>
        <v>0</v>
      </c>
      <c r="AC343" s="144">
        <f>'15.Two-Phase MUT'!AF13</f>
        <v>0</v>
      </c>
      <c r="AD343" s="144">
        <f>'15.Two-Phase MUT'!AG13</f>
        <v>1</v>
      </c>
      <c r="AE343" s="144" t="str">
        <f>'15.Two-Phase MUT'!AH13</f>
        <v>WBT</v>
      </c>
      <c r="AF343" s="144">
        <f>'15.Two-Phase MUT'!AI13</f>
        <v>2</v>
      </c>
      <c r="AG343" s="144">
        <f>'15.Two-Phase MUT'!AJ13</f>
        <v>1.75</v>
      </c>
      <c r="AH343" s="144">
        <f>'15.Two-Phase MUT'!AK13</f>
        <v>1.75</v>
      </c>
      <c r="AI343" s="144">
        <f>'15.Two-Phase MUT'!AL13</f>
        <v>35</v>
      </c>
      <c r="AJ343" s="144">
        <f>'15.Two-Phase MUT'!AM13</f>
        <v>0.7222222222222221</v>
      </c>
      <c r="AK343" s="150">
        <f>'15.Two-Phase MUT'!AN13</f>
        <v>0.63826388888888885</v>
      </c>
      <c r="AL343" s="702"/>
      <c r="AN343" s="699"/>
      <c r="AO343" s="699"/>
      <c r="AP343" s="121" t="s">
        <v>35</v>
      </c>
      <c r="AQ343" s="172">
        <f>'15.Two-Phase MUT'!AR13</f>
        <v>59359107</v>
      </c>
      <c r="AR343" s="173">
        <f>'15.Two-Phase MUT'!AS13</f>
        <v>4.2855191444919425E-3</v>
      </c>
      <c r="AS343" s="117">
        <f>'15.Two-Phase MUT'!AT13</f>
        <v>0.63826388888888885</v>
      </c>
      <c r="AT343" s="117">
        <f>'15.Two-Phase MUT'!AU13</f>
        <v>1</v>
      </c>
      <c r="AU343" s="6">
        <f>'15.Two-Phase MUT'!AV13</f>
        <v>162364.49733476836</v>
      </c>
      <c r="AV343" s="712"/>
      <c r="AW343" s="712"/>
      <c r="AX343" s="715"/>
    </row>
    <row r="344" spans="1:50" ht="20.25" thickTop="1" thickBot="1" x14ac:dyDescent="0.35">
      <c r="A344" s="669"/>
      <c r="B344" s="669"/>
      <c r="C344" s="214" t="s">
        <v>30</v>
      </c>
      <c r="D344" s="203" t="str">
        <f>'15.Two-Phase MUT'!L14</f>
        <v>NBT*(EBL+WBR)</v>
      </c>
      <c r="E344" s="204">
        <f>'15.Two-Phase MUT'!M14</f>
        <v>14703980</v>
      </c>
      <c r="F344" s="671"/>
      <c r="G344" s="673"/>
      <c r="I344" s="678"/>
      <c r="J344" s="678"/>
      <c r="K344" s="214" t="s">
        <v>30</v>
      </c>
      <c r="L344" s="203">
        <f>'15.Two-Phase MUT'!Q14</f>
        <v>25</v>
      </c>
      <c r="M344" s="203">
        <f>'15.Two-Phase MUT'!R14</f>
        <v>15</v>
      </c>
      <c r="N344" s="203">
        <f>'15.Two-Phase MUT'!S14</f>
        <v>45</v>
      </c>
      <c r="O344" s="203">
        <f>'15.Two-Phase MUT'!T14</f>
        <v>8.9396576292116645</v>
      </c>
      <c r="P344" s="203">
        <f>'15.Two-Phase MUT'!U14</f>
        <v>4.7596350895839364E-4</v>
      </c>
      <c r="Q344" s="203">
        <f>'15.Two-Phase MUT'!V14</f>
        <v>9.5170047665492732E-4</v>
      </c>
      <c r="R344" s="673"/>
      <c r="T344" s="699"/>
      <c r="U344" s="699"/>
      <c r="V344" s="78" t="s">
        <v>30</v>
      </c>
      <c r="W344" s="158" t="str">
        <f>'15.Two-Phase MUT'!Z14</f>
        <v>M</v>
      </c>
      <c r="X344" s="144" t="str">
        <f>'15.Two-Phase MUT'!AA14</f>
        <v>Protected</v>
      </c>
      <c r="Y344" s="144">
        <f>'15.Two-Phase MUT'!AB14</f>
        <v>0.01</v>
      </c>
      <c r="Z344" s="144">
        <f>'15.Two-Phase MUT'!AC14</f>
        <v>0.5</v>
      </c>
      <c r="AA344" s="144">
        <f>'15.Two-Phase MUT'!AD14</f>
        <v>0.505</v>
      </c>
      <c r="AB344" s="144" t="str">
        <f>'15.Two-Phase MUT'!AE14</f>
        <v>EBT+WBT</v>
      </c>
      <c r="AC344" s="144">
        <f>'15.Two-Phase MUT'!AF14</f>
        <v>4</v>
      </c>
      <c r="AD344" s="144">
        <f>'15.Two-Phase MUT'!AG14</f>
        <v>0</v>
      </c>
      <c r="AE344" s="144" t="str">
        <f>'15.Two-Phase MUT'!AH14</f>
        <v>NBT</v>
      </c>
      <c r="AF344" s="144">
        <f>'15.Two-Phase MUT'!AI14</f>
        <v>1</v>
      </c>
      <c r="AG344" s="144">
        <f>'15.Two-Phase MUT'!AJ14</f>
        <v>0</v>
      </c>
      <c r="AH344" s="144">
        <f>'15.Two-Phase MUT'!AK14</f>
        <v>4</v>
      </c>
      <c r="AI344" s="144">
        <f>'15.Two-Phase MUT'!AL14</f>
        <v>35</v>
      </c>
      <c r="AJ344" s="144">
        <f>'15.Two-Phase MUT'!AM14</f>
        <v>0.7222222222222221</v>
      </c>
      <c r="AK344" s="150">
        <f>'15.Two-Phase MUT'!AN14</f>
        <v>1.4588888888888887</v>
      </c>
      <c r="AL344" s="702"/>
      <c r="AN344" s="699"/>
      <c r="AO344" s="699"/>
      <c r="AP344" s="122" t="s">
        <v>30</v>
      </c>
      <c r="AQ344" s="172">
        <f>'15.Two-Phase MUT'!AR14</f>
        <v>14703980</v>
      </c>
      <c r="AR344" s="173">
        <f>'15.Two-Phase MUT'!AS14</f>
        <v>9.5170047665492732E-4</v>
      </c>
      <c r="AS344" s="117">
        <f>'15.Two-Phase MUT'!AT14</f>
        <v>1.4588888888888887</v>
      </c>
      <c r="AT344" s="117">
        <f>'15.Two-Phase MUT'!AU14</f>
        <v>1</v>
      </c>
      <c r="AU344" s="6">
        <f>'15.Two-Phase MUT'!AV14</f>
        <v>20415.377121348098</v>
      </c>
      <c r="AV344" s="712"/>
      <c r="AW344" s="712"/>
      <c r="AX344" s="715"/>
    </row>
    <row r="345" spans="1:50" ht="20.25" thickTop="1" thickBot="1" x14ac:dyDescent="0.35">
      <c r="A345" s="669"/>
      <c r="B345" s="669"/>
      <c r="C345" s="214" t="s">
        <v>28</v>
      </c>
      <c r="D345" s="203" t="str">
        <f>'15.Two-Phase MUT'!L15</f>
        <v>(SBR+SBL)*(WBT+WBL+NBL)</v>
      </c>
      <c r="E345" s="204">
        <f>'15.Two-Phase MUT'!M15</f>
        <v>40201920</v>
      </c>
      <c r="F345" s="671"/>
      <c r="G345" s="673"/>
      <c r="I345" s="678"/>
      <c r="J345" s="678"/>
      <c r="K345" s="214" t="s">
        <v>28</v>
      </c>
      <c r="L345" s="203">
        <f>'15.Two-Phase MUT'!Q15</f>
        <v>35</v>
      </c>
      <c r="M345" s="203">
        <f>'15.Two-Phase MUT'!R15</f>
        <v>15</v>
      </c>
      <c r="N345" s="203">
        <f>'15.Two-Phase MUT'!S15</f>
        <v>45</v>
      </c>
      <c r="O345" s="203">
        <f>'15.Two-Phase MUT'!T15</f>
        <v>13.299792101327421</v>
      </c>
      <c r="P345" s="203">
        <f>'15.Two-Phase MUT'!U15</f>
        <v>2.1450602139066136E-3</v>
      </c>
      <c r="Q345" s="203">
        <f>'15.Two-Phase MUT'!V15</f>
        <v>4.2855191444919425E-3</v>
      </c>
      <c r="R345" s="673"/>
      <c r="T345" s="699"/>
      <c r="U345" s="699"/>
      <c r="V345" s="78" t="s">
        <v>28</v>
      </c>
      <c r="W345" s="158" t="str">
        <f>'15.Two-Phase MUT'!Z15</f>
        <v>M</v>
      </c>
      <c r="X345" s="144" t="str">
        <f>'15.Two-Phase MUT'!AA15</f>
        <v>Protected</v>
      </c>
      <c r="Y345" s="144">
        <f>'15.Two-Phase MUT'!AB15</f>
        <v>0.01</v>
      </c>
      <c r="Z345" s="144">
        <f>'15.Two-Phase MUT'!AC15</f>
        <v>0.5</v>
      </c>
      <c r="AA345" s="144">
        <f>'15.Two-Phase MUT'!AD15</f>
        <v>0.505</v>
      </c>
      <c r="AB345" s="144">
        <f>'15.Two-Phase MUT'!AE15</f>
        <v>0</v>
      </c>
      <c r="AC345" s="144">
        <f>'15.Two-Phase MUT'!AF15</f>
        <v>0</v>
      </c>
      <c r="AD345" s="144">
        <f>'15.Two-Phase MUT'!AG15</f>
        <v>1</v>
      </c>
      <c r="AE345" s="144" t="str">
        <f>'15.Two-Phase MUT'!AH15</f>
        <v>WBT</v>
      </c>
      <c r="AF345" s="144">
        <f>'15.Two-Phase MUT'!AI15</f>
        <v>2</v>
      </c>
      <c r="AG345" s="144">
        <f>'15.Two-Phase MUT'!AJ15</f>
        <v>1.75</v>
      </c>
      <c r="AH345" s="144">
        <f>'15.Two-Phase MUT'!AK15</f>
        <v>1.75</v>
      </c>
      <c r="AI345" s="144">
        <f>'15.Two-Phase MUT'!AL15</f>
        <v>35</v>
      </c>
      <c r="AJ345" s="144">
        <f>'15.Two-Phase MUT'!AM15</f>
        <v>0.7222222222222221</v>
      </c>
      <c r="AK345" s="150">
        <f>'15.Two-Phase MUT'!AN15</f>
        <v>0.63826388888888885</v>
      </c>
      <c r="AL345" s="702"/>
      <c r="AN345" s="699"/>
      <c r="AO345" s="699"/>
      <c r="AP345" s="122" t="s">
        <v>28</v>
      </c>
      <c r="AQ345" s="172">
        <f>'15.Two-Phase MUT'!AR15</f>
        <v>40201920</v>
      </c>
      <c r="AR345" s="173">
        <f>'15.Two-Phase MUT'!AS15</f>
        <v>4.2855191444919425E-3</v>
      </c>
      <c r="AS345" s="117">
        <f>'15.Two-Phase MUT'!AT15</f>
        <v>0.63826388888888885</v>
      </c>
      <c r="AT345" s="117">
        <f>'15.Two-Phase MUT'!AU15</f>
        <v>1</v>
      </c>
      <c r="AU345" s="6">
        <f>'15.Two-Phase MUT'!AV15</f>
        <v>109963.99478672363</v>
      </c>
      <c r="AV345" s="712"/>
      <c r="AW345" s="712"/>
      <c r="AX345" s="715"/>
    </row>
    <row r="346" spans="1:50" ht="20.25" thickTop="1" thickBot="1" x14ac:dyDescent="0.35">
      <c r="A346" s="669"/>
      <c r="B346" s="669"/>
      <c r="C346" s="214" t="s">
        <v>36</v>
      </c>
      <c r="D346" s="203" t="str">
        <f>'15.Two-Phase MUT'!L16</f>
        <v>(SBL+WBL)*(EBR+EBT+EBL)</v>
      </c>
      <c r="E346" s="204">
        <f>'15.Two-Phase MUT'!M16</f>
        <v>53548746</v>
      </c>
      <c r="F346" s="671"/>
      <c r="G346" s="673"/>
      <c r="I346" s="678"/>
      <c r="J346" s="678"/>
      <c r="K346" s="214" t="s">
        <v>36</v>
      </c>
      <c r="L346" s="203">
        <f>'15.Two-Phase MUT'!Q16</f>
        <v>35</v>
      </c>
      <c r="M346" s="203">
        <f>'15.Two-Phase MUT'!R16</f>
        <v>15</v>
      </c>
      <c r="N346" s="203">
        <f>'15.Two-Phase MUT'!S16</f>
        <v>45</v>
      </c>
      <c r="O346" s="203">
        <f>'15.Two-Phase MUT'!T16</f>
        <v>13.299792101327421</v>
      </c>
      <c r="P346" s="203">
        <f>'15.Two-Phase MUT'!U16</f>
        <v>2.1450602139066136E-3</v>
      </c>
      <c r="Q346" s="203">
        <f>'15.Two-Phase MUT'!V16</f>
        <v>4.2855191444919425E-3</v>
      </c>
      <c r="R346" s="673"/>
      <c r="T346" s="699"/>
      <c r="U346" s="699"/>
      <c r="V346" s="78" t="s">
        <v>36</v>
      </c>
      <c r="W346" s="158" t="str">
        <f>'15.Two-Phase MUT'!Z16</f>
        <v>M</v>
      </c>
      <c r="X346" s="144" t="str">
        <f>'15.Two-Phase MUT'!AA16</f>
        <v>Protected</v>
      </c>
      <c r="Y346" s="144">
        <f>'15.Two-Phase MUT'!AB16</f>
        <v>0.01</v>
      </c>
      <c r="Z346" s="144">
        <f>'15.Two-Phase MUT'!AC16</f>
        <v>0.5</v>
      </c>
      <c r="AA346" s="144">
        <f>'15.Two-Phase MUT'!AD16</f>
        <v>0.505</v>
      </c>
      <c r="AB346" s="144">
        <f>'15.Two-Phase MUT'!AE16</f>
        <v>0</v>
      </c>
      <c r="AC346" s="144">
        <f>'15.Two-Phase MUT'!AF16</f>
        <v>0</v>
      </c>
      <c r="AD346" s="144">
        <f>'15.Two-Phase MUT'!AG16</f>
        <v>1</v>
      </c>
      <c r="AE346" s="144" t="str">
        <f>'15.Two-Phase MUT'!AH16</f>
        <v>EBT</v>
      </c>
      <c r="AF346" s="144">
        <f>'15.Two-Phase MUT'!AI16</f>
        <v>2</v>
      </c>
      <c r="AG346" s="144">
        <f>'15.Two-Phase MUT'!AJ16</f>
        <v>1.75</v>
      </c>
      <c r="AH346" s="144">
        <f>'15.Two-Phase MUT'!AK16</f>
        <v>1.75</v>
      </c>
      <c r="AI346" s="144">
        <f>'15.Two-Phase MUT'!AL16</f>
        <v>35</v>
      </c>
      <c r="AJ346" s="144">
        <f>'15.Two-Phase MUT'!AM16</f>
        <v>0.7222222222222221</v>
      </c>
      <c r="AK346" s="150">
        <f>'15.Two-Phase MUT'!AN16</f>
        <v>0.63826388888888885</v>
      </c>
      <c r="AL346" s="702"/>
      <c r="AN346" s="699"/>
      <c r="AO346" s="699"/>
      <c r="AP346" s="122" t="s">
        <v>36</v>
      </c>
      <c r="AQ346" s="172">
        <f>'15.Two-Phase MUT'!AR16</f>
        <v>53548746</v>
      </c>
      <c r="AR346" s="173">
        <f>'15.Two-Phase MUT'!AS16</f>
        <v>4.2855191444919425E-3</v>
      </c>
      <c r="AS346" s="117">
        <f>'15.Two-Phase MUT'!AT16</f>
        <v>0.63826388888888885</v>
      </c>
      <c r="AT346" s="117">
        <f>'15.Two-Phase MUT'!AU16</f>
        <v>1</v>
      </c>
      <c r="AU346" s="6">
        <f>'15.Two-Phase MUT'!AV16</f>
        <v>146471.46270575107</v>
      </c>
      <c r="AV346" s="712"/>
      <c r="AW346" s="712"/>
      <c r="AX346" s="715"/>
    </row>
    <row r="347" spans="1:50" ht="20.25" thickTop="1" thickBot="1" x14ac:dyDescent="0.35">
      <c r="A347" s="669"/>
      <c r="B347" s="669"/>
      <c r="C347" s="214" t="s">
        <v>29</v>
      </c>
      <c r="D347" s="203" t="str">
        <f>'15.Two-Phase MUT'!L17</f>
        <v>(EBR+WBL)*SBT</v>
      </c>
      <c r="E347" s="204">
        <f>'15.Two-Phase MUT'!M17</f>
        <v>14703980</v>
      </c>
      <c r="F347" s="671"/>
      <c r="G347" s="673"/>
      <c r="I347" s="678"/>
      <c r="J347" s="678"/>
      <c r="K347" s="215" t="s">
        <v>29</v>
      </c>
      <c r="L347" s="209">
        <f>'15.Two-Phase MUT'!Q17</f>
        <v>25</v>
      </c>
      <c r="M347" s="209">
        <f>'15.Two-Phase MUT'!R17</f>
        <v>15</v>
      </c>
      <c r="N347" s="209">
        <f>'15.Two-Phase MUT'!S17</f>
        <v>45</v>
      </c>
      <c r="O347" s="209">
        <f>'15.Two-Phase MUT'!T17</f>
        <v>8.9396576292116645</v>
      </c>
      <c r="P347" s="209">
        <f>'15.Two-Phase MUT'!U17</f>
        <v>4.7596350895839364E-4</v>
      </c>
      <c r="Q347" s="209">
        <f>'15.Two-Phase MUT'!V17</f>
        <v>9.5170047665492732E-4</v>
      </c>
      <c r="R347" s="673"/>
      <c r="T347" s="699"/>
      <c r="U347" s="699"/>
      <c r="V347" s="86" t="s">
        <v>29</v>
      </c>
      <c r="W347" s="158" t="str">
        <f>'15.Two-Phase MUT'!Z17</f>
        <v>M</v>
      </c>
      <c r="X347" s="152" t="str">
        <f>'15.Two-Phase MUT'!AA17</f>
        <v>Protected</v>
      </c>
      <c r="Y347" s="152">
        <f>'15.Two-Phase MUT'!AB17</f>
        <v>0.01</v>
      </c>
      <c r="Z347" s="152">
        <f>'15.Two-Phase MUT'!AC17</f>
        <v>0.5</v>
      </c>
      <c r="AA347" s="152">
        <f>'15.Two-Phase MUT'!AD17</f>
        <v>0.505</v>
      </c>
      <c r="AB347" s="152" t="str">
        <f>'15.Two-Phase MUT'!AE17</f>
        <v>WBT+EBT</v>
      </c>
      <c r="AC347" s="152">
        <f>'15.Two-Phase MUT'!AF17</f>
        <v>4</v>
      </c>
      <c r="AD347" s="152">
        <f>'15.Two-Phase MUT'!AG17</f>
        <v>0</v>
      </c>
      <c r="AE347" s="152" t="str">
        <f>'15.Two-Phase MUT'!AH17</f>
        <v>SBT</v>
      </c>
      <c r="AF347" s="152">
        <f>'15.Two-Phase MUT'!AI17</f>
        <v>1</v>
      </c>
      <c r="AG347" s="152">
        <f>'15.Two-Phase MUT'!AJ17</f>
        <v>0</v>
      </c>
      <c r="AH347" s="152">
        <f>'15.Two-Phase MUT'!AK17</f>
        <v>4</v>
      </c>
      <c r="AI347" s="152">
        <f>'15.Two-Phase MUT'!AL17</f>
        <v>35</v>
      </c>
      <c r="AJ347" s="152">
        <f>'15.Two-Phase MUT'!AM17</f>
        <v>0.7222222222222221</v>
      </c>
      <c r="AK347" s="153">
        <f>'15.Two-Phase MUT'!AN17</f>
        <v>1.4588888888888887</v>
      </c>
      <c r="AL347" s="703"/>
      <c r="AN347" s="699"/>
      <c r="AO347" s="699"/>
      <c r="AP347" s="130" t="s">
        <v>29</v>
      </c>
      <c r="AQ347" s="174">
        <f>'15.Two-Phase MUT'!AR17</f>
        <v>14703980</v>
      </c>
      <c r="AR347" s="175">
        <f>'15.Two-Phase MUT'!AS17</f>
        <v>9.5170047665492732E-4</v>
      </c>
      <c r="AS347" s="176">
        <f>'15.Two-Phase MUT'!AT17</f>
        <v>1.4588888888888887</v>
      </c>
      <c r="AT347" s="176">
        <f>'15.Two-Phase MUT'!AU17</f>
        <v>1</v>
      </c>
      <c r="AU347" s="6">
        <f>'15.Two-Phase MUT'!AV17</f>
        <v>20415.377121348098</v>
      </c>
      <c r="AV347" s="712"/>
      <c r="AW347" s="712"/>
      <c r="AX347" s="715"/>
    </row>
    <row r="348" spans="1:50" ht="20.25" thickTop="1" thickBot="1" x14ac:dyDescent="0.35">
      <c r="A348" s="669"/>
      <c r="B348" s="669"/>
      <c r="C348" s="216" t="s">
        <v>34</v>
      </c>
      <c r="D348" s="199" t="str">
        <f>'15.Two-Phase MUT'!L18</f>
        <v>NBT*(EBT+EBL+SBL)</v>
      </c>
      <c r="E348" s="212">
        <f>'15.Two-Phase MUT'!M18</f>
        <v>56591265</v>
      </c>
      <c r="F348" s="670">
        <f>SUM(E348:E351)</f>
        <v>264766930</v>
      </c>
      <c r="G348" s="672">
        <f>F348/F21</f>
        <v>0.74198553292750102</v>
      </c>
      <c r="I348" s="678"/>
      <c r="J348" s="678"/>
      <c r="K348" s="241" t="s">
        <v>34</v>
      </c>
      <c r="L348" s="218">
        <f>'15.Two-Phase MUT'!Q18</f>
        <v>35</v>
      </c>
      <c r="M348" s="218">
        <f>'15.Two-Phase MUT'!R18</f>
        <v>15</v>
      </c>
      <c r="N348" s="218">
        <f>'15.Two-Phase MUT'!S18</f>
        <v>270</v>
      </c>
      <c r="O348" s="218">
        <f>'15.Two-Phase MUT'!T18</f>
        <v>19.039432764659772</v>
      </c>
      <c r="P348" s="218">
        <f>'15.Two-Phase MUT'!U18</f>
        <v>8.3551870766805716E-3</v>
      </c>
      <c r="Q348" s="218">
        <f>'15.Two-Phase MUT'!V18</f>
        <v>1.6640565002274812E-2</v>
      </c>
      <c r="R348" s="672">
        <f>'15.Two-Phase MUT'!W18</f>
        <v>2.148967905988217E-2</v>
      </c>
      <c r="T348" s="699"/>
      <c r="U348" s="699"/>
      <c r="V348" s="80" t="s">
        <v>34</v>
      </c>
      <c r="W348" s="157" t="str">
        <f>'15.Two-Phase MUT'!Z18</f>
        <v>C</v>
      </c>
      <c r="X348" s="147" t="str">
        <f>'15.Two-Phase MUT'!AA18</f>
        <v xml:space="preserve">Protected </v>
      </c>
      <c r="Y348" s="147">
        <f>'15.Two-Phase MUT'!AB18</f>
        <v>0.01</v>
      </c>
      <c r="Z348" s="147">
        <f>'15.Two-Phase MUT'!AC18</f>
        <v>0.5</v>
      </c>
      <c r="AA348" s="147">
        <f>'15.Two-Phase MUT'!AD18</f>
        <v>0.505</v>
      </c>
      <c r="AB348" s="147" t="str">
        <f>'15.Two-Phase MUT'!AE18</f>
        <v>EBT+WBT</v>
      </c>
      <c r="AC348" s="147">
        <f>'15.Two-Phase MUT'!AF18</f>
        <v>4</v>
      </c>
      <c r="AD348" s="147">
        <f>'15.Two-Phase MUT'!AG18</f>
        <v>0</v>
      </c>
      <c r="AE348" s="147" t="str">
        <f>'15.Two-Phase MUT'!AH18</f>
        <v>NBT</v>
      </c>
      <c r="AF348" s="147">
        <f>'15.Two-Phase MUT'!AI18</f>
        <v>1</v>
      </c>
      <c r="AG348" s="147">
        <f>'15.Two-Phase MUT'!AJ18</f>
        <v>0</v>
      </c>
      <c r="AH348" s="147">
        <f>'15.Two-Phase MUT'!AK18</f>
        <v>4</v>
      </c>
      <c r="AI348" s="147">
        <f>'15.Two-Phase MUT'!AL18</f>
        <v>35</v>
      </c>
      <c r="AJ348" s="147">
        <f>'15.Two-Phase MUT'!AM18</f>
        <v>0.7222222222222221</v>
      </c>
      <c r="AK348" s="148">
        <f>'15.Two-Phase MUT'!AN18</f>
        <v>1.4588888888888887</v>
      </c>
      <c r="AL348" s="701">
        <f>'15.Two-Phase MUT'!AO18</f>
        <v>1.4588888888888887</v>
      </c>
      <c r="AN348" s="699"/>
      <c r="AO348" s="699"/>
      <c r="AP348" s="124" t="s">
        <v>34</v>
      </c>
      <c r="AQ348" s="171">
        <f>'15.Two-Phase MUT'!AR18</f>
        <v>56591265</v>
      </c>
      <c r="AR348" s="143">
        <f>'15.Two-Phase MUT'!AS18</f>
        <v>1.6640565002274812E-2</v>
      </c>
      <c r="AS348" s="115">
        <f>'15.Two-Phase MUT'!AT18</f>
        <v>1.4588888888888887</v>
      </c>
      <c r="AT348" s="115">
        <f>'15.Two-Phase MUT'!AU18</f>
        <v>1</v>
      </c>
      <c r="AU348" s="5">
        <f>'15.Two-Phase MUT'!AV18</f>
        <v>1373851.1656009024</v>
      </c>
      <c r="AV348" s="711">
        <f>'15.Two-Phase MUT'!AW18</f>
        <v>8300722.3214990972</v>
      </c>
      <c r="AW348" s="711">
        <f>'15.Two-Phase MUT'!AX18</f>
        <v>54.55874689108493</v>
      </c>
      <c r="AX348" s="715"/>
    </row>
    <row r="349" spans="1:50" ht="20.25" thickTop="1" thickBot="1" x14ac:dyDescent="0.35">
      <c r="A349" s="669"/>
      <c r="B349" s="669"/>
      <c r="C349" s="219" t="s">
        <v>35</v>
      </c>
      <c r="D349" s="203" t="str">
        <f>'15.Two-Phase MUT'!L19</f>
        <v>NBT*(NBL+WBT+WBL)</v>
      </c>
      <c r="E349" s="204">
        <f>'15.Two-Phase MUT'!M19</f>
        <v>75792200</v>
      </c>
      <c r="F349" s="671"/>
      <c r="G349" s="673"/>
      <c r="I349" s="678"/>
      <c r="J349" s="678"/>
      <c r="K349" s="219" t="s">
        <v>35</v>
      </c>
      <c r="L349" s="203">
        <f>'15.Two-Phase MUT'!Q19</f>
        <v>35</v>
      </c>
      <c r="M349" s="203">
        <f>'15.Two-Phase MUT'!R19</f>
        <v>25</v>
      </c>
      <c r="N349" s="203">
        <f>'15.Two-Phase MUT'!S19</f>
        <v>270</v>
      </c>
      <c r="O349" s="203">
        <f>'15.Two-Phase MUT'!T19</f>
        <v>21.505813167606568</v>
      </c>
      <c r="P349" s="203">
        <f>'15.Two-Phase MUT'!U19</f>
        <v>1.3257274218598319E-2</v>
      </c>
      <c r="Q349" s="203">
        <f>'15.Two-Phase MUT'!V19</f>
        <v>2.6338793117489528E-2</v>
      </c>
      <c r="R349" s="673"/>
      <c r="T349" s="699"/>
      <c r="U349" s="699"/>
      <c r="V349" s="81" t="s">
        <v>35</v>
      </c>
      <c r="W349" s="158" t="str">
        <f>'15.Two-Phase MUT'!Z19</f>
        <v>C</v>
      </c>
      <c r="X349" s="144" t="str">
        <f>'15.Two-Phase MUT'!AA19</f>
        <v xml:space="preserve">Protected </v>
      </c>
      <c r="Y349" s="144">
        <f>'15.Two-Phase MUT'!AB19</f>
        <v>0.01</v>
      </c>
      <c r="Z349" s="144">
        <f>'15.Two-Phase MUT'!AC19</f>
        <v>0.5</v>
      </c>
      <c r="AA349" s="144">
        <f>'15.Two-Phase MUT'!AD19</f>
        <v>0.505</v>
      </c>
      <c r="AB349" s="144" t="str">
        <f>'15.Two-Phase MUT'!AE19</f>
        <v>EBT+WBT</v>
      </c>
      <c r="AC349" s="144">
        <f>'15.Two-Phase MUT'!AF19</f>
        <v>4</v>
      </c>
      <c r="AD349" s="144">
        <f>'15.Two-Phase MUT'!AG19</f>
        <v>0</v>
      </c>
      <c r="AE349" s="144" t="str">
        <f>'15.Two-Phase MUT'!AH19</f>
        <v>NBT</v>
      </c>
      <c r="AF349" s="144">
        <f>'15.Two-Phase MUT'!AI19</f>
        <v>1</v>
      </c>
      <c r="AG349" s="144">
        <f>'15.Two-Phase MUT'!AJ19</f>
        <v>0</v>
      </c>
      <c r="AH349" s="144">
        <f>'15.Two-Phase MUT'!AK19</f>
        <v>4</v>
      </c>
      <c r="AI349" s="144">
        <f>'15.Two-Phase MUT'!AL19</f>
        <v>35</v>
      </c>
      <c r="AJ349" s="144">
        <f>'15.Two-Phase MUT'!AM19</f>
        <v>0.7222222222222221</v>
      </c>
      <c r="AK349" s="150">
        <f>'15.Two-Phase MUT'!AN19</f>
        <v>1.4588888888888887</v>
      </c>
      <c r="AL349" s="702"/>
      <c r="AN349" s="699"/>
      <c r="AO349" s="699"/>
      <c r="AP349" s="125" t="s">
        <v>35</v>
      </c>
      <c r="AQ349" s="172">
        <f>'15.Two-Phase MUT'!AR19</f>
        <v>75792200</v>
      </c>
      <c r="AR349" s="173">
        <f>'15.Two-Phase MUT'!AS19</f>
        <v>2.6338793117489528E-2</v>
      </c>
      <c r="AS349" s="117">
        <f>'15.Two-Phase MUT'!AT19</f>
        <v>1.4588888888888887</v>
      </c>
      <c r="AT349" s="117">
        <f>'15.Two-Phase MUT'!AU19</f>
        <v>1</v>
      </c>
      <c r="AU349" s="6">
        <f>'15.Two-Phase MUT'!AV19</f>
        <v>2912343.5271328427</v>
      </c>
      <c r="AV349" s="712"/>
      <c r="AW349" s="712"/>
      <c r="AX349" s="715"/>
    </row>
    <row r="350" spans="1:50" ht="20.25" thickTop="1" thickBot="1" x14ac:dyDescent="0.35">
      <c r="A350" s="669"/>
      <c r="B350" s="669"/>
      <c r="C350" s="219" t="s">
        <v>30</v>
      </c>
      <c r="D350" s="203" t="str">
        <f>'15.Two-Phase MUT'!L20</f>
        <v>SBT*(WBT+WBL+NBL)</v>
      </c>
      <c r="E350" s="204">
        <f>'15.Two-Phase MUT'!M20</f>
        <v>75792200</v>
      </c>
      <c r="F350" s="671"/>
      <c r="G350" s="673"/>
      <c r="I350" s="678"/>
      <c r="J350" s="678"/>
      <c r="K350" s="219" t="s">
        <v>30</v>
      </c>
      <c r="L350" s="203">
        <f>'15.Two-Phase MUT'!Q20</f>
        <v>35</v>
      </c>
      <c r="M350" s="203">
        <f>'15.Two-Phase MUT'!R20</f>
        <v>15</v>
      </c>
      <c r="N350" s="203">
        <f>'15.Two-Phase MUT'!S20</f>
        <v>270</v>
      </c>
      <c r="O350" s="203">
        <f>'15.Two-Phase MUT'!T20</f>
        <v>19.039432764659772</v>
      </c>
      <c r="P350" s="203">
        <f>'15.Two-Phase MUT'!U20</f>
        <v>8.3551870766805716E-3</v>
      </c>
      <c r="Q350" s="203">
        <f>'15.Two-Phase MUT'!V20</f>
        <v>1.6640565002274812E-2</v>
      </c>
      <c r="R350" s="673"/>
      <c r="T350" s="699"/>
      <c r="U350" s="699"/>
      <c r="V350" s="81" t="s">
        <v>30</v>
      </c>
      <c r="W350" s="158" t="str">
        <f>'15.Two-Phase MUT'!Z20</f>
        <v>C</v>
      </c>
      <c r="X350" s="144" t="str">
        <f>'15.Two-Phase MUT'!AA20</f>
        <v xml:space="preserve">Protected </v>
      </c>
      <c r="Y350" s="144">
        <f>'15.Two-Phase MUT'!AB20</f>
        <v>0.01</v>
      </c>
      <c r="Z350" s="144">
        <f>'15.Two-Phase MUT'!AC20</f>
        <v>0.5</v>
      </c>
      <c r="AA350" s="144">
        <f>'15.Two-Phase MUT'!AD20</f>
        <v>0.505</v>
      </c>
      <c r="AB350" s="144" t="str">
        <f>'15.Two-Phase MUT'!AE20</f>
        <v>WBT+EBT</v>
      </c>
      <c r="AC350" s="144">
        <f>'15.Two-Phase MUT'!AF20</f>
        <v>4</v>
      </c>
      <c r="AD350" s="144">
        <f>'15.Two-Phase MUT'!AG20</f>
        <v>0</v>
      </c>
      <c r="AE350" s="144" t="str">
        <f>'15.Two-Phase MUT'!AH20</f>
        <v>SBT</v>
      </c>
      <c r="AF350" s="144">
        <f>'15.Two-Phase MUT'!AI20</f>
        <v>1</v>
      </c>
      <c r="AG350" s="144">
        <f>'15.Two-Phase MUT'!AJ20</f>
        <v>0</v>
      </c>
      <c r="AH350" s="144">
        <f>'15.Two-Phase MUT'!AK20</f>
        <v>4</v>
      </c>
      <c r="AI350" s="144">
        <f>'15.Two-Phase MUT'!AL20</f>
        <v>35</v>
      </c>
      <c r="AJ350" s="144">
        <f>'15.Two-Phase MUT'!AM20</f>
        <v>0.7222222222222221</v>
      </c>
      <c r="AK350" s="150">
        <f>'15.Two-Phase MUT'!AN20</f>
        <v>1.4588888888888887</v>
      </c>
      <c r="AL350" s="702"/>
      <c r="AN350" s="699"/>
      <c r="AO350" s="699"/>
      <c r="AP350" s="125" t="s">
        <v>30</v>
      </c>
      <c r="AQ350" s="172">
        <f>'15.Two-Phase MUT'!AR20</f>
        <v>75792200</v>
      </c>
      <c r="AR350" s="173">
        <f>'15.Two-Phase MUT'!AS20</f>
        <v>1.6640565002274812E-2</v>
      </c>
      <c r="AS350" s="117">
        <f>'15.Two-Phase MUT'!AT20</f>
        <v>1.4588888888888887</v>
      </c>
      <c r="AT350" s="117">
        <f>'15.Two-Phase MUT'!AU20</f>
        <v>1</v>
      </c>
      <c r="AU350" s="6">
        <f>'15.Two-Phase MUT'!AV20</f>
        <v>1839987.1837722079</v>
      </c>
      <c r="AV350" s="712"/>
      <c r="AW350" s="712"/>
      <c r="AX350" s="715"/>
    </row>
    <row r="351" spans="1:50" ht="20.25" thickTop="1" thickBot="1" x14ac:dyDescent="0.35">
      <c r="A351" s="669"/>
      <c r="B351" s="669"/>
      <c r="C351" s="221" t="s">
        <v>28</v>
      </c>
      <c r="D351" s="209" t="str">
        <f>'15.Two-Phase MUT'!L21</f>
        <v>SBT*(SBL+EBT+EBL)</v>
      </c>
      <c r="E351" s="210">
        <f>'15.Two-Phase MUT'!M21</f>
        <v>56591265</v>
      </c>
      <c r="F351" s="674"/>
      <c r="G351" s="675"/>
      <c r="I351" s="679"/>
      <c r="J351" s="679"/>
      <c r="K351" s="221" t="s">
        <v>28</v>
      </c>
      <c r="L351" s="209">
        <f>'15.Two-Phase MUT'!Q21</f>
        <v>35</v>
      </c>
      <c r="M351" s="209">
        <f>'15.Two-Phase MUT'!R21</f>
        <v>25</v>
      </c>
      <c r="N351" s="209">
        <f>'15.Two-Phase MUT'!S21</f>
        <v>270</v>
      </c>
      <c r="O351" s="209">
        <f>'15.Two-Phase MUT'!T21</f>
        <v>21.505813167606568</v>
      </c>
      <c r="P351" s="209">
        <f>'15.Two-Phase MUT'!U21</f>
        <v>1.3257274218598319E-2</v>
      </c>
      <c r="Q351" s="209">
        <f>'15.Two-Phase MUT'!V21</f>
        <v>2.6338793117489528E-2</v>
      </c>
      <c r="R351" s="675"/>
      <c r="T351" s="700"/>
      <c r="U351" s="700"/>
      <c r="V351" s="82" t="s">
        <v>28</v>
      </c>
      <c r="W351" s="158" t="str">
        <f>'15.Two-Phase MUT'!Z21</f>
        <v>C</v>
      </c>
      <c r="X351" s="152" t="str">
        <f>'15.Two-Phase MUT'!AA21</f>
        <v xml:space="preserve">Protected </v>
      </c>
      <c r="Y351" s="152">
        <f>'15.Two-Phase MUT'!AB21</f>
        <v>0.01</v>
      </c>
      <c r="Z351" s="152">
        <f>'15.Two-Phase MUT'!AC21</f>
        <v>0.5</v>
      </c>
      <c r="AA351" s="152">
        <f>'15.Two-Phase MUT'!AD21</f>
        <v>0.505</v>
      </c>
      <c r="AB351" s="152" t="str">
        <f>'15.Two-Phase MUT'!AE21</f>
        <v>WBT+EBT</v>
      </c>
      <c r="AC351" s="152">
        <f>'15.Two-Phase MUT'!AF21</f>
        <v>4</v>
      </c>
      <c r="AD351" s="152">
        <f>'15.Two-Phase MUT'!AG21</f>
        <v>0</v>
      </c>
      <c r="AE351" s="152" t="str">
        <f>'15.Two-Phase MUT'!AH21</f>
        <v>SBT</v>
      </c>
      <c r="AF351" s="152">
        <f>'15.Two-Phase MUT'!AI21</f>
        <v>1</v>
      </c>
      <c r="AG351" s="152">
        <f>'15.Two-Phase MUT'!AJ21</f>
        <v>0</v>
      </c>
      <c r="AH351" s="152">
        <f>'15.Two-Phase MUT'!AK21</f>
        <v>4</v>
      </c>
      <c r="AI351" s="152">
        <f>'15.Two-Phase MUT'!AL21</f>
        <v>35</v>
      </c>
      <c r="AJ351" s="152">
        <f>'15.Two-Phase MUT'!AM21</f>
        <v>0.7222222222222221</v>
      </c>
      <c r="AK351" s="153">
        <f>'15.Two-Phase MUT'!AN21</f>
        <v>1.4588888888888887</v>
      </c>
      <c r="AL351" s="703"/>
      <c r="AN351" s="700"/>
      <c r="AO351" s="700"/>
      <c r="AP351" s="126" t="s">
        <v>28</v>
      </c>
      <c r="AQ351" s="174">
        <f>'15.Two-Phase MUT'!AR21</f>
        <v>56591265</v>
      </c>
      <c r="AR351" s="175">
        <f>'15.Two-Phase MUT'!AS21</f>
        <v>2.6338793117489528E-2</v>
      </c>
      <c r="AS351" s="120">
        <f>'15.Two-Phase MUT'!AT21</f>
        <v>1.4588888888888887</v>
      </c>
      <c r="AT351" s="120">
        <f>'15.Two-Phase MUT'!AU21</f>
        <v>1</v>
      </c>
      <c r="AU351" s="7">
        <f>'15.Two-Phase MUT'!AV21</f>
        <v>2174540.4449931439</v>
      </c>
      <c r="AV351" s="713"/>
      <c r="AW351" s="713"/>
      <c r="AX351" s="716"/>
    </row>
    <row r="352" spans="1:50" ht="15.75" thickTop="1" x14ac:dyDescent="0.25"/>
  </sheetData>
  <mergeCells count="427">
    <mergeCell ref="AN1:AX3"/>
    <mergeCell ref="AO5:AO36"/>
    <mergeCell ref="AV5:AV12"/>
    <mergeCell ref="AW5:AW12"/>
    <mergeCell ref="AX5:AX36"/>
    <mergeCell ref="AV13:AV20"/>
    <mergeCell ref="AW13:AW20"/>
    <mergeCell ref="AV21:AV36"/>
    <mergeCell ref="AW21:AW36"/>
    <mergeCell ref="AO336:AO351"/>
    <mergeCell ref="AV336:AV341"/>
    <mergeCell ref="AW336:AW341"/>
    <mergeCell ref="AX336:AX351"/>
    <mergeCell ref="AV342:AV347"/>
    <mergeCell ref="AW342:AW347"/>
    <mergeCell ref="AV348:AV351"/>
    <mergeCell ref="AW348:AW351"/>
    <mergeCell ref="AO61:AO90"/>
    <mergeCell ref="AV61:AV68"/>
    <mergeCell ref="AW61:AW68"/>
    <mergeCell ref="AX61:AX90"/>
    <mergeCell ref="AV69:AV76"/>
    <mergeCell ref="AW69:AW76"/>
    <mergeCell ref="AV77:AV90"/>
    <mergeCell ref="AW77:AW90"/>
    <mergeCell ref="AW322:AW327"/>
    <mergeCell ref="AX322:AX335"/>
    <mergeCell ref="AV328:AV333"/>
    <mergeCell ref="AW328:AW333"/>
    <mergeCell ref="AV334:AV335"/>
    <mergeCell ref="AW334:AW335"/>
    <mergeCell ref="AW118:AW125"/>
    <mergeCell ref="AX118:AX141"/>
    <mergeCell ref="AW37:AW44"/>
    <mergeCell ref="AX37:AX60"/>
    <mergeCell ref="AV45:AV52"/>
    <mergeCell ref="AW45:AW52"/>
    <mergeCell ref="AV53:AV60"/>
    <mergeCell ref="AW53:AW60"/>
    <mergeCell ref="AO270:AO293"/>
    <mergeCell ref="AV270:AV277"/>
    <mergeCell ref="AW270:AW277"/>
    <mergeCell ref="AX270:AX293"/>
    <mergeCell ref="AV278:AV285"/>
    <mergeCell ref="AW278:AW285"/>
    <mergeCell ref="AV286:AV293"/>
    <mergeCell ref="AW286:AW293"/>
    <mergeCell ref="AO91:AO117"/>
    <mergeCell ref="AV91:AV98"/>
    <mergeCell ref="AW91:AW98"/>
    <mergeCell ref="AX91:AX117"/>
    <mergeCell ref="AV99:AV106"/>
    <mergeCell ref="AW99:AW106"/>
    <mergeCell ref="AV107:AV117"/>
    <mergeCell ref="AW107:AW117"/>
    <mergeCell ref="AO118:AO141"/>
    <mergeCell ref="AV118:AV125"/>
    <mergeCell ref="AV126:AV133"/>
    <mergeCell ref="AW126:AW133"/>
    <mergeCell ref="AV134:AV141"/>
    <mergeCell ref="AW134:AW141"/>
    <mergeCell ref="AO142:AO155"/>
    <mergeCell ref="AV142:AV147"/>
    <mergeCell ref="AW142:AW147"/>
    <mergeCell ref="AX142:AX155"/>
    <mergeCell ref="AV148:AV153"/>
    <mergeCell ref="AW148:AW153"/>
    <mergeCell ref="AV154:AV155"/>
    <mergeCell ref="AW154:AW155"/>
    <mergeCell ref="AO156:AO177"/>
    <mergeCell ref="AV156:AV162"/>
    <mergeCell ref="AW156:AW162"/>
    <mergeCell ref="AX156:AX177"/>
    <mergeCell ref="AV163:AV169"/>
    <mergeCell ref="AW163:AW169"/>
    <mergeCell ref="AV170:AV177"/>
    <mergeCell ref="AW170:AW177"/>
    <mergeCell ref="AO178:AO199"/>
    <mergeCell ref="AV178:AV184"/>
    <mergeCell ref="AW178:AW184"/>
    <mergeCell ref="AX178:AX199"/>
    <mergeCell ref="AV185:AV191"/>
    <mergeCell ref="AW185:AW191"/>
    <mergeCell ref="AV192:AV199"/>
    <mergeCell ref="AW192:AW199"/>
    <mergeCell ref="AV200:AV207"/>
    <mergeCell ref="AW200:AW207"/>
    <mergeCell ref="AX200:AX227"/>
    <mergeCell ref="AV208:AV215"/>
    <mergeCell ref="AW208:AW215"/>
    <mergeCell ref="AV216:AV227"/>
    <mergeCell ref="AW216:AW227"/>
    <mergeCell ref="AO228:AO251"/>
    <mergeCell ref="AV228:AV235"/>
    <mergeCell ref="AW228:AW235"/>
    <mergeCell ref="AX228:AX251"/>
    <mergeCell ref="AV236:AV243"/>
    <mergeCell ref="AW236:AW243"/>
    <mergeCell ref="AV244:AV251"/>
    <mergeCell ref="AW244:AW251"/>
    <mergeCell ref="AW252:AW257"/>
    <mergeCell ref="AX252:AX269"/>
    <mergeCell ref="AV258:AV263"/>
    <mergeCell ref="AW258:AW263"/>
    <mergeCell ref="AV264:AV269"/>
    <mergeCell ref="AW264:AW269"/>
    <mergeCell ref="AW294:AW302"/>
    <mergeCell ref="AX294:AX321"/>
    <mergeCell ref="AV303:AV311"/>
    <mergeCell ref="AW303:AW311"/>
    <mergeCell ref="AV312:AV321"/>
    <mergeCell ref="AW312:AW321"/>
    <mergeCell ref="AN336:AN351"/>
    <mergeCell ref="AN5:AN36"/>
    <mergeCell ref="AN37:AN60"/>
    <mergeCell ref="AN61:AN90"/>
    <mergeCell ref="AN91:AN117"/>
    <mergeCell ref="AN118:AN141"/>
    <mergeCell ref="AO322:AO335"/>
    <mergeCell ref="AV322:AV327"/>
    <mergeCell ref="AO37:AO60"/>
    <mergeCell ref="AV37:AV44"/>
    <mergeCell ref="AO252:AO269"/>
    <mergeCell ref="AV252:AV257"/>
    <mergeCell ref="AO294:AO321"/>
    <mergeCell ref="AV294:AV302"/>
    <mergeCell ref="AN142:AN155"/>
    <mergeCell ref="AN156:AN177"/>
    <mergeCell ref="AN178:AN199"/>
    <mergeCell ref="AN200:AN227"/>
    <mergeCell ref="AN228:AN251"/>
    <mergeCell ref="AN252:AN269"/>
    <mergeCell ref="AN270:AN293"/>
    <mergeCell ref="AN294:AN321"/>
    <mergeCell ref="AN322:AN335"/>
    <mergeCell ref="AO200:AO227"/>
    <mergeCell ref="A1:G3"/>
    <mergeCell ref="I1:R3"/>
    <mergeCell ref="T322:T335"/>
    <mergeCell ref="U322:U335"/>
    <mergeCell ref="AL322:AL327"/>
    <mergeCell ref="AL328:AL333"/>
    <mergeCell ref="AL334:AL335"/>
    <mergeCell ref="T336:T351"/>
    <mergeCell ref="U336:U351"/>
    <mergeCell ref="AL336:AL341"/>
    <mergeCell ref="AL342:AL347"/>
    <mergeCell ref="AL348:AL351"/>
    <mergeCell ref="T270:T293"/>
    <mergeCell ref="U270:U293"/>
    <mergeCell ref="AL270:AL277"/>
    <mergeCell ref="AL278:AL285"/>
    <mergeCell ref="AL286:AL293"/>
    <mergeCell ref="T294:T321"/>
    <mergeCell ref="U294:U321"/>
    <mergeCell ref="AL294:AL302"/>
    <mergeCell ref="AL303:AL311"/>
    <mergeCell ref="AL312:AL321"/>
    <mergeCell ref="T228:T251"/>
    <mergeCell ref="U228:U251"/>
    <mergeCell ref="AL228:AL235"/>
    <mergeCell ref="AL236:AL243"/>
    <mergeCell ref="AL244:AL251"/>
    <mergeCell ref="T252:T269"/>
    <mergeCell ref="U252:U269"/>
    <mergeCell ref="AL252:AL257"/>
    <mergeCell ref="AL258:AL263"/>
    <mergeCell ref="AL264:AL269"/>
    <mergeCell ref="T178:T199"/>
    <mergeCell ref="U178:U199"/>
    <mergeCell ref="AL178:AL184"/>
    <mergeCell ref="AL185:AL191"/>
    <mergeCell ref="AL192:AL199"/>
    <mergeCell ref="T200:T227"/>
    <mergeCell ref="U200:U227"/>
    <mergeCell ref="AL200:AL207"/>
    <mergeCell ref="AL208:AL215"/>
    <mergeCell ref="AL216:AL227"/>
    <mergeCell ref="T142:T155"/>
    <mergeCell ref="U142:U155"/>
    <mergeCell ref="AL142:AL147"/>
    <mergeCell ref="AL148:AL153"/>
    <mergeCell ref="AL154:AL155"/>
    <mergeCell ref="T156:T177"/>
    <mergeCell ref="U156:U177"/>
    <mergeCell ref="AL156:AL162"/>
    <mergeCell ref="AL163:AL169"/>
    <mergeCell ref="AL170:AL177"/>
    <mergeCell ref="T91:T117"/>
    <mergeCell ref="U91:U117"/>
    <mergeCell ref="AL91:AL98"/>
    <mergeCell ref="AL99:AL106"/>
    <mergeCell ref="AL107:AL117"/>
    <mergeCell ref="T118:T141"/>
    <mergeCell ref="U118:U141"/>
    <mergeCell ref="AL118:AL125"/>
    <mergeCell ref="AL126:AL133"/>
    <mergeCell ref="AL134:AL141"/>
    <mergeCell ref="T37:T60"/>
    <mergeCell ref="U37:U60"/>
    <mergeCell ref="AL37:AL44"/>
    <mergeCell ref="AL45:AL52"/>
    <mergeCell ref="AL53:AL60"/>
    <mergeCell ref="T61:T90"/>
    <mergeCell ref="U61:U90"/>
    <mergeCell ref="AL61:AL68"/>
    <mergeCell ref="AL69:AL76"/>
    <mergeCell ref="AL77:AL90"/>
    <mergeCell ref="T5:T36"/>
    <mergeCell ref="U5:U36"/>
    <mergeCell ref="AL5:AL12"/>
    <mergeCell ref="AL13:AL20"/>
    <mergeCell ref="AL21:AL36"/>
    <mergeCell ref="X3:X4"/>
    <mergeCell ref="Y3:Y4"/>
    <mergeCell ref="Z3:Z4"/>
    <mergeCell ref="AA3:AA4"/>
    <mergeCell ref="AB3:AC3"/>
    <mergeCell ref="AD3:AG3"/>
    <mergeCell ref="T1:AL1"/>
    <mergeCell ref="T2:T4"/>
    <mergeCell ref="U2:U4"/>
    <mergeCell ref="V2:V4"/>
    <mergeCell ref="W2:W4"/>
    <mergeCell ref="X2:AA2"/>
    <mergeCell ref="AB2:AH2"/>
    <mergeCell ref="AI2:AJ2"/>
    <mergeCell ref="AK2:AK4"/>
    <mergeCell ref="AL2:AL4"/>
    <mergeCell ref="AH3:AH4"/>
    <mergeCell ref="AI3:AI4"/>
    <mergeCell ref="AJ3:AJ4"/>
    <mergeCell ref="J336:J351"/>
    <mergeCell ref="R336:R341"/>
    <mergeCell ref="R342:R347"/>
    <mergeCell ref="R348:R351"/>
    <mergeCell ref="J5:J36"/>
    <mergeCell ref="R5:R12"/>
    <mergeCell ref="R13:R20"/>
    <mergeCell ref="R21:R36"/>
    <mergeCell ref="R69:R76"/>
    <mergeCell ref="R77:R90"/>
    <mergeCell ref="J322:J335"/>
    <mergeCell ref="R322:R327"/>
    <mergeCell ref="R328:R333"/>
    <mergeCell ref="R334:R335"/>
    <mergeCell ref="J37:J60"/>
    <mergeCell ref="R37:R44"/>
    <mergeCell ref="R45:R52"/>
    <mergeCell ref="R53:R60"/>
    <mergeCell ref="J270:J293"/>
    <mergeCell ref="R270:R277"/>
    <mergeCell ref="R278:R285"/>
    <mergeCell ref="R286:R293"/>
    <mergeCell ref="J61:J90"/>
    <mergeCell ref="R61:R68"/>
    <mergeCell ref="J91:J117"/>
    <mergeCell ref="R91:R98"/>
    <mergeCell ref="R99:R106"/>
    <mergeCell ref="R107:R117"/>
    <mergeCell ref="J118:J141"/>
    <mergeCell ref="R118:R125"/>
    <mergeCell ref="R126:R133"/>
    <mergeCell ref="R134:R141"/>
    <mergeCell ref="J142:J155"/>
    <mergeCell ref="R142:R147"/>
    <mergeCell ref="R148:R153"/>
    <mergeCell ref="R154:R155"/>
    <mergeCell ref="J156:J177"/>
    <mergeCell ref="R156:R162"/>
    <mergeCell ref="R163:R169"/>
    <mergeCell ref="R170:R177"/>
    <mergeCell ref="R258:R263"/>
    <mergeCell ref="R264:R269"/>
    <mergeCell ref="J178:J199"/>
    <mergeCell ref="R178:R184"/>
    <mergeCell ref="R185:R191"/>
    <mergeCell ref="R192:R199"/>
    <mergeCell ref="J200:J227"/>
    <mergeCell ref="R200:R207"/>
    <mergeCell ref="R208:R215"/>
    <mergeCell ref="R216:R227"/>
    <mergeCell ref="J294:J321"/>
    <mergeCell ref="R294:R302"/>
    <mergeCell ref="R303:R311"/>
    <mergeCell ref="R312:R321"/>
    <mergeCell ref="J228:J251"/>
    <mergeCell ref="R228:R235"/>
    <mergeCell ref="R236:R243"/>
    <mergeCell ref="R244:R251"/>
    <mergeCell ref="J252:J269"/>
    <mergeCell ref="R252:R257"/>
    <mergeCell ref="I336:I351"/>
    <mergeCell ref="I61:I90"/>
    <mergeCell ref="I322:I335"/>
    <mergeCell ref="I37:I60"/>
    <mergeCell ref="I270:I293"/>
    <mergeCell ref="I91:I117"/>
    <mergeCell ref="I252:I269"/>
    <mergeCell ref="I294:I321"/>
    <mergeCell ref="I118:I141"/>
    <mergeCell ref="I142:I155"/>
    <mergeCell ref="I156:I177"/>
    <mergeCell ref="I178:I199"/>
    <mergeCell ref="I200:I227"/>
    <mergeCell ref="I228:I251"/>
    <mergeCell ref="I5:I36"/>
    <mergeCell ref="A228:A251"/>
    <mergeCell ref="A252:A269"/>
    <mergeCell ref="A294:A321"/>
    <mergeCell ref="A91:A117"/>
    <mergeCell ref="A118:A141"/>
    <mergeCell ref="A142:A155"/>
    <mergeCell ref="A156:A177"/>
    <mergeCell ref="A178:A199"/>
    <mergeCell ref="A200:A227"/>
    <mergeCell ref="A5:A36"/>
    <mergeCell ref="F244:F251"/>
    <mergeCell ref="G244:G251"/>
    <mergeCell ref="B200:B227"/>
    <mergeCell ref="F200:F207"/>
    <mergeCell ref="G200:G207"/>
    <mergeCell ref="F208:F215"/>
    <mergeCell ref="G208:G215"/>
    <mergeCell ref="F216:F227"/>
    <mergeCell ref="G216:G227"/>
    <mergeCell ref="B178:B199"/>
    <mergeCell ref="F178:F184"/>
    <mergeCell ref="G178:G184"/>
    <mergeCell ref="G170:G177"/>
    <mergeCell ref="A336:A351"/>
    <mergeCell ref="A61:A90"/>
    <mergeCell ref="A322:A335"/>
    <mergeCell ref="A37:A60"/>
    <mergeCell ref="A270:A293"/>
    <mergeCell ref="B294:B321"/>
    <mergeCell ref="F294:F302"/>
    <mergeCell ref="G294:G302"/>
    <mergeCell ref="F303:F311"/>
    <mergeCell ref="G303:G311"/>
    <mergeCell ref="F312:F321"/>
    <mergeCell ref="G312:G321"/>
    <mergeCell ref="B252:B269"/>
    <mergeCell ref="F252:F257"/>
    <mergeCell ref="G252:G257"/>
    <mergeCell ref="F258:F263"/>
    <mergeCell ref="G258:G263"/>
    <mergeCell ref="F264:F269"/>
    <mergeCell ref="G264:G269"/>
    <mergeCell ref="B228:B251"/>
    <mergeCell ref="F228:F235"/>
    <mergeCell ref="G228:G235"/>
    <mergeCell ref="F236:F243"/>
    <mergeCell ref="G286:G293"/>
    <mergeCell ref="B142:B155"/>
    <mergeCell ref="F142:F147"/>
    <mergeCell ref="G142:G147"/>
    <mergeCell ref="F148:F153"/>
    <mergeCell ref="G148:G153"/>
    <mergeCell ref="F154:F155"/>
    <mergeCell ref="G154:G155"/>
    <mergeCell ref="B118:B141"/>
    <mergeCell ref="F118:F125"/>
    <mergeCell ref="G118:G125"/>
    <mergeCell ref="F126:F133"/>
    <mergeCell ref="G126:G133"/>
    <mergeCell ref="F134:F141"/>
    <mergeCell ref="G134:G141"/>
    <mergeCell ref="B156:B177"/>
    <mergeCell ref="F156:F162"/>
    <mergeCell ref="G156:G162"/>
    <mergeCell ref="F163:F169"/>
    <mergeCell ref="G163:G169"/>
    <mergeCell ref="F170:F177"/>
    <mergeCell ref="F328:F333"/>
    <mergeCell ref="G328:G333"/>
    <mergeCell ref="F334:F335"/>
    <mergeCell ref="G334:G335"/>
    <mergeCell ref="B270:B293"/>
    <mergeCell ref="F270:F277"/>
    <mergeCell ref="G270:G277"/>
    <mergeCell ref="F278:F285"/>
    <mergeCell ref="G278:G285"/>
    <mergeCell ref="F286:F293"/>
    <mergeCell ref="F185:F191"/>
    <mergeCell ref="G236:G243"/>
    <mergeCell ref="G185:G191"/>
    <mergeCell ref="F192:F199"/>
    <mergeCell ref="G192:G199"/>
    <mergeCell ref="B61:B90"/>
    <mergeCell ref="F61:F68"/>
    <mergeCell ref="G61:G68"/>
    <mergeCell ref="F69:F76"/>
    <mergeCell ref="G69:G76"/>
    <mergeCell ref="F77:F90"/>
    <mergeCell ref="G77:G90"/>
    <mergeCell ref="B91:B117"/>
    <mergeCell ref="F91:F98"/>
    <mergeCell ref="G91:G98"/>
    <mergeCell ref="F99:F106"/>
    <mergeCell ref="G99:G106"/>
    <mergeCell ref="F107:F117"/>
    <mergeCell ref="G107:G117"/>
    <mergeCell ref="B336:B351"/>
    <mergeCell ref="F336:F341"/>
    <mergeCell ref="G336:G341"/>
    <mergeCell ref="F342:F347"/>
    <mergeCell ref="G342:G347"/>
    <mergeCell ref="F348:F351"/>
    <mergeCell ref="G348:G351"/>
    <mergeCell ref="B5:B36"/>
    <mergeCell ref="F5:F12"/>
    <mergeCell ref="G5:G12"/>
    <mergeCell ref="F13:F20"/>
    <mergeCell ref="G13:G20"/>
    <mergeCell ref="F21:F36"/>
    <mergeCell ref="G21:G36"/>
    <mergeCell ref="B37:B60"/>
    <mergeCell ref="F37:F44"/>
    <mergeCell ref="G37:G44"/>
    <mergeCell ref="F45:F52"/>
    <mergeCell ref="G45:G52"/>
    <mergeCell ref="F53:F60"/>
    <mergeCell ref="G53:G60"/>
    <mergeCell ref="B322:B335"/>
    <mergeCell ref="F322:F327"/>
    <mergeCell ref="G322:G327"/>
  </mergeCells>
  <pageMargins left="0.7" right="0.7" top="0.75" bottom="0.75" header="0.3" footer="0.3"/>
  <pageSetup orientation="portrait" horizontalDpi="30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CU93"/>
  <sheetViews>
    <sheetView zoomScale="55" zoomScaleNormal="55" workbookViewId="0">
      <selection activeCell="N14" sqref="N14:N21"/>
    </sheetView>
  </sheetViews>
  <sheetFormatPr defaultColWidth="9.140625" defaultRowHeight="15" x14ac:dyDescent="0.25"/>
  <cols>
    <col min="1" max="1" width="13.5703125" style="9" customWidth="1"/>
    <col min="2" max="2" width="23.85546875" style="9" customWidth="1"/>
    <col min="3" max="3" width="20.5703125" style="9" customWidth="1"/>
    <col min="4" max="4" width="12.85546875" style="9" bestFit="1" customWidth="1"/>
    <col min="5" max="5" width="15.140625" style="9" customWidth="1"/>
    <col min="6" max="6" width="23.28515625" style="9" customWidth="1"/>
    <col min="7" max="7" width="13.7109375" style="9" bestFit="1" customWidth="1"/>
    <col min="8" max="8" width="12.140625" style="9" bestFit="1" customWidth="1"/>
    <col min="9" max="9" width="14.7109375" style="9" bestFit="1" customWidth="1"/>
    <col min="10" max="10" width="9.7109375" style="9" bestFit="1" customWidth="1"/>
    <col min="11" max="11" width="19.140625" style="16" bestFit="1" customWidth="1"/>
    <col min="12" max="12" width="20.140625" style="9" bestFit="1" customWidth="1"/>
    <col min="13" max="13" width="13.140625" style="9" bestFit="1" customWidth="1"/>
    <col min="14" max="14" width="18.5703125" style="9" bestFit="1" customWidth="1"/>
    <col min="15" max="15" width="9.7109375" style="9" bestFit="1" customWidth="1"/>
    <col min="16" max="16" width="19.140625" style="9" bestFit="1" customWidth="1"/>
    <col min="17" max="18" width="9.7109375" style="9" bestFit="1" customWidth="1"/>
    <col min="19" max="19" width="10.5703125" style="9" bestFit="1" customWidth="1"/>
    <col min="20" max="22" width="16" style="9" bestFit="1" customWidth="1"/>
    <col min="23" max="23" width="20.42578125" style="9" bestFit="1" customWidth="1"/>
    <col min="24" max="24" width="9.7109375" style="9" bestFit="1" customWidth="1"/>
    <col min="25" max="25" width="19.140625" style="9" bestFit="1" customWidth="1"/>
    <col min="26" max="26" width="16.5703125" style="9" customWidth="1"/>
    <col min="27" max="27" width="24.28515625" style="9" bestFit="1" customWidth="1"/>
    <col min="28" max="28" width="11" style="9" bestFit="1" customWidth="1"/>
    <col min="29" max="29" width="16.28515625" style="9" bestFit="1" customWidth="1"/>
    <col min="30" max="30" width="14.7109375" style="9" bestFit="1" customWidth="1"/>
    <col min="31" max="31" width="12.85546875" style="9" bestFit="1" customWidth="1"/>
    <col min="32" max="32" width="9.28515625" style="9" bestFit="1" customWidth="1"/>
    <col min="33" max="33" width="15.140625" style="9" bestFit="1" customWidth="1"/>
    <col min="34" max="34" width="12.140625" style="9" bestFit="1" customWidth="1"/>
    <col min="35" max="35" width="19.5703125" style="9" bestFit="1" customWidth="1"/>
    <col min="36" max="36" width="16.5703125" style="9" bestFit="1" customWidth="1"/>
    <col min="37" max="37" width="11.7109375" style="9" bestFit="1" customWidth="1"/>
    <col min="38" max="38" width="14" style="9" bestFit="1" customWidth="1"/>
    <col min="39" max="39" width="12.5703125" style="9" bestFit="1" customWidth="1"/>
    <col min="40" max="40" width="15.42578125" style="9" bestFit="1" customWidth="1"/>
    <col min="41" max="41" width="11.85546875" style="9" bestFit="1" customWidth="1"/>
    <col min="42" max="42" width="12" style="9" customWidth="1"/>
    <col min="43" max="43" width="20.42578125" style="9" bestFit="1" customWidth="1"/>
    <col min="44" max="44" width="16.5703125" style="9" bestFit="1" customWidth="1"/>
    <col min="45" max="46" width="16" style="9" bestFit="1" customWidth="1"/>
    <col min="47" max="47" width="15.42578125" style="9" bestFit="1" customWidth="1"/>
    <col min="48" max="48" width="39.140625" style="9" bestFit="1" customWidth="1"/>
    <col min="49" max="51" width="16" style="9" bestFit="1" customWidth="1"/>
    <col min="52" max="52" width="15.140625" style="9" customWidth="1"/>
    <col min="53" max="53" width="39.140625" style="9" bestFit="1" customWidth="1"/>
    <col min="54" max="54" width="17" style="9" customWidth="1"/>
    <col min="55" max="55" width="16.85546875" style="9" customWidth="1"/>
    <col min="56" max="56" width="22.7109375" style="9" bestFit="1" customWidth="1"/>
    <col min="57" max="57" width="10.5703125" style="9" customWidth="1"/>
    <col min="58" max="58" width="14" style="9" customWidth="1"/>
    <col min="59" max="59" width="15.7109375" style="9" bestFit="1" customWidth="1"/>
    <col min="60" max="16384" width="9.140625" style="9"/>
  </cols>
  <sheetData>
    <row r="1" spans="1:99" x14ac:dyDescent="0.25">
      <c r="B1" s="64"/>
      <c r="C1" s="64" t="s">
        <v>130</v>
      </c>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99" ht="15.75" thickBot="1" x14ac:dyDescent="0.3">
      <c r="C2" s="17"/>
      <c r="K2" s="753" t="s">
        <v>344</v>
      </c>
      <c r="L2" s="753"/>
      <c r="M2" s="753"/>
      <c r="N2" s="753"/>
      <c r="P2" s="755" t="s">
        <v>400</v>
      </c>
      <c r="Q2" s="755"/>
      <c r="R2" s="755"/>
      <c r="S2" s="755"/>
      <c r="T2" s="755"/>
      <c r="U2" s="755"/>
      <c r="V2" s="755"/>
      <c r="W2" s="755"/>
      <c r="Y2" s="757" t="s">
        <v>435</v>
      </c>
      <c r="Z2" s="757"/>
      <c r="AA2" s="757"/>
      <c r="AB2" s="757"/>
      <c r="AC2" s="757"/>
      <c r="AD2" s="757"/>
      <c r="AE2" s="757"/>
      <c r="AF2" s="757"/>
      <c r="AG2" s="757"/>
      <c r="AH2" s="757"/>
      <c r="AI2" s="757"/>
      <c r="AJ2" s="757"/>
      <c r="AK2" s="757"/>
      <c r="AL2" s="757"/>
      <c r="AM2" s="757"/>
      <c r="AN2" s="757"/>
      <c r="AO2" s="757"/>
      <c r="AQ2" s="751" t="s">
        <v>431</v>
      </c>
      <c r="AR2" s="751"/>
      <c r="AS2" s="751"/>
      <c r="AT2" s="751"/>
      <c r="AU2" s="751"/>
      <c r="AV2" s="751"/>
      <c r="AW2" s="751"/>
      <c r="AX2" s="751"/>
      <c r="AY2" s="751"/>
    </row>
    <row r="3" spans="1:99" ht="16.5" thickTop="1" thickBot="1" x14ac:dyDescent="0.3">
      <c r="C3" s="17"/>
      <c r="K3" s="753"/>
      <c r="L3" s="753"/>
      <c r="M3" s="753"/>
      <c r="N3" s="753"/>
      <c r="P3" s="755"/>
      <c r="Q3" s="755"/>
      <c r="R3" s="755"/>
      <c r="S3" s="755"/>
      <c r="T3" s="755"/>
      <c r="U3" s="755"/>
      <c r="V3" s="755"/>
      <c r="W3" s="755"/>
      <c r="Y3" s="599" t="s">
        <v>368</v>
      </c>
      <c r="Z3" s="599" t="s">
        <v>401</v>
      </c>
      <c r="AA3" s="734" t="s">
        <v>402</v>
      </c>
      <c r="AB3" s="734"/>
      <c r="AC3" s="734"/>
      <c r="AD3" s="734"/>
      <c r="AE3" s="583" t="s">
        <v>403</v>
      </c>
      <c r="AF3" s="584"/>
      <c r="AG3" s="584"/>
      <c r="AH3" s="584"/>
      <c r="AI3" s="584"/>
      <c r="AJ3" s="584"/>
      <c r="AK3" s="758"/>
      <c r="AL3" s="583" t="s">
        <v>404</v>
      </c>
      <c r="AM3" s="758"/>
      <c r="AN3" s="759" t="s">
        <v>426</v>
      </c>
      <c r="AO3" s="759" t="s">
        <v>406</v>
      </c>
      <c r="AQ3" s="751"/>
      <c r="AR3" s="751"/>
      <c r="AS3" s="751"/>
      <c r="AT3" s="751"/>
      <c r="AU3" s="751"/>
      <c r="AV3" s="751"/>
      <c r="AW3" s="751"/>
      <c r="AX3" s="751"/>
      <c r="AY3" s="751"/>
    </row>
    <row r="4" spans="1:99" ht="16.5" thickTop="1" thickBot="1" x14ac:dyDescent="0.3">
      <c r="A4" s="728" t="s">
        <v>110</v>
      </c>
      <c r="B4" s="729"/>
      <c r="C4" s="730"/>
      <c r="D4" s="64"/>
      <c r="K4" s="754"/>
      <c r="L4" s="754"/>
      <c r="M4" s="754"/>
      <c r="N4" s="754"/>
      <c r="P4" s="756"/>
      <c r="Q4" s="756"/>
      <c r="R4" s="756"/>
      <c r="S4" s="756"/>
      <c r="T4" s="756"/>
      <c r="U4" s="756"/>
      <c r="V4" s="756"/>
      <c r="W4" s="756"/>
      <c r="Y4" s="599"/>
      <c r="Z4" s="599"/>
      <c r="AA4" s="759" t="s">
        <v>441</v>
      </c>
      <c r="AB4" s="759" t="s">
        <v>408</v>
      </c>
      <c r="AC4" s="599" t="s">
        <v>409</v>
      </c>
      <c r="AD4" s="599" t="s">
        <v>410</v>
      </c>
      <c r="AE4" s="734" t="s">
        <v>411</v>
      </c>
      <c r="AF4" s="734"/>
      <c r="AG4" s="734" t="s">
        <v>412</v>
      </c>
      <c r="AH4" s="734"/>
      <c r="AI4" s="734"/>
      <c r="AJ4" s="734"/>
      <c r="AK4" s="599" t="s">
        <v>413</v>
      </c>
      <c r="AL4" s="734" t="s">
        <v>414</v>
      </c>
      <c r="AM4" s="734" t="s">
        <v>415</v>
      </c>
      <c r="AN4" s="760"/>
      <c r="AO4" s="760"/>
      <c r="AQ4" s="752"/>
      <c r="AR4" s="752"/>
      <c r="AS4" s="752"/>
      <c r="AT4" s="752"/>
      <c r="AU4" s="752"/>
      <c r="AV4" s="752"/>
      <c r="AW4" s="752"/>
      <c r="AX4" s="752"/>
      <c r="AY4" s="752"/>
    </row>
    <row r="5" spans="1:99" ht="31.5" thickTop="1" thickBot="1" x14ac:dyDescent="0.3">
      <c r="A5" s="72" t="s">
        <v>14</v>
      </c>
      <c r="B5" s="72" t="s">
        <v>63</v>
      </c>
      <c r="C5" s="112" t="s">
        <v>64</v>
      </c>
      <c r="E5" s="254" t="s">
        <v>71</v>
      </c>
      <c r="F5" s="255"/>
      <c r="K5" s="253" t="s">
        <v>68</v>
      </c>
      <c r="L5" s="253" t="s">
        <v>67</v>
      </c>
      <c r="M5" s="256" t="s">
        <v>344</v>
      </c>
      <c r="N5" s="257" t="s">
        <v>442</v>
      </c>
      <c r="O5" s="29"/>
      <c r="P5" s="253" t="s">
        <v>368</v>
      </c>
      <c r="Q5" s="253" t="s">
        <v>393</v>
      </c>
      <c r="R5" s="253" t="s">
        <v>394</v>
      </c>
      <c r="S5" s="253" t="s">
        <v>395</v>
      </c>
      <c r="T5" s="253" t="s">
        <v>396</v>
      </c>
      <c r="U5" s="257" t="s">
        <v>444</v>
      </c>
      <c r="V5" s="257" t="s">
        <v>443</v>
      </c>
      <c r="W5" s="253" t="s">
        <v>399</v>
      </c>
      <c r="Y5" s="599"/>
      <c r="Z5" s="599"/>
      <c r="AA5" s="762"/>
      <c r="AB5" s="762"/>
      <c r="AC5" s="734"/>
      <c r="AD5" s="734"/>
      <c r="AE5" s="257" t="s">
        <v>436</v>
      </c>
      <c r="AF5" s="257" t="s">
        <v>439</v>
      </c>
      <c r="AG5" s="253" t="s">
        <v>416</v>
      </c>
      <c r="AH5" s="257" t="s">
        <v>437</v>
      </c>
      <c r="AI5" s="257" t="s">
        <v>438</v>
      </c>
      <c r="AJ5" s="257" t="s">
        <v>440</v>
      </c>
      <c r="AK5" s="599"/>
      <c r="AL5" s="734"/>
      <c r="AM5" s="734"/>
      <c r="AN5" s="761"/>
      <c r="AO5" s="761"/>
      <c r="AQ5" s="253" t="s">
        <v>368</v>
      </c>
      <c r="AR5" s="258" t="s">
        <v>424</v>
      </c>
      <c r="AS5" s="257" t="s">
        <v>425</v>
      </c>
      <c r="AT5" s="257" t="s">
        <v>426</v>
      </c>
      <c r="AU5" s="257" t="s">
        <v>427</v>
      </c>
      <c r="AV5" s="257" t="s">
        <v>445</v>
      </c>
      <c r="AW5" s="253" t="s">
        <v>131</v>
      </c>
      <c r="AX5" s="257" t="s">
        <v>446</v>
      </c>
      <c r="AY5" s="474" t="s">
        <v>430</v>
      </c>
    </row>
    <row r="6" spans="1:99" ht="20.25" customHeight="1" thickTop="1" x14ac:dyDescent="0.3">
      <c r="A6" s="2" t="s">
        <v>15</v>
      </c>
      <c r="B6" s="5" t="s">
        <v>16</v>
      </c>
      <c r="C6" s="51">
        <f>'Input sheet'!E8</f>
        <v>1696</v>
      </c>
      <c r="E6" s="259" t="s">
        <v>69</v>
      </c>
      <c r="F6" s="260" t="s">
        <v>496</v>
      </c>
      <c r="I6" s="17"/>
      <c r="K6" s="259" t="s">
        <v>34</v>
      </c>
      <c r="L6" s="105" t="s">
        <v>179</v>
      </c>
      <c r="M6" s="261">
        <f>C9*(C10+C11)</f>
        <v>4392588</v>
      </c>
      <c r="N6" s="721">
        <f>SUM(M6:M13)</f>
        <v>148014454</v>
      </c>
      <c r="P6" s="262" t="s">
        <v>34</v>
      </c>
      <c r="Q6" s="44">
        <f>$C$32</f>
        <v>15</v>
      </c>
      <c r="R6" s="44">
        <f>$C$32</f>
        <v>15</v>
      </c>
      <c r="S6" s="44">
        <v>10</v>
      </c>
      <c r="T6" s="44">
        <f>SQRT(Q6^2 + R6^2 - 2 * Q6 * R6 * COS(RADIANS(S6))) / 2</f>
        <v>1.3073361412148754</v>
      </c>
      <c r="U6" s="44">
        <f>(T6/67.29)^3.79</f>
        <v>3.259682051177461E-7</v>
      </c>
      <c r="V6" s="45">
        <f t="shared" ref="V6:V37" si="0">(U6+U6)-(U6*U6)</f>
        <v>6.519363039802215E-7</v>
      </c>
      <c r="W6" s="723">
        <f>AVERAGE(V6:V13)</f>
        <v>5.3725499032191933E-4</v>
      </c>
      <c r="Y6" s="263" t="s">
        <v>34</v>
      </c>
      <c r="Z6" s="264" t="s">
        <v>418</v>
      </c>
      <c r="AA6" s="265" t="s">
        <v>433</v>
      </c>
      <c r="AB6" s="265">
        <f>IF(TRIM(AA6)="Permitted or yield control",1, IF(TRIM(AA6)="Protected",0.01, 1))</f>
        <v>1</v>
      </c>
      <c r="AC6" s="265">
        <v>0.5</v>
      </c>
      <c r="AD6" s="265">
        <f t="shared" ref="AD6:AD37" si="1">AB6+((1-AC6)*(1-AB6))</f>
        <v>1</v>
      </c>
      <c r="AE6" s="265" t="s">
        <v>429</v>
      </c>
      <c r="AF6" s="265">
        <v>0</v>
      </c>
      <c r="AG6" s="265">
        <v>0</v>
      </c>
      <c r="AH6" s="265" t="s">
        <v>429</v>
      </c>
      <c r="AI6" s="265">
        <v>0</v>
      </c>
      <c r="AJ6" s="265">
        <v>0</v>
      </c>
      <c r="AK6" s="265">
        <f>IF(Z6="D",1,AF6+AJ6)</f>
        <v>1</v>
      </c>
      <c r="AL6" s="265" t="str">
        <f t="shared" ref="AL6:AL37" si="2">IF(Z6="D","NA",$C$29)</f>
        <v>NA</v>
      </c>
      <c r="AM6" s="265">
        <f>IF(Z6="D", 1, 1-(((60-AL6)/60)*(0.1/0.15)))</f>
        <v>1</v>
      </c>
      <c r="AN6" s="266">
        <f t="shared" ref="AN6:AN37" si="3">IF(Z6="D",1,AD6*AK6*AM6)</f>
        <v>1</v>
      </c>
      <c r="AO6" s="748">
        <f>AVERAGE(AN6:AN13)</f>
        <v>1</v>
      </c>
      <c r="AP6" s="267"/>
      <c r="AQ6" s="262" t="s">
        <v>34</v>
      </c>
      <c r="AR6" s="268">
        <f>M6</f>
        <v>4392588</v>
      </c>
      <c r="AS6" s="268">
        <f>V6</f>
        <v>6.519363039802215E-7</v>
      </c>
      <c r="AT6" s="268">
        <f>AN6</f>
        <v>1</v>
      </c>
      <c r="AU6" s="268">
        <v>1</v>
      </c>
      <c r="AV6" s="268">
        <f>AR6*AS6*AT6*AU6</f>
        <v>2.8636875856278734</v>
      </c>
      <c r="AW6" s="516">
        <f>SUM(AV6:AV13)</f>
        <v>145692.85526212503</v>
      </c>
      <c r="AX6" s="516">
        <f>100*EXP((-1/13700000)*AW6)</f>
        <v>98.942183155556748</v>
      </c>
      <c r="AY6" s="714">
        <f>100*EXP((-1/13700000)*((AW14+AW22+AW6)/3))</f>
        <v>70.507691508314622</v>
      </c>
    </row>
    <row r="7" spans="1:99" ht="18.75" customHeight="1" x14ac:dyDescent="0.3">
      <c r="A7" s="3"/>
      <c r="B7" s="6" t="s">
        <v>17</v>
      </c>
      <c r="C7" s="52">
        <f>'Input sheet'!E9</f>
        <v>12742</v>
      </c>
      <c r="E7" s="111" t="s">
        <v>69</v>
      </c>
      <c r="F7" s="269" t="s">
        <v>497</v>
      </c>
      <c r="I7" s="17"/>
      <c r="K7" s="270" t="s">
        <v>35</v>
      </c>
      <c r="L7" s="110" t="s">
        <v>180</v>
      </c>
      <c r="M7" s="271">
        <f>C10*C11</f>
        <v>3675995</v>
      </c>
      <c r="N7" s="722"/>
      <c r="P7" s="272" t="s">
        <v>35</v>
      </c>
      <c r="Q7" s="45">
        <f>$C$32</f>
        <v>15</v>
      </c>
      <c r="R7" s="45">
        <f>$C$32</f>
        <v>15</v>
      </c>
      <c r="S7" s="45">
        <v>10</v>
      </c>
      <c r="T7" s="45">
        <f t="shared" ref="T7:T37" si="4">SQRT(Q7^2 + R7^2 - 2 * Q7 * R7 * COS(RADIANS(S7))) / 2</f>
        <v>1.3073361412148754</v>
      </c>
      <c r="U7" s="45">
        <f>(T7/67.29)^3.79</f>
        <v>3.259682051177461E-7</v>
      </c>
      <c r="V7" s="45">
        <f t="shared" si="0"/>
        <v>6.519363039802215E-7</v>
      </c>
      <c r="W7" s="724"/>
      <c r="Y7" s="273" t="s">
        <v>35</v>
      </c>
      <c r="Z7" s="274" t="s">
        <v>418</v>
      </c>
      <c r="AA7" s="275" t="s">
        <v>433</v>
      </c>
      <c r="AB7" s="275">
        <f t="shared" ref="AB7:AB37" si="5">IF(TRIM(AA7)="Permitted or yield control",1, IF(TRIM(AA7)="Protected",0.01, 1))</f>
        <v>1</v>
      </c>
      <c r="AC7" s="275">
        <v>0.5</v>
      </c>
      <c r="AD7" s="275">
        <f t="shared" si="1"/>
        <v>1</v>
      </c>
      <c r="AE7" s="275" t="s">
        <v>429</v>
      </c>
      <c r="AF7" s="275">
        <v>0</v>
      </c>
      <c r="AG7" s="275">
        <v>0</v>
      </c>
      <c r="AH7" s="275" t="s">
        <v>429</v>
      </c>
      <c r="AI7" s="275">
        <v>0</v>
      </c>
      <c r="AJ7" s="275">
        <f t="shared" ref="AJ7:AJ37" si="6">IF(AG7=0, 0, IF(AI7=1, 1, IF(AI7=2, 1*(1+0.75), 1*(1+0.75+0.5*(AI7-2)))))</f>
        <v>0</v>
      </c>
      <c r="AK7" s="275">
        <f t="shared" ref="AK7:AK37" si="7">IF(Z7="D",1,AF7+AJ7)</f>
        <v>1</v>
      </c>
      <c r="AL7" s="275" t="str">
        <f t="shared" si="2"/>
        <v>NA</v>
      </c>
      <c r="AM7" s="275">
        <f t="shared" ref="AM7:AM37" si="8">IF(Z7="D", 1, 1-(((60-AL7)/60)*(0.1/0.15)))</f>
        <v>1</v>
      </c>
      <c r="AN7" s="276">
        <f t="shared" si="3"/>
        <v>1</v>
      </c>
      <c r="AO7" s="749"/>
      <c r="AP7" s="267"/>
      <c r="AQ7" s="272" t="s">
        <v>35</v>
      </c>
      <c r="AR7" s="277">
        <f t="shared" ref="AR7:AR37" si="9">M7</f>
        <v>3675995</v>
      </c>
      <c r="AS7" s="277">
        <f t="shared" ref="AS7:AS37" si="10">V7</f>
        <v>6.519363039802215E-7</v>
      </c>
      <c r="AT7" s="277">
        <f t="shared" ref="AT7:AT37" si="11">AN7</f>
        <v>1</v>
      </c>
      <c r="AU7" s="277">
        <v>1</v>
      </c>
      <c r="AV7" s="277">
        <f t="shared" ref="AV7:AV37" si="12">AR7*AS7*AT7*AU7</f>
        <v>2.3965145937497745</v>
      </c>
      <c r="AW7" s="722"/>
      <c r="AX7" s="722"/>
      <c r="AY7" s="715"/>
    </row>
    <row r="8" spans="1:99" ht="19.5" thickBot="1" x14ac:dyDescent="0.35">
      <c r="A8" s="4"/>
      <c r="B8" s="7" t="s">
        <v>18</v>
      </c>
      <c r="C8" s="53">
        <f>'Input sheet'!E10</f>
        <v>1696</v>
      </c>
      <c r="E8" s="278" t="s">
        <v>70</v>
      </c>
      <c r="F8" s="279" t="s">
        <v>498</v>
      </c>
      <c r="I8" s="17"/>
      <c r="K8" s="280" t="s">
        <v>30</v>
      </c>
      <c r="L8" s="110" t="s">
        <v>181</v>
      </c>
      <c r="M8" s="271">
        <f>C12*(C13+C14)</f>
        <v>45571932</v>
      </c>
      <c r="N8" s="722"/>
      <c r="P8" s="281" t="s">
        <v>30</v>
      </c>
      <c r="Q8" s="45">
        <f>$C$29</f>
        <v>35</v>
      </c>
      <c r="R8" s="45">
        <f>$C$31</f>
        <v>15</v>
      </c>
      <c r="S8" s="45">
        <v>10</v>
      </c>
      <c r="T8" s="45">
        <f t="shared" si="4"/>
        <v>10.197448937567444</v>
      </c>
      <c r="U8" s="45">
        <f t="shared" ref="U8:U37" si="13">(T8/67.29)^3.79</f>
        <v>7.8388153024650875E-4</v>
      </c>
      <c r="V8" s="45">
        <f t="shared" si="0"/>
        <v>1.567148590239556E-3</v>
      </c>
      <c r="W8" s="724"/>
      <c r="Y8" s="282" t="s">
        <v>30</v>
      </c>
      <c r="Z8" s="274" t="s">
        <v>418</v>
      </c>
      <c r="AA8" s="275" t="s">
        <v>433</v>
      </c>
      <c r="AB8" s="275">
        <f t="shared" si="5"/>
        <v>1</v>
      </c>
      <c r="AC8" s="275">
        <v>0.5</v>
      </c>
      <c r="AD8" s="275">
        <f t="shared" si="1"/>
        <v>1</v>
      </c>
      <c r="AE8" s="275" t="s">
        <v>429</v>
      </c>
      <c r="AF8" s="275">
        <v>0</v>
      </c>
      <c r="AG8" s="275">
        <v>0</v>
      </c>
      <c r="AH8" s="275" t="s">
        <v>429</v>
      </c>
      <c r="AI8" s="275">
        <v>0</v>
      </c>
      <c r="AJ8" s="275">
        <f t="shared" si="6"/>
        <v>0</v>
      </c>
      <c r="AK8" s="275">
        <f t="shared" si="7"/>
        <v>1</v>
      </c>
      <c r="AL8" s="275" t="str">
        <f t="shared" si="2"/>
        <v>NA</v>
      </c>
      <c r="AM8" s="275">
        <f t="shared" si="8"/>
        <v>1</v>
      </c>
      <c r="AN8" s="276">
        <f t="shared" si="3"/>
        <v>1</v>
      </c>
      <c r="AO8" s="749"/>
      <c r="AP8" s="267"/>
      <c r="AQ8" s="281" t="s">
        <v>30</v>
      </c>
      <c r="AR8" s="277">
        <f t="shared" si="9"/>
        <v>45571932</v>
      </c>
      <c r="AS8" s="277">
        <f t="shared" si="10"/>
        <v>1.567148590239556E-3</v>
      </c>
      <c r="AT8" s="277">
        <f t="shared" si="11"/>
        <v>1</v>
      </c>
      <c r="AU8" s="277">
        <v>1</v>
      </c>
      <c r="AV8" s="277">
        <f t="shared" si="12"/>
        <v>71417.988988292913</v>
      </c>
      <c r="AW8" s="722"/>
      <c r="AX8" s="722"/>
      <c r="AY8" s="715"/>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row>
    <row r="9" spans="1:99" ht="19.5" thickTop="1" x14ac:dyDescent="0.3">
      <c r="A9" s="2" t="s">
        <v>31</v>
      </c>
      <c r="B9" s="5" t="s">
        <v>22</v>
      </c>
      <c r="C9" s="54">
        <f>'Input sheet'!E11</f>
        <v>941</v>
      </c>
      <c r="E9" s="283"/>
      <c r="F9" s="17"/>
      <c r="G9" s="17"/>
      <c r="H9" s="17"/>
      <c r="I9" s="17"/>
      <c r="K9" s="280" t="s">
        <v>28</v>
      </c>
      <c r="L9" s="110" t="s">
        <v>182</v>
      </c>
      <c r="M9" s="271">
        <f>C13*C14</f>
        <v>40208076</v>
      </c>
      <c r="N9" s="722"/>
      <c r="P9" s="281" t="s">
        <v>28</v>
      </c>
      <c r="Q9" s="45">
        <f>$C$29</f>
        <v>35</v>
      </c>
      <c r="R9" s="45">
        <f>$C$30</f>
        <v>20</v>
      </c>
      <c r="S9" s="45">
        <v>10</v>
      </c>
      <c r="T9" s="45">
        <f t="shared" si="4"/>
        <v>7.8464824249932006</v>
      </c>
      <c r="U9" s="45">
        <f t="shared" si="13"/>
        <v>2.903258937823807E-4</v>
      </c>
      <c r="V9" s="45">
        <f t="shared" si="0"/>
        <v>5.8056749844016082E-4</v>
      </c>
      <c r="W9" s="724"/>
      <c r="Y9" s="282" t="s">
        <v>28</v>
      </c>
      <c r="Z9" s="274" t="s">
        <v>418</v>
      </c>
      <c r="AA9" s="275" t="s">
        <v>433</v>
      </c>
      <c r="AB9" s="275">
        <f t="shared" si="5"/>
        <v>1</v>
      </c>
      <c r="AC9" s="275">
        <v>0.5</v>
      </c>
      <c r="AD9" s="275">
        <f t="shared" si="1"/>
        <v>1</v>
      </c>
      <c r="AE9" s="275" t="s">
        <v>429</v>
      </c>
      <c r="AF9" s="275">
        <v>0</v>
      </c>
      <c r="AG9" s="275">
        <v>0</v>
      </c>
      <c r="AH9" s="275" t="s">
        <v>429</v>
      </c>
      <c r="AI9" s="275">
        <v>0</v>
      </c>
      <c r="AJ9" s="275">
        <f t="shared" si="6"/>
        <v>0</v>
      </c>
      <c r="AK9" s="275">
        <f t="shared" si="7"/>
        <v>1</v>
      </c>
      <c r="AL9" s="275" t="str">
        <f t="shared" si="2"/>
        <v>NA</v>
      </c>
      <c r="AM9" s="275">
        <f t="shared" si="8"/>
        <v>1</v>
      </c>
      <c r="AN9" s="276">
        <f t="shared" si="3"/>
        <v>1</v>
      </c>
      <c r="AO9" s="749"/>
      <c r="AP9" s="267"/>
      <c r="AQ9" s="281" t="s">
        <v>28</v>
      </c>
      <c r="AR9" s="277">
        <f t="shared" si="9"/>
        <v>40208076</v>
      </c>
      <c r="AS9" s="277">
        <f t="shared" si="10"/>
        <v>5.8056749844016082E-4</v>
      </c>
      <c r="AT9" s="277">
        <f t="shared" si="11"/>
        <v>1</v>
      </c>
      <c r="AU9" s="277">
        <v>1</v>
      </c>
      <c r="AV9" s="277">
        <f t="shared" si="12"/>
        <v>23343.502100411868</v>
      </c>
      <c r="AW9" s="722"/>
      <c r="AX9" s="722"/>
      <c r="AY9" s="715"/>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row>
    <row r="10" spans="1:99" ht="19.5" customHeight="1" x14ac:dyDescent="0.3">
      <c r="A10" s="3"/>
      <c r="B10" s="6" t="s">
        <v>23</v>
      </c>
      <c r="C10" s="52">
        <f>'Input sheet'!E12</f>
        <v>3665</v>
      </c>
      <c r="K10" s="280" t="s">
        <v>36</v>
      </c>
      <c r="L10" s="110" t="s">
        <v>183</v>
      </c>
      <c r="M10" s="271">
        <f>C15*(C16+C17)</f>
        <v>4392588</v>
      </c>
      <c r="N10" s="722"/>
      <c r="P10" s="281" t="s">
        <v>36</v>
      </c>
      <c r="Q10" s="45">
        <f>$C$32</f>
        <v>15</v>
      </c>
      <c r="R10" s="45">
        <f>$C$32</f>
        <v>15</v>
      </c>
      <c r="S10" s="45">
        <v>10</v>
      </c>
      <c r="T10" s="45">
        <f t="shared" si="4"/>
        <v>1.3073361412148754</v>
      </c>
      <c r="U10" s="45">
        <f t="shared" si="13"/>
        <v>3.259682051177461E-7</v>
      </c>
      <c r="V10" s="45">
        <f t="shared" si="0"/>
        <v>6.519363039802215E-7</v>
      </c>
      <c r="W10" s="724"/>
      <c r="Y10" s="282" t="s">
        <v>36</v>
      </c>
      <c r="Z10" s="274" t="s">
        <v>418</v>
      </c>
      <c r="AA10" s="275" t="s">
        <v>433</v>
      </c>
      <c r="AB10" s="275">
        <f t="shared" si="5"/>
        <v>1</v>
      </c>
      <c r="AC10" s="275">
        <v>0.5</v>
      </c>
      <c r="AD10" s="275">
        <f t="shared" si="1"/>
        <v>1</v>
      </c>
      <c r="AE10" s="275" t="s">
        <v>429</v>
      </c>
      <c r="AF10" s="275">
        <v>0</v>
      </c>
      <c r="AG10" s="275">
        <v>0</v>
      </c>
      <c r="AH10" s="275" t="s">
        <v>429</v>
      </c>
      <c r="AI10" s="275">
        <v>0</v>
      </c>
      <c r="AJ10" s="275">
        <f t="shared" si="6"/>
        <v>0</v>
      </c>
      <c r="AK10" s="275">
        <f t="shared" si="7"/>
        <v>1</v>
      </c>
      <c r="AL10" s="275" t="str">
        <f t="shared" si="2"/>
        <v>NA</v>
      </c>
      <c r="AM10" s="275">
        <f t="shared" si="8"/>
        <v>1</v>
      </c>
      <c r="AN10" s="276">
        <f t="shared" si="3"/>
        <v>1</v>
      </c>
      <c r="AO10" s="749"/>
      <c r="AP10" s="267"/>
      <c r="AQ10" s="281" t="s">
        <v>36</v>
      </c>
      <c r="AR10" s="277">
        <f t="shared" si="9"/>
        <v>4392588</v>
      </c>
      <c r="AS10" s="277">
        <f t="shared" si="10"/>
        <v>6.519363039802215E-7</v>
      </c>
      <c r="AT10" s="277">
        <f t="shared" si="11"/>
        <v>1</v>
      </c>
      <c r="AU10" s="277">
        <v>1</v>
      </c>
      <c r="AV10" s="277">
        <f t="shared" si="12"/>
        <v>2.8636875856278734</v>
      </c>
      <c r="AW10" s="722"/>
      <c r="AX10" s="722"/>
      <c r="AY10" s="715"/>
      <c r="AZ10" s="284"/>
      <c r="BA10" s="284"/>
      <c r="BB10" s="284"/>
      <c r="BC10" s="284"/>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row>
    <row r="11" spans="1:99" ht="19.5" thickBot="1" x14ac:dyDescent="0.35">
      <c r="A11" s="4"/>
      <c r="B11" s="7" t="s">
        <v>24</v>
      </c>
      <c r="C11" s="53">
        <f>'Input sheet'!E13</f>
        <v>1003</v>
      </c>
      <c r="K11" s="280" t="s">
        <v>29</v>
      </c>
      <c r="L11" s="110" t="s">
        <v>184</v>
      </c>
      <c r="M11" s="271">
        <f>C16*C17</f>
        <v>3675995</v>
      </c>
      <c r="N11" s="722"/>
      <c r="P11" s="281" t="s">
        <v>29</v>
      </c>
      <c r="Q11" s="45">
        <f>$C$32</f>
        <v>15</v>
      </c>
      <c r="R11" s="45">
        <f>$C$32</f>
        <v>15</v>
      </c>
      <c r="S11" s="45">
        <v>10</v>
      </c>
      <c r="T11" s="45">
        <f t="shared" si="4"/>
        <v>1.3073361412148754</v>
      </c>
      <c r="U11" s="45">
        <f t="shared" si="13"/>
        <v>3.259682051177461E-7</v>
      </c>
      <c r="V11" s="45">
        <f t="shared" si="0"/>
        <v>6.519363039802215E-7</v>
      </c>
      <c r="W11" s="724"/>
      <c r="Y11" s="282" t="s">
        <v>29</v>
      </c>
      <c r="Z11" s="274" t="s">
        <v>418</v>
      </c>
      <c r="AA11" s="275" t="s">
        <v>433</v>
      </c>
      <c r="AB11" s="275">
        <f t="shared" si="5"/>
        <v>1</v>
      </c>
      <c r="AC11" s="275">
        <v>0.5</v>
      </c>
      <c r="AD11" s="275">
        <f t="shared" si="1"/>
        <v>1</v>
      </c>
      <c r="AE11" s="275" t="s">
        <v>429</v>
      </c>
      <c r="AF11" s="275">
        <v>0</v>
      </c>
      <c r="AG11" s="275">
        <v>0</v>
      </c>
      <c r="AH11" s="275" t="s">
        <v>429</v>
      </c>
      <c r="AI11" s="275">
        <v>0</v>
      </c>
      <c r="AJ11" s="275">
        <f t="shared" si="6"/>
        <v>0</v>
      </c>
      <c r="AK11" s="275">
        <f t="shared" si="7"/>
        <v>1</v>
      </c>
      <c r="AL11" s="275" t="str">
        <f t="shared" si="2"/>
        <v>NA</v>
      </c>
      <c r="AM11" s="275">
        <f t="shared" si="8"/>
        <v>1</v>
      </c>
      <c r="AN11" s="276">
        <f t="shared" si="3"/>
        <v>1</v>
      </c>
      <c r="AO11" s="749"/>
      <c r="AP11" s="267"/>
      <c r="AQ11" s="281" t="s">
        <v>29</v>
      </c>
      <c r="AR11" s="277">
        <f t="shared" si="9"/>
        <v>3675995</v>
      </c>
      <c r="AS11" s="277">
        <f t="shared" si="10"/>
        <v>6.519363039802215E-7</v>
      </c>
      <c r="AT11" s="277">
        <f t="shared" si="11"/>
        <v>1</v>
      </c>
      <c r="AU11" s="277">
        <v>1</v>
      </c>
      <c r="AV11" s="277">
        <f t="shared" si="12"/>
        <v>2.3965145937497745</v>
      </c>
      <c r="AW11" s="722"/>
      <c r="AX11" s="722"/>
      <c r="AY11" s="715"/>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row>
    <row r="12" spans="1:99" ht="19.5" thickTop="1" x14ac:dyDescent="0.3">
      <c r="A12" s="2" t="s">
        <v>32</v>
      </c>
      <c r="B12" s="5" t="s">
        <v>19</v>
      </c>
      <c r="C12" s="54">
        <f>'Input sheet'!E14</f>
        <v>2316</v>
      </c>
      <c r="K12" s="280" t="s">
        <v>37</v>
      </c>
      <c r="L12" s="110" t="s">
        <v>185</v>
      </c>
      <c r="M12" s="271">
        <f>C6*(C7+C8)</f>
        <v>24486848</v>
      </c>
      <c r="N12" s="722"/>
      <c r="P12" s="281" t="s">
        <v>37</v>
      </c>
      <c r="Q12" s="45">
        <f>$C$29</f>
        <v>35</v>
      </c>
      <c r="R12" s="45">
        <f>$C$31</f>
        <v>15</v>
      </c>
      <c r="S12" s="45">
        <v>10</v>
      </c>
      <c r="T12" s="45">
        <f t="shared" si="4"/>
        <v>10.197448937567444</v>
      </c>
      <c r="U12" s="45">
        <f t="shared" si="13"/>
        <v>7.8388153024650875E-4</v>
      </c>
      <c r="V12" s="45">
        <f t="shared" si="0"/>
        <v>1.567148590239556E-3</v>
      </c>
      <c r="W12" s="724"/>
      <c r="Y12" s="282" t="s">
        <v>37</v>
      </c>
      <c r="Z12" s="274" t="s">
        <v>418</v>
      </c>
      <c r="AA12" s="275" t="s">
        <v>433</v>
      </c>
      <c r="AB12" s="275">
        <f t="shared" si="5"/>
        <v>1</v>
      </c>
      <c r="AC12" s="275">
        <v>0.5</v>
      </c>
      <c r="AD12" s="275">
        <f t="shared" si="1"/>
        <v>1</v>
      </c>
      <c r="AE12" s="275" t="s">
        <v>429</v>
      </c>
      <c r="AF12" s="275">
        <v>0</v>
      </c>
      <c r="AG12" s="275">
        <v>0</v>
      </c>
      <c r="AH12" s="275" t="s">
        <v>429</v>
      </c>
      <c r="AI12" s="275">
        <v>0</v>
      </c>
      <c r="AJ12" s="275">
        <f t="shared" si="6"/>
        <v>0</v>
      </c>
      <c r="AK12" s="275">
        <f t="shared" si="7"/>
        <v>1</v>
      </c>
      <c r="AL12" s="275" t="str">
        <f t="shared" si="2"/>
        <v>NA</v>
      </c>
      <c r="AM12" s="275">
        <f t="shared" si="8"/>
        <v>1</v>
      </c>
      <c r="AN12" s="276">
        <f t="shared" si="3"/>
        <v>1</v>
      </c>
      <c r="AO12" s="749"/>
      <c r="AP12" s="267"/>
      <c r="AQ12" s="281" t="s">
        <v>37</v>
      </c>
      <c r="AR12" s="277">
        <f t="shared" si="9"/>
        <v>24486848</v>
      </c>
      <c r="AS12" s="277">
        <f t="shared" si="10"/>
        <v>1.567148590239556E-3</v>
      </c>
      <c r="AT12" s="277">
        <f t="shared" si="11"/>
        <v>1</v>
      </c>
      <c r="AU12" s="277">
        <v>1</v>
      </c>
      <c r="AV12" s="277">
        <f t="shared" si="12"/>
        <v>38374.529322610288</v>
      </c>
      <c r="AW12" s="722"/>
      <c r="AX12" s="722"/>
      <c r="AY12" s="715"/>
      <c r="AZ12" s="285"/>
      <c r="BA12" s="285"/>
      <c r="BB12" s="285"/>
      <c r="BC12" s="285"/>
      <c r="BD12" s="285"/>
      <c r="BE12" s="285"/>
      <c r="BF12" s="285"/>
      <c r="BG12" s="285"/>
      <c r="BH12" s="285"/>
      <c r="BI12" s="285"/>
      <c r="BJ12" s="285"/>
      <c r="BK12" s="285"/>
      <c r="BL12" s="285"/>
      <c r="BM12" s="285"/>
      <c r="BN12" s="285"/>
      <c r="BO12" s="285"/>
      <c r="BP12" s="285"/>
      <c r="BQ12" s="285"/>
      <c r="BR12" s="285"/>
      <c r="BS12" s="285"/>
      <c r="BT12" s="285"/>
      <c r="BU12" s="285"/>
      <c r="BV12" s="285"/>
      <c r="BW12" s="285"/>
      <c r="BX12" s="285"/>
      <c r="BY12" s="285"/>
      <c r="BZ12" s="285"/>
      <c r="CA12" s="285"/>
      <c r="CB12" s="285"/>
      <c r="CC12" s="285"/>
      <c r="CD12" s="285"/>
      <c r="CE12" s="285"/>
      <c r="CF12" s="285"/>
      <c r="CG12" s="285"/>
      <c r="CH12" s="285"/>
      <c r="CI12" s="285"/>
      <c r="CJ12" s="285"/>
      <c r="CK12" s="285"/>
      <c r="CL12" s="285"/>
      <c r="CM12" s="285"/>
      <c r="CN12" s="285"/>
      <c r="CO12" s="285"/>
      <c r="CP12" s="285"/>
      <c r="CQ12" s="285"/>
      <c r="CR12" s="285"/>
      <c r="CS12" s="285"/>
      <c r="CT12" s="285"/>
      <c r="CU12" s="285"/>
    </row>
    <row r="13" spans="1:99" ht="20.25" customHeight="1" thickBot="1" x14ac:dyDescent="0.35">
      <c r="A13" s="3"/>
      <c r="B13" s="6" t="s">
        <v>20</v>
      </c>
      <c r="C13" s="52">
        <f>'Input sheet'!E15</f>
        <v>17361</v>
      </c>
      <c r="F13" s="99"/>
      <c r="H13" s="286"/>
      <c r="I13" s="286"/>
      <c r="K13" s="287" t="s">
        <v>39</v>
      </c>
      <c r="L13" s="106" t="s">
        <v>186</v>
      </c>
      <c r="M13" s="288">
        <f>C7*C8</f>
        <v>21610432</v>
      </c>
      <c r="N13" s="517"/>
      <c r="P13" s="289" t="s">
        <v>39</v>
      </c>
      <c r="Q13" s="46">
        <f>$C$29</f>
        <v>35</v>
      </c>
      <c r="R13" s="46">
        <f>$C$30</f>
        <v>20</v>
      </c>
      <c r="S13" s="46">
        <v>10</v>
      </c>
      <c r="T13" s="46">
        <f t="shared" si="4"/>
        <v>7.8464824249932006</v>
      </c>
      <c r="U13" s="46">
        <f t="shared" si="13"/>
        <v>2.903258937823807E-4</v>
      </c>
      <c r="V13" s="46">
        <f t="shared" si="0"/>
        <v>5.8056749844016082E-4</v>
      </c>
      <c r="W13" s="725"/>
      <c r="Y13" s="290" t="s">
        <v>39</v>
      </c>
      <c r="Z13" s="291" t="s">
        <v>418</v>
      </c>
      <c r="AA13" s="292" t="s">
        <v>433</v>
      </c>
      <c r="AB13" s="292">
        <f t="shared" si="5"/>
        <v>1</v>
      </c>
      <c r="AC13" s="292">
        <v>0.5</v>
      </c>
      <c r="AD13" s="292">
        <f t="shared" si="1"/>
        <v>1</v>
      </c>
      <c r="AE13" s="292" t="s">
        <v>429</v>
      </c>
      <c r="AF13" s="292">
        <v>0</v>
      </c>
      <c r="AG13" s="292">
        <v>0</v>
      </c>
      <c r="AH13" s="292" t="s">
        <v>429</v>
      </c>
      <c r="AI13" s="292">
        <v>0</v>
      </c>
      <c r="AJ13" s="292">
        <f t="shared" si="6"/>
        <v>0</v>
      </c>
      <c r="AK13" s="292">
        <f t="shared" si="7"/>
        <v>1</v>
      </c>
      <c r="AL13" s="292" t="str">
        <f t="shared" si="2"/>
        <v>NA</v>
      </c>
      <c r="AM13" s="292">
        <f t="shared" si="8"/>
        <v>1</v>
      </c>
      <c r="AN13" s="293">
        <f t="shared" si="3"/>
        <v>1</v>
      </c>
      <c r="AO13" s="750"/>
      <c r="AP13" s="267"/>
      <c r="AQ13" s="289" t="s">
        <v>39</v>
      </c>
      <c r="AR13" s="294">
        <f t="shared" si="9"/>
        <v>21610432</v>
      </c>
      <c r="AS13" s="294">
        <f t="shared" si="10"/>
        <v>5.8056749844016082E-4</v>
      </c>
      <c r="AT13" s="294">
        <f t="shared" si="11"/>
        <v>1</v>
      </c>
      <c r="AU13" s="294">
        <v>1</v>
      </c>
      <c r="AV13" s="294">
        <f t="shared" si="12"/>
        <v>12546.314446451201</v>
      </c>
      <c r="AW13" s="517"/>
      <c r="AX13" s="517"/>
      <c r="AY13" s="715"/>
      <c r="AZ13" s="286"/>
      <c r="BA13" s="286"/>
      <c r="BB13" s="286"/>
      <c r="BC13" s="286"/>
      <c r="BD13" s="286"/>
      <c r="BE13" s="286"/>
      <c r="BF13" s="286"/>
      <c r="BG13" s="286"/>
      <c r="BH13" s="286"/>
      <c r="BI13" s="286"/>
      <c r="BJ13" s="286"/>
      <c r="BK13" s="286"/>
      <c r="BL13" s="286"/>
      <c r="BM13" s="286"/>
      <c r="BN13" s="286"/>
      <c r="BO13" s="286"/>
      <c r="BP13" s="286"/>
      <c r="BQ13" s="286"/>
      <c r="BR13" s="286"/>
      <c r="BS13" s="286"/>
      <c r="BT13" s="286"/>
      <c r="BU13" s="286"/>
      <c r="BV13" s="286"/>
      <c r="BW13" s="286"/>
      <c r="BX13" s="286"/>
      <c r="BY13" s="286"/>
      <c r="BZ13" s="286"/>
      <c r="CA13" s="286"/>
      <c r="CB13" s="286"/>
      <c r="CC13" s="286"/>
      <c r="CD13" s="286"/>
      <c r="CE13" s="286"/>
      <c r="CF13" s="286"/>
      <c r="CG13" s="286"/>
      <c r="CH13" s="286"/>
      <c r="CI13" s="286"/>
      <c r="CJ13" s="286"/>
      <c r="CK13" s="286"/>
      <c r="CL13" s="286"/>
      <c r="CM13" s="286"/>
      <c r="CN13" s="286"/>
      <c r="CO13" s="286"/>
      <c r="CP13" s="286"/>
      <c r="CQ13" s="286"/>
      <c r="CR13" s="286"/>
      <c r="CS13" s="286"/>
      <c r="CT13" s="286"/>
      <c r="CU13" s="286"/>
    </row>
    <row r="14" spans="1:99" ht="20.25" thickTop="1" thickBot="1" x14ac:dyDescent="0.35">
      <c r="A14" s="4"/>
      <c r="B14" s="7" t="s">
        <v>21</v>
      </c>
      <c r="C14" s="53">
        <f>'Input sheet'!E16</f>
        <v>2316</v>
      </c>
      <c r="F14" s="99"/>
      <c r="H14" s="295"/>
      <c r="I14" s="295"/>
      <c r="K14" s="296" t="s">
        <v>34</v>
      </c>
      <c r="L14" s="105" t="s">
        <v>187</v>
      </c>
      <c r="M14" s="261">
        <f>C7*C17</f>
        <v>12780226</v>
      </c>
      <c r="N14" s="721">
        <f>SUM(M14:M21)</f>
        <v>97671710</v>
      </c>
      <c r="P14" s="297" t="s">
        <v>34</v>
      </c>
      <c r="Q14" s="44">
        <f>$C$29</f>
        <v>35</v>
      </c>
      <c r="R14" s="44">
        <f>$C$33</f>
        <v>25</v>
      </c>
      <c r="S14" s="44">
        <v>45</v>
      </c>
      <c r="T14" s="44">
        <f t="shared" si="4"/>
        <v>12.375006393165437</v>
      </c>
      <c r="U14" s="44">
        <f t="shared" si="13"/>
        <v>1.6323552670977528E-3</v>
      </c>
      <c r="V14" s="44">
        <f t="shared" si="0"/>
        <v>3.2620459504774839E-3</v>
      </c>
      <c r="W14" s="516">
        <f>AVERAGE(V14:V21)</f>
        <v>2.3602424521125998E-3</v>
      </c>
      <c r="Y14" s="298" t="s">
        <v>34</v>
      </c>
      <c r="Z14" s="299" t="s">
        <v>419</v>
      </c>
      <c r="AA14" s="265" t="s">
        <v>382</v>
      </c>
      <c r="AB14" s="265">
        <f t="shared" si="5"/>
        <v>0.01</v>
      </c>
      <c r="AC14" s="265">
        <v>0.5</v>
      </c>
      <c r="AD14" s="265">
        <f t="shared" si="1"/>
        <v>0.505</v>
      </c>
      <c r="AE14" s="265" t="s">
        <v>54</v>
      </c>
      <c r="AF14" s="265">
        <f t="shared" ref="AF14:AF37" si="14">IF(ISNUMBER(SEARCH("EBT", AE14)),$C$22, 0) + IF(ISNUMBER(SEARCH("WBT", AE14)),$C$23, 0)+IF(ISNUMBER(SEARCH("NBT", AE14)),$C$24, 0) + IF(ISNUMBER(SEARCH("SBT", AE14)),$C$25, 0)</f>
        <v>3</v>
      </c>
      <c r="AG14" s="265">
        <v>1</v>
      </c>
      <c r="AH14" s="265" t="s">
        <v>17</v>
      </c>
      <c r="AI14" s="265">
        <f t="shared" ref="AI14:AI37" si="15">IF(ISNUMBER(SEARCH("EBT", AH14)),$C$22, 0) + IF(ISNUMBER(SEARCH("WBT", AH14)),$C$23, 0)+IF(ISNUMBER(SEARCH("NBT", AH14)),$C$24, 0) + IF(ISNUMBER(SEARCH("SBT", AH14)),$C$25, 0)</f>
        <v>2</v>
      </c>
      <c r="AJ14" s="265">
        <f t="shared" si="6"/>
        <v>1.75</v>
      </c>
      <c r="AK14" s="265">
        <f t="shared" si="7"/>
        <v>4.75</v>
      </c>
      <c r="AL14" s="265">
        <f t="shared" si="2"/>
        <v>35</v>
      </c>
      <c r="AM14" s="265">
        <f t="shared" si="8"/>
        <v>0.7222222222222221</v>
      </c>
      <c r="AN14" s="266">
        <f t="shared" si="3"/>
        <v>1.7324305555555555</v>
      </c>
      <c r="AO14" s="748">
        <f>AVERAGE(AN14:AN21)</f>
        <v>1.3221180555555554</v>
      </c>
      <c r="AP14" s="267"/>
      <c r="AQ14" s="300" t="s">
        <v>34</v>
      </c>
      <c r="AR14" s="301">
        <f t="shared" si="9"/>
        <v>12780226</v>
      </c>
      <c r="AS14" s="301">
        <f t="shared" si="10"/>
        <v>3.2620459504774839E-3</v>
      </c>
      <c r="AT14" s="301">
        <f t="shared" si="11"/>
        <v>1.7324305555555555</v>
      </c>
      <c r="AU14" s="301">
        <v>1</v>
      </c>
      <c r="AV14" s="301">
        <f t="shared" si="12"/>
        <v>72224.483226409269</v>
      </c>
      <c r="AW14" s="516">
        <f>SUM(AV14:AV21)</f>
        <v>304799.7669003444</v>
      </c>
      <c r="AX14" s="516">
        <f>100*EXP((-1/13700000)*AW14)</f>
        <v>97.799750686544201</v>
      </c>
      <c r="AY14" s="715"/>
    </row>
    <row r="15" spans="1:99" ht="19.5" thickTop="1" x14ac:dyDescent="0.3">
      <c r="A15" s="2" t="s">
        <v>33</v>
      </c>
      <c r="B15" s="5" t="s">
        <v>25</v>
      </c>
      <c r="C15" s="54">
        <f>'Input sheet'!E17</f>
        <v>941</v>
      </c>
      <c r="K15" s="111" t="s">
        <v>35</v>
      </c>
      <c r="L15" s="110" t="s">
        <v>188</v>
      </c>
      <c r="M15" s="271">
        <f>C9*(C7+C17)</f>
        <v>12934045</v>
      </c>
      <c r="N15" s="722"/>
      <c r="P15" s="302" t="s">
        <v>35</v>
      </c>
      <c r="Q15" s="45">
        <f>$C$29</f>
        <v>35</v>
      </c>
      <c r="R15" s="45">
        <f>$C$31</f>
        <v>15</v>
      </c>
      <c r="S15" s="45">
        <v>45</v>
      </c>
      <c r="T15" s="45">
        <f t="shared" si="4"/>
        <v>13.299792101327421</v>
      </c>
      <c r="U15" s="45">
        <f t="shared" si="13"/>
        <v>2.1450602139066136E-3</v>
      </c>
      <c r="V15" s="45">
        <f t="shared" si="0"/>
        <v>4.2855191444919425E-3</v>
      </c>
      <c r="W15" s="722"/>
      <c r="Y15" s="303" t="s">
        <v>35</v>
      </c>
      <c r="Z15" s="274" t="s">
        <v>419</v>
      </c>
      <c r="AA15" s="275" t="s">
        <v>382</v>
      </c>
      <c r="AB15" s="275">
        <f t="shared" si="5"/>
        <v>0.01</v>
      </c>
      <c r="AC15" s="275">
        <v>0.5</v>
      </c>
      <c r="AD15" s="275">
        <f t="shared" si="1"/>
        <v>0.505</v>
      </c>
      <c r="AE15" s="275">
        <v>0</v>
      </c>
      <c r="AF15" s="275">
        <f t="shared" si="14"/>
        <v>0</v>
      </c>
      <c r="AG15" s="275">
        <v>1</v>
      </c>
      <c r="AH15" s="275" t="s">
        <v>17</v>
      </c>
      <c r="AI15" s="275">
        <f t="shared" si="15"/>
        <v>2</v>
      </c>
      <c r="AJ15" s="275">
        <f t="shared" si="6"/>
        <v>1.75</v>
      </c>
      <c r="AK15" s="275">
        <f t="shared" si="7"/>
        <v>1.75</v>
      </c>
      <c r="AL15" s="275">
        <f t="shared" si="2"/>
        <v>35</v>
      </c>
      <c r="AM15" s="275">
        <f t="shared" si="8"/>
        <v>0.7222222222222221</v>
      </c>
      <c r="AN15" s="276">
        <f t="shared" si="3"/>
        <v>0.63826388888888885</v>
      </c>
      <c r="AO15" s="749"/>
      <c r="AP15" s="267"/>
      <c r="AQ15" s="302" t="s">
        <v>35</v>
      </c>
      <c r="AR15" s="277">
        <f t="shared" si="9"/>
        <v>12934045</v>
      </c>
      <c r="AS15" s="277">
        <f t="shared" si="10"/>
        <v>4.2855191444919425E-3</v>
      </c>
      <c r="AT15" s="277">
        <f t="shared" si="11"/>
        <v>0.63826388888888885</v>
      </c>
      <c r="AU15" s="277">
        <v>1</v>
      </c>
      <c r="AV15" s="277">
        <f t="shared" si="12"/>
        <v>35378.391304476223</v>
      </c>
      <c r="AW15" s="722"/>
      <c r="AX15" s="722"/>
      <c r="AY15" s="715"/>
    </row>
    <row r="16" spans="1:99" ht="18.75" customHeight="1" x14ac:dyDescent="0.3">
      <c r="A16" s="3"/>
      <c r="B16" s="6" t="s">
        <v>26</v>
      </c>
      <c r="C16" s="52">
        <f>'Input sheet'!E18</f>
        <v>3665</v>
      </c>
      <c r="K16" s="111" t="s">
        <v>30</v>
      </c>
      <c r="L16" s="110" t="s">
        <v>189</v>
      </c>
      <c r="M16" s="271">
        <f>C10*C8</f>
        <v>6215840</v>
      </c>
      <c r="N16" s="722"/>
      <c r="P16" s="302" t="s">
        <v>30</v>
      </c>
      <c r="Q16" s="45">
        <f>$C$30</f>
        <v>20</v>
      </c>
      <c r="R16" s="45">
        <f>$C$33</f>
        <v>25</v>
      </c>
      <c r="S16" s="45">
        <v>45</v>
      </c>
      <c r="T16" s="45">
        <f t="shared" si="4"/>
        <v>8.9147801264732891</v>
      </c>
      <c r="U16" s="45">
        <f t="shared" si="13"/>
        <v>4.7096302149683109E-4</v>
      </c>
      <c r="V16" s="45">
        <f t="shared" si="0"/>
        <v>9.417042368260448E-4</v>
      </c>
      <c r="W16" s="722"/>
      <c r="Y16" s="303" t="s">
        <v>30</v>
      </c>
      <c r="Z16" s="274" t="s">
        <v>419</v>
      </c>
      <c r="AA16" s="275" t="s">
        <v>382</v>
      </c>
      <c r="AB16" s="275">
        <f t="shared" si="5"/>
        <v>0.01</v>
      </c>
      <c r="AC16" s="275">
        <v>0.5</v>
      </c>
      <c r="AD16" s="275">
        <f t="shared" si="1"/>
        <v>0.505</v>
      </c>
      <c r="AE16" s="275" t="s">
        <v>420</v>
      </c>
      <c r="AF16" s="275">
        <f t="shared" si="14"/>
        <v>4</v>
      </c>
      <c r="AG16" s="275">
        <v>0</v>
      </c>
      <c r="AH16" s="275" t="s">
        <v>23</v>
      </c>
      <c r="AI16" s="275">
        <f t="shared" si="15"/>
        <v>1</v>
      </c>
      <c r="AJ16" s="275">
        <f t="shared" si="6"/>
        <v>0</v>
      </c>
      <c r="AK16" s="275">
        <f t="shared" si="7"/>
        <v>4</v>
      </c>
      <c r="AL16" s="275">
        <f t="shared" si="2"/>
        <v>35</v>
      </c>
      <c r="AM16" s="275">
        <f t="shared" si="8"/>
        <v>0.7222222222222221</v>
      </c>
      <c r="AN16" s="276">
        <f t="shared" si="3"/>
        <v>1.4588888888888887</v>
      </c>
      <c r="AO16" s="749"/>
      <c r="AP16" s="267"/>
      <c r="AQ16" s="302" t="s">
        <v>30</v>
      </c>
      <c r="AR16" s="277">
        <f t="shared" si="9"/>
        <v>6215840</v>
      </c>
      <c r="AS16" s="277">
        <f t="shared" si="10"/>
        <v>9.417042368260448E-4</v>
      </c>
      <c r="AT16" s="277">
        <f t="shared" si="11"/>
        <v>1.4588888888888887</v>
      </c>
      <c r="AU16" s="277">
        <v>1</v>
      </c>
      <c r="AV16" s="277">
        <f t="shared" si="12"/>
        <v>8539.5811107636309</v>
      </c>
      <c r="AW16" s="722"/>
      <c r="AX16" s="722"/>
      <c r="AY16" s="715"/>
    </row>
    <row r="17" spans="1:99" ht="19.5" thickBot="1" x14ac:dyDescent="0.35">
      <c r="A17" s="4"/>
      <c r="B17" s="7" t="s">
        <v>27</v>
      </c>
      <c r="C17" s="53">
        <f>'Input sheet'!E19</f>
        <v>1003</v>
      </c>
      <c r="H17" s="295"/>
      <c r="I17" s="295"/>
      <c r="K17" s="111" t="s">
        <v>28</v>
      </c>
      <c r="L17" s="110" t="s">
        <v>190</v>
      </c>
      <c r="M17" s="271">
        <f>C12*(C10+C8)</f>
        <v>12416076</v>
      </c>
      <c r="N17" s="722"/>
      <c r="P17" s="302" t="s">
        <v>28</v>
      </c>
      <c r="Q17" s="45">
        <f>$C$31</f>
        <v>15</v>
      </c>
      <c r="R17" s="45">
        <f>$C$33</f>
        <v>25</v>
      </c>
      <c r="S17" s="45">
        <v>45</v>
      </c>
      <c r="T17" s="45">
        <f t="shared" si="4"/>
        <v>8.9396576292116645</v>
      </c>
      <c r="U17" s="45">
        <f t="shared" si="13"/>
        <v>4.7596350895839364E-4</v>
      </c>
      <c r="V17" s="45">
        <f t="shared" si="0"/>
        <v>9.5170047665492732E-4</v>
      </c>
      <c r="W17" s="722"/>
      <c r="Y17" s="303" t="s">
        <v>28</v>
      </c>
      <c r="Z17" s="274" t="s">
        <v>419</v>
      </c>
      <c r="AA17" s="275" t="s">
        <v>382</v>
      </c>
      <c r="AB17" s="275">
        <f t="shared" si="5"/>
        <v>0.01</v>
      </c>
      <c r="AC17" s="275">
        <v>0.5</v>
      </c>
      <c r="AD17" s="275">
        <f t="shared" si="1"/>
        <v>0.505</v>
      </c>
      <c r="AE17" s="275" t="s">
        <v>420</v>
      </c>
      <c r="AF17" s="275">
        <f t="shared" si="14"/>
        <v>4</v>
      </c>
      <c r="AG17" s="275">
        <v>0</v>
      </c>
      <c r="AH17" s="275" t="s">
        <v>23</v>
      </c>
      <c r="AI17" s="275">
        <f t="shared" si="15"/>
        <v>1</v>
      </c>
      <c r="AJ17" s="275">
        <f t="shared" si="6"/>
        <v>0</v>
      </c>
      <c r="AK17" s="275">
        <f t="shared" si="7"/>
        <v>4</v>
      </c>
      <c r="AL17" s="275">
        <f t="shared" si="2"/>
        <v>35</v>
      </c>
      <c r="AM17" s="275">
        <f t="shared" si="8"/>
        <v>0.7222222222222221</v>
      </c>
      <c r="AN17" s="276">
        <f t="shared" si="3"/>
        <v>1.4588888888888887</v>
      </c>
      <c r="AO17" s="749"/>
      <c r="AP17" s="267"/>
      <c r="AQ17" s="302" t="s">
        <v>28</v>
      </c>
      <c r="AR17" s="277">
        <f t="shared" si="9"/>
        <v>12416076</v>
      </c>
      <c r="AS17" s="277">
        <f t="shared" si="10"/>
        <v>9.5170047665492732E-4</v>
      </c>
      <c r="AT17" s="277">
        <f t="shared" si="11"/>
        <v>1.4588888888888887</v>
      </c>
      <c r="AU17" s="277">
        <v>1</v>
      </c>
      <c r="AV17" s="277">
        <f t="shared" si="12"/>
        <v>17238.793436016593</v>
      </c>
      <c r="AW17" s="722"/>
      <c r="AX17" s="722"/>
      <c r="AY17" s="715"/>
      <c r="AZ17" s="295"/>
      <c r="BA17" s="295"/>
      <c r="BB17" s="295"/>
      <c r="BC17" s="295"/>
      <c r="BD17" s="295"/>
      <c r="BE17" s="295"/>
      <c r="BF17" s="295"/>
      <c r="BG17" s="295"/>
      <c r="BH17" s="295"/>
      <c r="BI17" s="295"/>
      <c r="BJ17" s="295"/>
      <c r="BK17" s="295"/>
      <c r="BL17" s="295"/>
      <c r="BM17" s="295"/>
      <c r="BN17" s="295"/>
      <c r="BO17" s="295"/>
      <c r="BP17" s="295"/>
      <c r="BQ17" s="295"/>
      <c r="BR17" s="295"/>
      <c r="BS17" s="295"/>
      <c r="BT17" s="295"/>
      <c r="BU17" s="295"/>
      <c r="BV17" s="295"/>
      <c r="BW17" s="295"/>
      <c r="BX17" s="295"/>
      <c r="BY17" s="295"/>
      <c r="BZ17" s="295"/>
      <c r="CA17" s="295"/>
      <c r="CB17" s="295"/>
      <c r="CC17" s="295"/>
      <c r="CD17" s="295"/>
      <c r="CE17" s="295"/>
      <c r="CF17" s="295"/>
      <c r="CG17" s="295"/>
      <c r="CH17" s="295"/>
      <c r="CI17" s="295"/>
      <c r="CJ17" s="295"/>
      <c r="CK17" s="295"/>
      <c r="CL17" s="295"/>
      <c r="CM17" s="295"/>
      <c r="CN17" s="295"/>
      <c r="CO17" s="295"/>
      <c r="CP17" s="295"/>
      <c r="CQ17" s="295"/>
      <c r="CR17" s="295"/>
      <c r="CS17" s="295"/>
      <c r="CT17" s="295"/>
      <c r="CU17" s="295"/>
    </row>
    <row r="18" spans="1:99" ht="20.25" thickTop="1" thickBot="1" x14ac:dyDescent="0.35">
      <c r="A18" s="1"/>
      <c r="B18" s="8" t="s">
        <v>72</v>
      </c>
      <c r="C18" s="55">
        <f>'Input sheet'!E20</f>
        <v>49345</v>
      </c>
      <c r="H18" s="295"/>
      <c r="I18" s="295"/>
      <c r="K18" s="111" t="s">
        <v>36</v>
      </c>
      <c r="L18" s="110" t="s">
        <v>191</v>
      </c>
      <c r="M18" s="271">
        <f>C13*C11</f>
        <v>17413083</v>
      </c>
      <c r="N18" s="722"/>
      <c r="P18" s="302" t="s">
        <v>36</v>
      </c>
      <c r="Q18" s="45">
        <f>$C$33</f>
        <v>25</v>
      </c>
      <c r="R18" s="45">
        <f>$C$29</f>
        <v>35</v>
      </c>
      <c r="S18" s="45">
        <v>45</v>
      </c>
      <c r="T18" s="45">
        <f t="shared" si="4"/>
        <v>12.375006393165437</v>
      </c>
      <c r="U18" s="45">
        <f t="shared" si="13"/>
        <v>1.6323552670977528E-3</v>
      </c>
      <c r="V18" s="45">
        <f t="shared" si="0"/>
        <v>3.2620459504774839E-3</v>
      </c>
      <c r="W18" s="722"/>
      <c r="Y18" s="303" t="s">
        <v>36</v>
      </c>
      <c r="Z18" s="274" t="s">
        <v>419</v>
      </c>
      <c r="AA18" s="275" t="s">
        <v>382</v>
      </c>
      <c r="AB18" s="275">
        <f t="shared" si="5"/>
        <v>0.01</v>
      </c>
      <c r="AC18" s="275">
        <v>0.5</v>
      </c>
      <c r="AD18" s="275">
        <f t="shared" si="1"/>
        <v>0.505</v>
      </c>
      <c r="AE18" s="275" t="s">
        <v>47</v>
      </c>
      <c r="AF18" s="275">
        <f t="shared" si="14"/>
        <v>3</v>
      </c>
      <c r="AG18" s="275">
        <v>1</v>
      </c>
      <c r="AH18" s="275" t="s">
        <v>20</v>
      </c>
      <c r="AI18" s="275">
        <f t="shared" si="15"/>
        <v>2</v>
      </c>
      <c r="AJ18" s="275">
        <f t="shared" si="6"/>
        <v>1.75</v>
      </c>
      <c r="AK18" s="275">
        <f t="shared" si="7"/>
        <v>4.75</v>
      </c>
      <c r="AL18" s="275">
        <f t="shared" si="2"/>
        <v>35</v>
      </c>
      <c r="AM18" s="275">
        <f t="shared" si="8"/>
        <v>0.7222222222222221</v>
      </c>
      <c r="AN18" s="276">
        <f t="shared" si="3"/>
        <v>1.7324305555555555</v>
      </c>
      <c r="AO18" s="749"/>
      <c r="AP18" s="267"/>
      <c r="AQ18" s="302" t="s">
        <v>36</v>
      </c>
      <c r="AR18" s="277">
        <f t="shared" si="9"/>
        <v>17413083</v>
      </c>
      <c r="AS18" s="277">
        <f t="shared" si="10"/>
        <v>3.2620459504774839E-3</v>
      </c>
      <c r="AT18" s="277">
        <f t="shared" si="11"/>
        <v>1.7324305555555555</v>
      </c>
      <c r="AU18" s="277">
        <v>1</v>
      </c>
      <c r="AV18" s="277">
        <f t="shared" si="12"/>
        <v>98406.000101529688</v>
      </c>
      <c r="AW18" s="722"/>
      <c r="AX18" s="722"/>
      <c r="AY18" s="715"/>
      <c r="AZ18" s="295"/>
      <c r="BA18" s="295"/>
      <c r="BB18" s="295"/>
      <c r="BC18" s="295"/>
      <c r="BD18" s="295"/>
      <c r="BE18" s="295"/>
      <c r="BF18" s="295"/>
      <c r="BG18" s="295"/>
      <c r="BH18" s="295"/>
      <c r="BI18" s="295"/>
      <c r="BJ18" s="295"/>
      <c r="BK18" s="295"/>
      <c r="BL18" s="295"/>
      <c r="BM18" s="295"/>
      <c r="BN18" s="295"/>
      <c r="BO18" s="295"/>
      <c r="BP18" s="295"/>
      <c r="BQ18" s="295"/>
      <c r="BR18" s="295"/>
      <c r="BS18" s="295"/>
      <c r="BT18" s="295"/>
      <c r="BU18" s="295"/>
      <c r="BV18" s="295"/>
      <c r="BW18" s="295"/>
      <c r="BX18" s="295"/>
      <c r="BY18" s="295"/>
      <c r="BZ18" s="295"/>
      <c r="CA18" s="295"/>
      <c r="CB18" s="295"/>
      <c r="CC18" s="295"/>
      <c r="CD18" s="295"/>
      <c r="CE18" s="295"/>
      <c r="CF18" s="295"/>
      <c r="CG18" s="295"/>
      <c r="CH18" s="295"/>
      <c r="CI18" s="295"/>
      <c r="CJ18" s="295"/>
      <c r="CK18" s="295"/>
      <c r="CL18" s="295"/>
      <c r="CM18" s="295"/>
      <c r="CN18" s="295"/>
      <c r="CO18" s="295"/>
      <c r="CP18" s="295"/>
      <c r="CQ18" s="295"/>
      <c r="CR18" s="295"/>
      <c r="CS18" s="295"/>
      <c r="CT18" s="295"/>
      <c r="CU18" s="295"/>
    </row>
    <row r="19" spans="1:99" ht="19.5" customHeight="1" thickTop="1" x14ac:dyDescent="0.3">
      <c r="B19" s="29"/>
      <c r="C19" s="99"/>
      <c r="H19" s="295"/>
      <c r="I19" s="295"/>
      <c r="K19" s="111" t="s">
        <v>29</v>
      </c>
      <c r="L19" s="110" t="s">
        <v>192</v>
      </c>
      <c r="M19" s="271">
        <f>C15*(C13+C11)</f>
        <v>17280524</v>
      </c>
      <c r="N19" s="722"/>
      <c r="P19" s="302" t="s">
        <v>29</v>
      </c>
      <c r="Q19" s="45">
        <f>$C$29</f>
        <v>35</v>
      </c>
      <c r="R19" s="45">
        <f>$C$31</f>
        <v>15</v>
      </c>
      <c r="S19" s="45">
        <v>45</v>
      </c>
      <c r="T19" s="45">
        <f t="shared" si="4"/>
        <v>13.299792101327421</v>
      </c>
      <c r="U19" s="45">
        <f t="shared" si="13"/>
        <v>2.1450602139066136E-3</v>
      </c>
      <c r="V19" s="45">
        <f t="shared" si="0"/>
        <v>4.2855191444919425E-3</v>
      </c>
      <c r="W19" s="722"/>
      <c r="Y19" s="303" t="s">
        <v>29</v>
      </c>
      <c r="Z19" s="274" t="s">
        <v>419</v>
      </c>
      <c r="AA19" s="275" t="s">
        <v>382</v>
      </c>
      <c r="AB19" s="275">
        <f t="shared" si="5"/>
        <v>0.01</v>
      </c>
      <c r="AC19" s="275">
        <v>0.5</v>
      </c>
      <c r="AD19" s="275">
        <f t="shared" si="1"/>
        <v>0.505</v>
      </c>
      <c r="AE19" s="275">
        <v>0</v>
      </c>
      <c r="AF19" s="275">
        <f t="shared" si="14"/>
        <v>0</v>
      </c>
      <c r="AG19" s="275">
        <v>1</v>
      </c>
      <c r="AH19" s="275" t="s">
        <v>20</v>
      </c>
      <c r="AI19" s="275">
        <f t="shared" si="15"/>
        <v>2</v>
      </c>
      <c r="AJ19" s="275">
        <f t="shared" si="6"/>
        <v>1.75</v>
      </c>
      <c r="AK19" s="275">
        <f t="shared" si="7"/>
        <v>1.75</v>
      </c>
      <c r="AL19" s="275">
        <f t="shared" si="2"/>
        <v>35</v>
      </c>
      <c r="AM19" s="275">
        <f t="shared" si="8"/>
        <v>0.7222222222222221</v>
      </c>
      <c r="AN19" s="276">
        <f t="shared" si="3"/>
        <v>0.63826388888888885</v>
      </c>
      <c r="AO19" s="749"/>
      <c r="AP19" s="267"/>
      <c r="AQ19" s="302" t="s">
        <v>29</v>
      </c>
      <c r="AR19" s="277">
        <f t="shared" si="9"/>
        <v>17280524</v>
      </c>
      <c r="AS19" s="277">
        <f t="shared" si="10"/>
        <v>4.2855191444919425E-3</v>
      </c>
      <c r="AT19" s="277">
        <f t="shared" si="11"/>
        <v>0.63826388888888885</v>
      </c>
      <c r="AU19" s="277">
        <v>1</v>
      </c>
      <c r="AV19" s="277">
        <f t="shared" si="12"/>
        <v>47267.281041498827</v>
      </c>
      <c r="AW19" s="722"/>
      <c r="AX19" s="722"/>
      <c r="AY19" s="715"/>
      <c r="AZ19" s="295"/>
      <c r="BA19" s="295"/>
      <c r="BB19" s="295"/>
      <c r="BC19" s="295"/>
      <c r="BD19" s="295"/>
      <c r="BE19" s="295"/>
      <c r="BF19" s="295"/>
      <c r="BG19" s="295"/>
      <c r="BH19" s="295"/>
      <c r="BI19" s="295"/>
      <c r="BJ19" s="295"/>
      <c r="BK19" s="295"/>
      <c r="BL19" s="295"/>
      <c r="BM19" s="295"/>
      <c r="BN19" s="295"/>
      <c r="BO19" s="295"/>
      <c r="BP19" s="295"/>
      <c r="BQ19" s="295"/>
      <c r="BR19" s="295"/>
      <c r="BS19" s="295"/>
      <c r="BT19" s="295"/>
      <c r="BU19" s="295"/>
      <c r="BV19" s="295"/>
      <c r="BW19" s="295"/>
      <c r="BX19" s="295"/>
      <c r="BY19" s="295"/>
      <c r="BZ19" s="295"/>
      <c r="CA19" s="295"/>
      <c r="CB19" s="295"/>
      <c r="CC19" s="295"/>
      <c r="CD19" s="295"/>
      <c r="CE19" s="295"/>
      <c r="CF19" s="295"/>
      <c r="CG19" s="295"/>
      <c r="CH19" s="295"/>
      <c r="CI19" s="295"/>
      <c r="CJ19" s="295"/>
      <c r="CK19" s="295"/>
      <c r="CL19" s="295"/>
      <c r="CM19" s="295"/>
      <c r="CN19" s="295"/>
      <c r="CO19" s="295"/>
      <c r="CP19" s="295"/>
      <c r="CQ19" s="295"/>
      <c r="CR19" s="295"/>
      <c r="CS19" s="295"/>
      <c r="CT19" s="295"/>
      <c r="CU19" s="295"/>
    </row>
    <row r="20" spans="1:99" ht="19.5" thickBot="1" x14ac:dyDescent="0.35">
      <c r="H20" s="99"/>
      <c r="I20" s="99"/>
      <c r="K20" s="111" t="s">
        <v>37</v>
      </c>
      <c r="L20" s="110" t="s">
        <v>193</v>
      </c>
      <c r="M20" s="271">
        <f>C16*C14</f>
        <v>8488140</v>
      </c>
      <c r="N20" s="722"/>
      <c r="P20" s="302" t="s">
        <v>37</v>
      </c>
      <c r="Q20" s="45">
        <f>$C$30</f>
        <v>20</v>
      </c>
      <c r="R20" s="45">
        <f>$C$33</f>
        <v>25</v>
      </c>
      <c r="S20" s="45">
        <v>45</v>
      </c>
      <c r="T20" s="45">
        <f t="shared" si="4"/>
        <v>8.9147801264732891</v>
      </c>
      <c r="U20" s="45">
        <f t="shared" si="13"/>
        <v>4.7096302149683109E-4</v>
      </c>
      <c r="V20" s="45">
        <f t="shared" si="0"/>
        <v>9.417042368260448E-4</v>
      </c>
      <c r="W20" s="722"/>
      <c r="Y20" s="303" t="s">
        <v>37</v>
      </c>
      <c r="Z20" s="274" t="s">
        <v>419</v>
      </c>
      <c r="AA20" s="275" t="s">
        <v>382</v>
      </c>
      <c r="AB20" s="275">
        <f t="shared" si="5"/>
        <v>0.01</v>
      </c>
      <c r="AC20" s="275">
        <v>0.5</v>
      </c>
      <c r="AD20" s="275">
        <f t="shared" si="1"/>
        <v>0.505</v>
      </c>
      <c r="AE20" s="275" t="s">
        <v>421</v>
      </c>
      <c r="AF20" s="275">
        <f t="shared" si="14"/>
        <v>4</v>
      </c>
      <c r="AG20" s="275">
        <v>0</v>
      </c>
      <c r="AH20" s="275" t="s">
        <v>26</v>
      </c>
      <c r="AI20" s="275">
        <f t="shared" si="15"/>
        <v>1</v>
      </c>
      <c r="AJ20" s="275">
        <f t="shared" si="6"/>
        <v>0</v>
      </c>
      <c r="AK20" s="275">
        <f t="shared" si="7"/>
        <v>4</v>
      </c>
      <c r="AL20" s="275">
        <f t="shared" si="2"/>
        <v>35</v>
      </c>
      <c r="AM20" s="275">
        <f t="shared" si="8"/>
        <v>0.7222222222222221</v>
      </c>
      <c r="AN20" s="276">
        <f t="shared" si="3"/>
        <v>1.4588888888888887</v>
      </c>
      <c r="AO20" s="749"/>
      <c r="AP20" s="267"/>
      <c r="AQ20" s="302" t="s">
        <v>37</v>
      </c>
      <c r="AR20" s="277">
        <f t="shared" si="9"/>
        <v>8488140</v>
      </c>
      <c r="AS20" s="277">
        <f t="shared" si="10"/>
        <v>9.417042368260448E-4</v>
      </c>
      <c r="AT20" s="277">
        <f t="shared" si="11"/>
        <v>1.4588888888888887</v>
      </c>
      <c r="AU20" s="277">
        <v>1</v>
      </c>
      <c r="AV20" s="277">
        <f t="shared" si="12"/>
        <v>11661.361941349393</v>
      </c>
      <c r="AW20" s="722"/>
      <c r="AX20" s="722"/>
      <c r="AY20" s="715"/>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c r="BZ20" s="99"/>
      <c r="CA20" s="99"/>
      <c r="CB20" s="99"/>
      <c r="CC20" s="99"/>
      <c r="CD20" s="99"/>
      <c r="CE20" s="99"/>
      <c r="CF20" s="99"/>
      <c r="CG20" s="99"/>
      <c r="CH20" s="99"/>
      <c r="CI20" s="99"/>
      <c r="CJ20" s="99"/>
      <c r="CK20" s="99"/>
      <c r="CL20" s="99"/>
      <c r="CM20" s="99"/>
      <c r="CN20" s="99"/>
      <c r="CO20" s="99"/>
      <c r="CP20" s="99"/>
      <c r="CQ20" s="99"/>
      <c r="CR20" s="99"/>
      <c r="CS20" s="99"/>
      <c r="CT20" s="99"/>
      <c r="CU20" s="99"/>
    </row>
    <row r="21" spans="1:99" ht="19.5" customHeight="1" thickTop="1" thickBot="1" x14ac:dyDescent="0.35">
      <c r="A21" s="731" t="s">
        <v>432</v>
      </c>
      <c r="B21" s="732"/>
      <c r="C21" s="733"/>
      <c r="H21" s="304"/>
      <c r="I21" s="304"/>
      <c r="K21" s="305" t="s">
        <v>39</v>
      </c>
      <c r="L21" s="106" t="s">
        <v>194</v>
      </c>
      <c r="M21" s="288">
        <f>C6*(C16+C14)</f>
        <v>10143776</v>
      </c>
      <c r="N21" s="517"/>
      <c r="P21" s="306" t="s">
        <v>39</v>
      </c>
      <c r="Q21" s="46">
        <f>$C$32</f>
        <v>15</v>
      </c>
      <c r="R21" s="46">
        <f>$C$33</f>
        <v>25</v>
      </c>
      <c r="S21" s="46">
        <v>45</v>
      </c>
      <c r="T21" s="46">
        <f t="shared" si="4"/>
        <v>8.9396576292116645</v>
      </c>
      <c r="U21" s="46">
        <f t="shared" si="13"/>
        <v>4.7596350895839364E-4</v>
      </c>
      <c r="V21" s="46">
        <f t="shared" si="0"/>
        <v>9.5170047665492732E-4</v>
      </c>
      <c r="W21" s="517"/>
      <c r="Y21" s="307" t="s">
        <v>39</v>
      </c>
      <c r="Z21" s="308" t="s">
        <v>419</v>
      </c>
      <c r="AA21" s="292" t="s">
        <v>382</v>
      </c>
      <c r="AB21" s="292">
        <f t="shared" si="5"/>
        <v>0.01</v>
      </c>
      <c r="AC21" s="292">
        <v>0.5</v>
      </c>
      <c r="AD21" s="292">
        <f t="shared" si="1"/>
        <v>0.505</v>
      </c>
      <c r="AE21" s="292" t="s">
        <v>421</v>
      </c>
      <c r="AF21" s="292">
        <f t="shared" si="14"/>
        <v>4</v>
      </c>
      <c r="AG21" s="292">
        <v>0</v>
      </c>
      <c r="AH21" s="292" t="s">
        <v>26</v>
      </c>
      <c r="AI21" s="292">
        <f t="shared" si="15"/>
        <v>1</v>
      </c>
      <c r="AJ21" s="292">
        <f t="shared" si="6"/>
        <v>0</v>
      </c>
      <c r="AK21" s="292">
        <f t="shared" si="7"/>
        <v>4</v>
      </c>
      <c r="AL21" s="292">
        <f t="shared" si="2"/>
        <v>35</v>
      </c>
      <c r="AM21" s="292">
        <f t="shared" si="8"/>
        <v>0.7222222222222221</v>
      </c>
      <c r="AN21" s="293">
        <f t="shared" si="3"/>
        <v>1.4588888888888887</v>
      </c>
      <c r="AO21" s="750"/>
      <c r="AP21" s="267"/>
      <c r="AQ21" s="306" t="s">
        <v>39</v>
      </c>
      <c r="AR21" s="294">
        <f t="shared" si="9"/>
        <v>10143776</v>
      </c>
      <c r="AS21" s="294">
        <f t="shared" si="10"/>
        <v>9.5170047665492732E-4</v>
      </c>
      <c r="AT21" s="294">
        <f t="shared" si="11"/>
        <v>1.4588888888888887</v>
      </c>
      <c r="AU21" s="294">
        <v>1</v>
      </c>
      <c r="AV21" s="294">
        <f t="shared" si="12"/>
        <v>14083.874738300783</v>
      </c>
      <c r="AW21" s="517"/>
      <c r="AX21" s="517"/>
      <c r="AY21" s="715"/>
      <c r="AZ21" s="304"/>
      <c r="BA21" s="304"/>
      <c r="BB21" s="304"/>
      <c r="BC21" s="304"/>
      <c r="BD21" s="304"/>
      <c r="BE21" s="304"/>
      <c r="BF21" s="304"/>
      <c r="BG21" s="304"/>
      <c r="BH21" s="304"/>
      <c r="BI21" s="304"/>
      <c r="BJ21" s="304"/>
      <c r="BK21" s="304"/>
      <c r="BL21" s="304"/>
      <c r="BM21" s="304"/>
      <c r="BN21" s="304"/>
      <c r="BO21" s="304"/>
      <c r="BP21" s="304"/>
      <c r="BQ21" s="304"/>
      <c r="BR21" s="304"/>
      <c r="BS21" s="304"/>
      <c r="BT21" s="304"/>
      <c r="BU21" s="304"/>
      <c r="BV21" s="304"/>
      <c r="BW21" s="304"/>
      <c r="BX21" s="304"/>
      <c r="BY21" s="304"/>
      <c r="BZ21" s="304"/>
      <c r="CA21" s="304"/>
      <c r="CB21" s="304"/>
      <c r="CC21" s="304"/>
      <c r="CD21" s="304"/>
      <c r="CE21" s="304"/>
      <c r="CF21" s="304"/>
      <c r="CG21" s="304"/>
      <c r="CH21" s="304"/>
      <c r="CI21" s="304"/>
      <c r="CJ21" s="304"/>
      <c r="CK21" s="304"/>
      <c r="CL21" s="304"/>
      <c r="CM21" s="304"/>
      <c r="CN21" s="304"/>
      <c r="CO21" s="304"/>
      <c r="CP21" s="304"/>
      <c r="CQ21" s="304"/>
      <c r="CR21" s="304"/>
      <c r="CS21" s="304"/>
      <c r="CT21" s="304"/>
      <c r="CU21" s="304"/>
    </row>
    <row r="22" spans="1:99" ht="19.5" customHeight="1" thickTop="1" x14ac:dyDescent="0.3">
      <c r="A22" s="516" t="s">
        <v>378</v>
      </c>
      <c r="B22" s="105" t="s">
        <v>17</v>
      </c>
      <c r="C22" s="94">
        <f>'Input sheet'!E38</f>
        <v>2</v>
      </c>
      <c r="H22" s="304"/>
      <c r="I22" s="304"/>
      <c r="K22" s="309" t="s">
        <v>34</v>
      </c>
      <c r="L22" s="105" t="s">
        <v>195</v>
      </c>
      <c r="M22" s="261">
        <f>C10*C7</f>
        <v>46699430</v>
      </c>
      <c r="N22" s="721">
        <f>SUM(M22:M37)</f>
        <v>356835704</v>
      </c>
      <c r="P22" s="310" t="s">
        <v>34</v>
      </c>
      <c r="Q22" s="311">
        <f t="shared" ref="Q22:Q27" si="16">$C$29</f>
        <v>35</v>
      </c>
      <c r="R22" s="311">
        <f>$C$32</f>
        <v>15</v>
      </c>
      <c r="S22" s="311">
        <v>90</v>
      </c>
      <c r="T22" s="311">
        <f t="shared" si="4"/>
        <v>19.039432764659772</v>
      </c>
      <c r="U22" s="311">
        <f t="shared" si="13"/>
        <v>8.3551870766805716E-3</v>
      </c>
      <c r="V22" s="311">
        <f t="shared" si="0"/>
        <v>1.6640565002274812E-2</v>
      </c>
      <c r="W22" s="516">
        <f>AVERAGE(V22:V37)</f>
        <v>2.2132726572425584E-2</v>
      </c>
      <c r="Y22" s="309" t="s">
        <v>34</v>
      </c>
      <c r="Z22" s="312" t="s">
        <v>422</v>
      </c>
      <c r="AA22" s="265" t="s">
        <v>434</v>
      </c>
      <c r="AB22" s="265">
        <f t="shared" si="5"/>
        <v>0.01</v>
      </c>
      <c r="AC22" s="265">
        <v>0.5</v>
      </c>
      <c r="AD22" s="265">
        <f t="shared" si="1"/>
        <v>0.505</v>
      </c>
      <c r="AE22" s="265" t="s">
        <v>420</v>
      </c>
      <c r="AF22" s="265">
        <f t="shared" si="14"/>
        <v>4</v>
      </c>
      <c r="AG22" s="265">
        <v>0</v>
      </c>
      <c r="AH22" s="265" t="s">
        <v>23</v>
      </c>
      <c r="AI22" s="265">
        <f t="shared" si="15"/>
        <v>1</v>
      </c>
      <c r="AJ22" s="265">
        <f t="shared" si="6"/>
        <v>0</v>
      </c>
      <c r="AK22" s="265">
        <f t="shared" si="7"/>
        <v>4</v>
      </c>
      <c r="AL22" s="265">
        <f t="shared" si="2"/>
        <v>35</v>
      </c>
      <c r="AM22" s="265">
        <f t="shared" si="8"/>
        <v>0.7222222222222221</v>
      </c>
      <c r="AN22" s="266">
        <f t="shared" si="3"/>
        <v>1.4588888888888887</v>
      </c>
      <c r="AO22" s="748">
        <f>AVERAGE(AN22:AN37)</f>
        <v>1.4360937499999999</v>
      </c>
      <c r="AP22" s="267"/>
      <c r="AQ22" s="310" t="s">
        <v>34</v>
      </c>
      <c r="AR22" s="313">
        <f t="shared" si="9"/>
        <v>46699430</v>
      </c>
      <c r="AS22" s="313">
        <f t="shared" si="10"/>
        <v>1.6640565002274812E-2</v>
      </c>
      <c r="AT22" s="313">
        <f t="shared" si="11"/>
        <v>1.4588888888888887</v>
      </c>
      <c r="AU22" s="313">
        <v>1</v>
      </c>
      <c r="AV22" s="313">
        <f t="shared" si="12"/>
        <v>1133709.7048174792</v>
      </c>
      <c r="AW22" s="516">
        <f>SUM(AV22:AV37)</f>
        <v>13911835.907303117</v>
      </c>
      <c r="AX22" s="516">
        <f>100*EXP((-1/13700000)*AW22)</f>
        <v>36.223486652386754</v>
      </c>
      <c r="AY22" s="715"/>
      <c r="AZ22" s="304"/>
      <c r="BA22" s="304"/>
      <c r="BB22" s="304"/>
      <c r="BC22" s="304"/>
      <c r="BD22" s="304"/>
      <c r="BE22" s="304"/>
      <c r="BF22" s="304"/>
      <c r="BG22" s="304"/>
      <c r="BH22" s="304"/>
      <c r="BI22" s="304"/>
      <c r="BJ22" s="304"/>
      <c r="BK22" s="304"/>
      <c r="BL22" s="304"/>
      <c r="BM22" s="304"/>
      <c r="BN22" s="304"/>
      <c r="BO22" s="304"/>
      <c r="BP22" s="304"/>
      <c r="BQ22" s="304"/>
      <c r="BR22" s="304"/>
      <c r="BS22" s="304"/>
      <c r="BT22" s="304"/>
      <c r="BU22" s="304"/>
      <c r="BV22" s="304"/>
      <c r="BW22" s="304"/>
      <c r="BX22" s="304"/>
      <c r="BY22" s="304"/>
      <c r="BZ22" s="304"/>
      <c r="CA22" s="304"/>
      <c r="CB22" s="304"/>
      <c r="CC22" s="304"/>
      <c r="CD22" s="304"/>
      <c r="CE22" s="304"/>
      <c r="CF22" s="304"/>
      <c r="CG22" s="304"/>
      <c r="CH22" s="304"/>
      <c r="CI22" s="304"/>
      <c r="CJ22" s="304"/>
      <c r="CK22" s="304"/>
      <c r="CL22" s="304"/>
      <c r="CM22" s="304"/>
      <c r="CN22" s="304"/>
      <c r="CO22" s="304"/>
      <c r="CP22" s="304"/>
      <c r="CQ22" s="304"/>
      <c r="CR22" s="304"/>
      <c r="CS22" s="304"/>
      <c r="CT22" s="304"/>
      <c r="CU22" s="304"/>
    </row>
    <row r="23" spans="1:99" ht="19.5" thickBot="1" x14ac:dyDescent="0.35">
      <c r="A23" s="517"/>
      <c r="B23" s="106" t="s">
        <v>20</v>
      </c>
      <c r="C23" s="95">
        <f>'Input sheet'!E39</f>
        <v>2</v>
      </c>
      <c r="H23" s="304"/>
      <c r="I23" s="304"/>
      <c r="K23" s="314" t="s">
        <v>35</v>
      </c>
      <c r="L23" s="110" t="s">
        <v>196</v>
      </c>
      <c r="M23" s="271">
        <f>C13*C10</f>
        <v>63628065</v>
      </c>
      <c r="N23" s="722"/>
      <c r="P23" s="315" t="s">
        <v>35</v>
      </c>
      <c r="Q23" s="45">
        <f t="shared" si="16"/>
        <v>35</v>
      </c>
      <c r="R23" s="45">
        <f>$C$33</f>
        <v>25</v>
      </c>
      <c r="S23" s="45">
        <v>90</v>
      </c>
      <c r="T23" s="45">
        <f t="shared" si="4"/>
        <v>21.505813167606568</v>
      </c>
      <c r="U23" s="45">
        <f t="shared" si="13"/>
        <v>1.3257274218598319E-2</v>
      </c>
      <c r="V23" s="45">
        <f t="shared" si="0"/>
        <v>2.6338793117489528E-2</v>
      </c>
      <c r="W23" s="722"/>
      <c r="Y23" s="314" t="s">
        <v>35</v>
      </c>
      <c r="Z23" s="274" t="s">
        <v>422</v>
      </c>
      <c r="AA23" s="275" t="s">
        <v>434</v>
      </c>
      <c r="AB23" s="275">
        <f t="shared" si="5"/>
        <v>0.01</v>
      </c>
      <c r="AC23" s="275">
        <v>0.5</v>
      </c>
      <c r="AD23" s="275">
        <f t="shared" si="1"/>
        <v>0.505</v>
      </c>
      <c r="AE23" s="275" t="s">
        <v>420</v>
      </c>
      <c r="AF23" s="275">
        <f t="shared" si="14"/>
        <v>4</v>
      </c>
      <c r="AG23" s="275">
        <v>0</v>
      </c>
      <c r="AH23" s="275" t="s">
        <v>23</v>
      </c>
      <c r="AI23" s="275">
        <f t="shared" si="15"/>
        <v>1</v>
      </c>
      <c r="AJ23" s="275">
        <f t="shared" si="6"/>
        <v>0</v>
      </c>
      <c r="AK23" s="275">
        <f t="shared" si="7"/>
        <v>4</v>
      </c>
      <c r="AL23" s="275">
        <f t="shared" si="2"/>
        <v>35</v>
      </c>
      <c r="AM23" s="275">
        <f t="shared" si="8"/>
        <v>0.7222222222222221</v>
      </c>
      <c r="AN23" s="276">
        <f t="shared" si="3"/>
        <v>1.4588888888888887</v>
      </c>
      <c r="AO23" s="749"/>
      <c r="AP23" s="267"/>
      <c r="AQ23" s="315" t="s">
        <v>35</v>
      </c>
      <c r="AR23" s="316">
        <f t="shared" si="9"/>
        <v>63628065</v>
      </c>
      <c r="AS23" s="316">
        <f t="shared" si="10"/>
        <v>2.6338793117489528E-2</v>
      </c>
      <c r="AT23" s="316">
        <f t="shared" si="11"/>
        <v>1.4588888888888887</v>
      </c>
      <c r="AU23" s="316">
        <v>1</v>
      </c>
      <c r="AV23" s="316">
        <f t="shared" si="12"/>
        <v>2444932.1070867158</v>
      </c>
      <c r="AW23" s="722"/>
      <c r="AX23" s="722"/>
      <c r="AY23" s="715"/>
      <c r="AZ23" s="304"/>
      <c r="BA23" s="304"/>
      <c r="BB23" s="304"/>
      <c r="BC23" s="304"/>
      <c r="BD23" s="304"/>
      <c r="BE23" s="304"/>
      <c r="BF23" s="304"/>
      <c r="BG23" s="304"/>
      <c r="BH23" s="304"/>
      <c r="BI23" s="304"/>
      <c r="BJ23" s="304"/>
      <c r="BK23" s="304"/>
      <c r="BL23" s="304"/>
      <c r="BM23" s="304"/>
      <c r="BN23" s="304"/>
      <c r="BO23" s="304"/>
      <c r="BP23" s="304"/>
      <c r="BQ23" s="304"/>
      <c r="BR23" s="304"/>
      <c r="BS23" s="304"/>
      <c r="BT23" s="304"/>
      <c r="BU23" s="304"/>
      <c r="BV23" s="304"/>
      <c r="BW23" s="304"/>
      <c r="BX23" s="304"/>
      <c r="BY23" s="304"/>
      <c r="BZ23" s="304"/>
      <c r="CA23" s="304"/>
      <c r="CB23" s="304"/>
      <c r="CC23" s="304"/>
      <c r="CD23" s="304"/>
      <c r="CE23" s="304"/>
      <c r="CF23" s="304"/>
      <c r="CG23" s="304"/>
      <c r="CH23" s="304"/>
      <c r="CI23" s="304"/>
      <c r="CJ23" s="304"/>
      <c r="CK23" s="304"/>
      <c r="CL23" s="304"/>
      <c r="CM23" s="304"/>
      <c r="CN23" s="304"/>
      <c r="CO23" s="304"/>
      <c r="CP23" s="304"/>
      <c r="CQ23" s="304"/>
      <c r="CR23" s="304"/>
      <c r="CS23" s="304"/>
      <c r="CT23" s="304"/>
      <c r="CU23" s="304"/>
    </row>
    <row r="24" spans="1:99" ht="20.25" customHeight="1" thickTop="1" x14ac:dyDescent="0.3">
      <c r="A24" s="516" t="s">
        <v>379</v>
      </c>
      <c r="B24" s="105" t="s">
        <v>23</v>
      </c>
      <c r="C24" s="94">
        <f>'Input sheet'!E40</f>
        <v>1</v>
      </c>
      <c r="H24" s="304"/>
      <c r="I24" s="304"/>
      <c r="K24" s="314" t="s">
        <v>30</v>
      </c>
      <c r="L24" s="110" t="s">
        <v>197</v>
      </c>
      <c r="M24" s="271">
        <f>C13*C16</f>
        <v>63628065</v>
      </c>
      <c r="N24" s="722"/>
      <c r="P24" s="315" t="s">
        <v>30</v>
      </c>
      <c r="Q24" s="45">
        <f t="shared" si="16"/>
        <v>35</v>
      </c>
      <c r="R24" s="45">
        <f>$C$32</f>
        <v>15</v>
      </c>
      <c r="S24" s="45">
        <v>90</v>
      </c>
      <c r="T24" s="45">
        <f t="shared" si="4"/>
        <v>19.039432764659772</v>
      </c>
      <c r="U24" s="45">
        <f t="shared" si="13"/>
        <v>8.3551870766805716E-3</v>
      </c>
      <c r="V24" s="45">
        <f t="shared" si="0"/>
        <v>1.6640565002274812E-2</v>
      </c>
      <c r="W24" s="722"/>
      <c r="Y24" s="314" t="s">
        <v>30</v>
      </c>
      <c r="Z24" s="274" t="s">
        <v>422</v>
      </c>
      <c r="AA24" s="275" t="s">
        <v>434</v>
      </c>
      <c r="AB24" s="275">
        <f t="shared" si="5"/>
        <v>0.01</v>
      </c>
      <c r="AC24" s="275">
        <v>0.5</v>
      </c>
      <c r="AD24" s="275">
        <f t="shared" si="1"/>
        <v>0.505</v>
      </c>
      <c r="AE24" s="275" t="s">
        <v>421</v>
      </c>
      <c r="AF24" s="275">
        <f t="shared" si="14"/>
        <v>4</v>
      </c>
      <c r="AG24" s="275">
        <v>0</v>
      </c>
      <c r="AH24" s="275" t="s">
        <v>26</v>
      </c>
      <c r="AI24" s="275">
        <f t="shared" si="15"/>
        <v>1</v>
      </c>
      <c r="AJ24" s="275">
        <f t="shared" si="6"/>
        <v>0</v>
      </c>
      <c r="AK24" s="275">
        <f t="shared" si="7"/>
        <v>4</v>
      </c>
      <c r="AL24" s="275">
        <f t="shared" si="2"/>
        <v>35</v>
      </c>
      <c r="AM24" s="275">
        <f t="shared" si="8"/>
        <v>0.7222222222222221</v>
      </c>
      <c r="AN24" s="276">
        <f t="shared" si="3"/>
        <v>1.4588888888888887</v>
      </c>
      <c r="AO24" s="749"/>
      <c r="AP24" s="267"/>
      <c r="AQ24" s="315" t="s">
        <v>30</v>
      </c>
      <c r="AR24" s="316">
        <f t="shared" si="9"/>
        <v>63628065</v>
      </c>
      <c r="AS24" s="316">
        <f t="shared" si="10"/>
        <v>1.6640565002274812E-2</v>
      </c>
      <c r="AT24" s="316">
        <f t="shared" si="11"/>
        <v>1.4588888888888887</v>
      </c>
      <c r="AU24" s="316">
        <v>1</v>
      </c>
      <c r="AV24" s="316">
        <f t="shared" si="12"/>
        <v>1544681.6971696953</v>
      </c>
      <c r="AW24" s="722"/>
      <c r="AX24" s="722"/>
      <c r="AY24" s="715"/>
      <c r="AZ24" s="304"/>
      <c r="BA24" s="304"/>
      <c r="BB24" s="304"/>
      <c r="BC24" s="304"/>
      <c r="BD24" s="304"/>
      <c r="BE24" s="304"/>
      <c r="BF24" s="304"/>
      <c r="BG24" s="304"/>
      <c r="BH24" s="304"/>
      <c r="BI24" s="304"/>
      <c r="BJ24" s="304"/>
      <c r="BK24" s="304"/>
      <c r="BL24" s="304"/>
      <c r="BM24" s="304"/>
      <c r="BN24" s="304"/>
      <c r="BO24" s="304"/>
      <c r="BP24" s="304"/>
      <c r="BQ24" s="304"/>
      <c r="BR24" s="304"/>
      <c r="BS24" s="304"/>
      <c r="BT24" s="304"/>
      <c r="BU24" s="304"/>
      <c r="BV24" s="304"/>
      <c r="BW24" s="304"/>
      <c r="BX24" s="304"/>
      <c r="BY24" s="304"/>
      <c r="BZ24" s="304"/>
      <c r="CA24" s="304"/>
      <c r="CB24" s="304"/>
      <c r="CC24" s="304"/>
      <c r="CD24" s="304"/>
      <c r="CE24" s="304"/>
      <c r="CF24" s="304"/>
      <c r="CG24" s="304"/>
      <c r="CH24" s="304"/>
      <c r="CI24" s="304"/>
      <c r="CJ24" s="304"/>
      <c r="CK24" s="304"/>
      <c r="CL24" s="304"/>
      <c r="CM24" s="304"/>
      <c r="CN24" s="304"/>
      <c r="CO24" s="304"/>
      <c r="CP24" s="304"/>
      <c r="CQ24" s="304"/>
      <c r="CR24" s="304"/>
      <c r="CS24" s="304"/>
      <c r="CT24" s="304"/>
      <c r="CU24" s="304"/>
    </row>
    <row r="25" spans="1:99" ht="19.5" customHeight="1" thickBot="1" x14ac:dyDescent="0.35">
      <c r="A25" s="517"/>
      <c r="B25" s="106" t="s">
        <v>26</v>
      </c>
      <c r="C25" s="95">
        <f>'Input sheet'!E41</f>
        <v>1</v>
      </c>
      <c r="H25" s="304"/>
      <c r="I25" s="304"/>
      <c r="K25" s="314" t="s">
        <v>28</v>
      </c>
      <c r="L25" s="110" t="s">
        <v>197</v>
      </c>
      <c r="M25" s="271">
        <f>C13*C16</f>
        <v>63628065</v>
      </c>
      <c r="N25" s="722"/>
      <c r="P25" s="315" t="s">
        <v>28</v>
      </c>
      <c r="Q25" s="45">
        <f t="shared" si="16"/>
        <v>35</v>
      </c>
      <c r="R25" s="45">
        <f>$C$33</f>
        <v>25</v>
      </c>
      <c r="S25" s="45">
        <v>90</v>
      </c>
      <c r="T25" s="45">
        <f t="shared" si="4"/>
        <v>21.505813167606568</v>
      </c>
      <c r="U25" s="45">
        <f t="shared" si="13"/>
        <v>1.3257274218598319E-2</v>
      </c>
      <c r="V25" s="45">
        <f t="shared" si="0"/>
        <v>2.6338793117489528E-2</v>
      </c>
      <c r="W25" s="722"/>
      <c r="Y25" s="314" t="s">
        <v>28</v>
      </c>
      <c r="Z25" s="274" t="s">
        <v>422</v>
      </c>
      <c r="AA25" s="275" t="s">
        <v>434</v>
      </c>
      <c r="AB25" s="275">
        <f t="shared" si="5"/>
        <v>0.01</v>
      </c>
      <c r="AC25" s="275">
        <v>0.5</v>
      </c>
      <c r="AD25" s="275">
        <f t="shared" si="1"/>
        <v>0.505</v>
      </c>
      <c r="AE25" s="275" t="s">
        <v>421</v>
      </c>
      <c r="AF25" s="275">
        <f t="shared" si="14"/>
        <v>4</v>
      </c>
      <c r="AG25" s="275">
        <v>0</v>
      </c>
      <c r="AH25" s="275" t="s">
        <v>26</v>
      </c>
      <c r="AI25" s="275">
        <f t="shared" si="15"/>
        <v>1</v>
      </c>
      <c r="AJ25" s="275">
        <f t="shared" si="6"/>
        <v>0</v>
      </c>
      <c r="AK25" s="275">
        <f t="shared" si="7"/>
        <v>4</v>
      </c>
      <c r="AL25" s="275">
        <f t="shared" si="2"/>
        <v>35</v>
      </c>
      <c r="AM25" s="275">
        <f t="shared" si="8"/>
        <v>0.7222222222222221</v>
      </c>
      <c r="AN25" s="276">
        <f t="shared" si="3"/>
        <v>1.4588888888888887</v>
      </c>
      <c r="AO25" s="749"/>
      <c r="AP25" s="267"/>
      <c r="AQ25" s="315" t="s">
        <v>28</v>
      </c>
      <c r="AR25" s="316">
        <f t="shared" si="9"/>
        <v>63628065</v>
      </c>
      <c r="AS25" s="316">
        <f t="shared" si="10"/>
        <v>2.6338793117489528E-2</v>
      </c>
      <c r="AT25" s="316">
        <f t="shared" si="11"/>
        <v>1.4588888888888887</v>
      </c>
      <c r="AU25" s="316">
        <v>1</v>
      </c>
      <c r="AV25" s="316">
        <f t="shared" si="12"/>
        <v>2444932.1070867158</v>
      </c>
      <c r="AW25" s="722"/>
      <c r="AX25" s="722"/>
      <c r="AY25" s="715"/>
      <c r="AZ25" s="304"/>
      <c r="BA25" s="304"/>
      <c r="BB25" s="304"/>
      <c r="BC25" s="304"/>
      <c r="BD25" s="304"/>
      <c r="BE25" s="304"/>
      <c r="BF25" s="304"/>
      <c r="BG25" s="304"/>
      <c r="BH25" s="304"/>
      <c r="BI25" s="304"/>
      <c r="BJ25" s="304"/>
      <c r="BK25" s="304"/>
      <c r="BL25" s="304"/>
      <c r="BM25" s="304"/>
      <c r="BN25" s="304"/>
      <c r="BO25" s="304"/>
      <c r="BP25" s="304"/>
      <c r="BQ25" s="304"/>
      <c r="BR25" s="304"/>
      <c r="BS25" s="304"/>
      <c r="BT25" s="304"/>
      <c r="BU25" s="304"/>
      <c r="BV25" s="304"/>
      <c r="BW25" s="304"/>
      <c r="BX25" s="304"/>
      <c r="BY25" s="304"/>
      <c r="BZ25" s="304"/>
      <c r="CA25" s="304"/>
      <c r="CB25" s="304"/>
      <c r="CC25" s="304"/>
      <c r="CD25" s="304"/>
      <c r="CE25" s="304"/>
      <c r="CF25" s="304"/>
      <c r="CG25" s="304"/>
      <c r="CH25" s="304"/>
      <c r="CI25" s="304"/>
      <c r="CJ25" s="304"/>
      <c r="CK25" s="304"/>
      <c r="CL25" s="304"/>
      <c r="CM25" s="304"/>
      <c r="CN25" s="304"/>
      <c r="CO25" s="304"/>
      <c r="CP25" s="304"/>
      <c r="CQ25" s="304"/>
      <c r="CR25" s="304"/>
      <c r="CS25" s="304"/>
      <c r="CT25" s="304"/>
      <c r="CU25" s="304"/>
    </row>
    <row r="26" spans="1:99" ht="19.5" thickTop="1" x14ac:dyDescent="0.3">
      <c r="H26" s="304"/>
      <c r="I26" s="304"/>
      <c r="K26" s="314" t="s">
        <v>36</v>
      </c>
      <c r="L26" s="110" t="s">
        <v>198</v>
      </c>
      <c r="M26" s="271">
        <f>C7*C11</f>
        <v>12780226</v>
      </c>
      <c r="N26" s="722"/>
      <c r="P26" s="315" t="s">
        <v>36</v>
      </c>
      <c r="Q26" s="45">
        <f t="shared" si="16"/>
        <v>35</v>
      </c>
      <c r="R26" s="45">
        <f>$C$32</f>
        <v>15</v>
      </c>
      <c r="S26" s="45">
        <v>230</v>
      </c>
      <c r="T26" s="45">
        <f t="shared" si="4"/>
        <v>23.0484651884397</v>
      </c>
      <c r="U26" s="45">
        <f t="shared" si="13"/>
        <v>1.7237755582630576E-2</v>
      </c>
      <c r="V26" s="45">
        <f t="shared" si="0"/>
        <v>3.417837094773464E-2</v>
      </c>
      <c r="W26" s="722"/>
      <c r="Y26" s="314" t="s">
        <v>36</v>
      </c>
      <c r="Z26" s="274" t="s">
        <v>422</v>
      </c>
      <c r="AA26" s="275" t="s">
        <v>434</v>
      </c>
      <c r="AB26" s="275">
        <f t="shared" si="5"/>
        <v>0.01</v>
      </c>
      <c r="AC26" s="275">
        <v>0.5</v>
      </c>
      <c r="AD26" s="275">
        <f t="shared" si="1"/>
        <v>0.505</v>
      </c>
      <c r="AE26" s="275" t="s">
        <v>47</v>
      </c>
      <c r="AF26" s="275">
        <f t="shared" si="14"/>
        <v>3</v>
      </c>
      <c r="AG26" s="275">
        <v>1</v>
      </c>
      <c r="AH26" s="275" t="s">
        <v>20</v>
      </c>
      <c r="AI26" s="275">
        <f t="shared" si="15"/>
        <v>2</v>
      </c>
      <c r="AJ26" s="275">
        <f t="shared" si="6"/>
        <v>1.75</v>
      </c>
      <c r="AK26" s="275">
        <f t="shared" si="7"/>
        <v>4.75</v>
      </c>
      <c r="AL26" s="275">
        <f t="shared" si="2"/>
        <v>35</v>
      </c>
      <c r="AM26" s="275">
        <f t="shared" si="8"/>
        <v>0.7222222222222221</v>
      </c>
      <c r="AN26" s="276">
        <f t="shared" si="3"/>
        <v>1.7324305555555555</v>
      </c>
      <c r="AO26" s="749"/>
      <c r="AP26" s="267"/>
      <c r="AQ26" s="315" t="s">
        <v>36</v>
      </c>
      <c r="AR26" s="316">
        <f t="shared" si="9"/>
        <v>12780226</v>
      </c>
      <c r="AS26" s="316">
        <f t="shared" si="10"/>
        <v>3.417837094773464E-2</v>
      </c>
      <c r="AT26" s="316">
        <f t="shared" si="11"/>
        <v>1.7324305555555555</v>
      </c>
      <c r="AU26" s="316">
        <v>1</v>
      </c>
      <c r="AV26" s="316">
        <f t="shared" si="12"/>
        <v>756738.32211325038</v>
      </c>
      <c r="AW26" s="722"/>
      <c r="AX26" s="722"/>
      <c r="AY26" s="715"/>
      <c r="AZ26" s="304"/>
      <c r="BA26" s="304"/>
      <c r="BB26" s="304"/>
      <c r="BC26" s="304"/>
      <c r="BD26" s="304"/>
      <c r="BE26" s="304"/>
      <c r="BF26" s="304"/>
      <c r="BG26" s="304"/>
      <c r="BH26" s="304"/>
      <c r="BI26" s="304"/>
      <c r="BJ26" s="304"/>
      <c r="BK26" s="304"/>
      <c r="BL26" s="304"/>
      <c r="BM26" s="304"/>
      <c r="BN26" s="304"/>
      <c r="BO26" s="304"/>
      <c r="BP26" s="304"/>
      <c r="BQ26" s="304"/>
      <c r="BR26" s="304"/>
      <c r="BS26" s="304"/>
      <c r="BT26" s="304"/>
      <c r="BU26" s="304"/>
      <c r="BV26" s="304"/>
      <c r="BW26" s="304"/>
      <c r="BX26" s="304"/>
      <c r="BY26" s="304"/>
      <c r="BZ26" s="304"/>
      <c r="CA26" s="304"/>
      <c r="CB26" s="304"/>
      <c r="CC26" s="304"/>
      <c r="CD26" s="304"/>
      <c r="CE26" s="304"/>
      <c r="CF26" s="304"/>
      <c r="CG26" s="304"/>
      <c r="CH26" s="304"/>
      <c r="CI26" s="304"/>
      <c r="CJ26" s="304"/>
      <c r="CK26" s="304"/>
      <c r="CL26" s="304"/>
      <c r="CM26" s="304"/>
      <c r="CN26" s="304"/>
      <c r="CO26" s="304"/>
      <c r="CP26" s="304"/>
      <c r="CQ26" s="304"/>
      <c r="CR26" s="304"/>
      <c r="CS26" s="304"/>
      <c r="CT26" s="304"/>
      <c r="CU26" s="304"/>
    </row>
    <row r="27" spans="1:99" ht="18.75" customHeight="1" thickBot="1" x14ac:dyDescent="0.35">
      <c r="H27" s="304"/>
      <c r="I27" s="304"/>
      <c r="K27" s="314" t="s">
        <v>29</v>
      </c>
      <c r="L27" s="110" t="s">
        <v>199</v>
      </c>
      <c r="M27" s="271">
        <f>C7*C14</f>
        <v>29510472</v>
      </c>
      <c r="N27" s="722"/>
      <c r="P27" s="315" t="s">
        <v>29</v>
      </c>
      <c r="Q27" s="45">
        <f t="shared" si="16"/>
        <v>35</v>
      </c>
      <c r="R27" s="45">
        <f>$C$30</f>
        <v>20</v>
      </c>
      <c r="S27" s="45">
        <v>230</v>
      </c>
      <c r="T27" s="45">
        <f t="shared" si="4"/>
        <v>25.12420473149924</v>
      </c>
      <c r="U27" s="45">
        <f t="shared" si="13"/>
        <v>2.3901073345479126E-2</v>
      </c>
      <c r="V27" s="45">
        <f t="shared" si="0"/>
        <v>4.7230885383892279E-2</v>
      </c>
      <c r="W27" s="722"/>
      <c r="Y27" s="314" t="s">
        <v>29</v>
      </c>
      <c r="Z27" s="274" t="s">
        <v>422</v>
      </c>
      <c r="AA27" s="275" t="s">
        <v>434</v>
      </c>
      <c r="AB27" s="275">
        <f t="shared" si="5"/>
        <v>0.01</v>
      </c>
      <c r="AC27" s="275">
        <v>0.5</v>
      </c>
      <c r="AD27" s="275">
        <f t="shared" si="1"/>
        <v>0.505</v>
      </c>
      <c r="AE27" s="275" t="s">
        <v>423</v>
      </c>
      <c r="AF27" s="275">
        <f t="shared" si="14"/>
        <v>3</v>
      </c>
      <c r="AG27" s="275">
        <v>1</v>
      </c>
      <c r="AH27" s="275" t="s">
        <v>26</v>
      </c>
      <c r="AI27" s="275">
        <f t="shared" si="15"/>
        <v>1</v>
      </c>
      <c r="AJ27" s="275">
        <f t="shared" si="6"/>
        <v>1</v>
      </c>
      <c r="AK27" s="275">
        <f t="shared" si="7"/>
        <v>4</v>
      </c>
      <c r="AL27" s="275">
        <f t="shared" si="2"/>
        <v>35</v>
      </c>
      <c r="AM27" s="275">
        <f t="shared" si="8"/>
        <v>0.7222222222222221</v>
      </c>
      <c r="AN27" s="276">
        <f t="shared" si="3"/>
        <v>1.4588888888888887</v>
      </c>
      <c r="AO27" s="749"/>
      <c r="AP27" s="267"/>
      <c r="AQ27" s="315" t="s">
        <v>29</v>
      </c>
      <c r="AR27" s="316">
        <f t="shared" si="9"/>
        <v>29510472</v>
      </c>
      <c r="AS27" s="316">
        <f t="shared" si="10"/>
        <v>4.7230885383892279E-2</v>
      </c>
      <c r="AT27" s="316">
        <f t="shared" si="11"/>
        <v>1.4588888888888887</v>
      </c>
      <c r="AU27" s="316">
        <v>1</v>
      </c>
      <c r="AV27" s="316">
        <f t="shared" si="12"/>
        <v>2033407.679135629</v>
      </c>
      <c r="AW27" s="722"/>
      <c r="AX27" s="722"/>
      <c r="AY27" s="715"/>
      <c r="AZ27" s="304"/>
      <c r="BA27" s="304"/>
      <c r="BB27" s="304"/>
      <c r="BC27" s="304"/>
      <c r="BD27" s="304"/>
      <c r="BE27" s="304"/>
      <c r="BF27" s="304"/>
      <c r="BG27" s="304"/>
      <c r="BH27" s="304"/>
      <c r="BI27" s="304"/>
      <c r="BJ27" s="304"/>
      <c r="BK27" s="304"/>
      <c r="BL27" s="304"/>
      <c r="BM27" s="304"/>
      <c r="BN27" s="304"/>
      <c r="BO27" s="304"/>
      <c r="BP27" s="304"/>
      <c r="BQ27" s="304"/>
      <c r="BR27" s="304"/>
      <c r="BS27" s="304"/>
      <c r="BT27" s="304"/>
      <c r="BU27" s="304"/>
      <c r="BV27" s="304"/>
      <c r="BW27" s="304"/>
      <c r="BX27" s="304"/>
      <c r="BY27" s="304"/>
      <c r="BZ27" s="304"/>
      <c r="CA27" s="304"/>
      <c r="CB27" s="304"/>
      <c r="CC27" s="304"/>
      <c r="CD27" s="304"/>
      <c r="CE27" s="304"/>
      <c r="CF27" s="304"/>
      <c r="CG27" s="304"/>
      <c r="CH27" s="304"/>
      <c r="CI27" s="304"/>
      <c r="CJ27" s="304"/>
      <c r="CK27" s="304"/>
      <c r="CL27" s="304"/>
      <c r="CM27" s="304"/>
      <c r="CN27" s="304"/>
      <c r="CO27" s="304"/>
      <c r="CP27" s="304"/>
      <c r="CQ27" s="304"/>
      <c r="CR27" s="304"/>
      <c r="CS27" s="304"/>
      <c r="CT27" s="304"/>
      <c r="CU27" s="304"/>
    </row>
    <row r="28" spans="1:99" ht="20.25" thickTop="1" thickBot="1" x14ac:dyDescent="0.35">
      <c r="B28" s="726" t="s">
        <v>386</v>
      </c>
      <c r="C28" s="727"/>
      <c r="K28" s="314" t="s">
        <v>37</v>
      </c>
      <c r="L28" s="110" t="s">
        <v>200</v>
      </c>
      <c r="M28" s="271">
        <f>C10*C14</f>
        <v>8488140</v>
      </c>
      <c r="N28" s="722"/>
      <c r="P28" s="315" t="s">
        <v>37</v>
      </c>
      <c r="Q28" s="45">
        <f>$C$30</f>
        <v>20</v>
      </c>
      <c r="R28" s="45">
        <f>$C$32</f>
        <v>15</v>
      </c>
      <c r="S28" s="45">
        <v>230</v>
      </c>
      <c r="T28" s="45">
        <f t="shared" si="4"/>
        <v>15.895538413434787</v>
      </c>
      <c r="U28" s="45">
        <f t="shared" si="13"/>
        <v>4.2160006424573982E-3</v>
      </c>
      <c r="V28" s="45">
        <f t="shared" si="0"/>
        <v>8.4142266234975959E-3</v>
      </c>
      <c r="W28" s="722"/>
      <c r="Y28" s="314" t="s">
        <v>37</v>
      </c>
      <c r="Z28" s="274" t="s">
        <v>422</v>
      </c>
      <c r="AA28" s="275" t="s">
        <v>434</v>
      </c>
      <c r="AB28" s="275">
        <f t="shared" si="5"/>
        <v>0.01</v>
      </c>
      <c r="AC28" s="275">
        <v>0.5</v>
      </c>
      <c r="AD28" s="275">
        <f t="shared" si="1"/>
        <v>0.505</v>
      </c>
      <c r="AE28" s="275" t="s">
        <v>420</v>
      </c>
      <c r="AF28" s="275">
        <f t="shared" si="14"/>
        <v>4</v>
      </c>
      <c r="AG28" s="275">
        <v>0</v>
      </c>
      <c r="AH28" s="275" t="s">
        <v>23</v>
      </c>
      <c r="AI28" s="275">
        <f t="shared" si="15"/>
        <v>1</v>
      </c>
      <c r="AJ28" s="275">
        <f t="shared" si="6"/>
        <v>0</v>
      </c>
      <c r="AK28" s="275">
        <f t="shared" si="7"/>
        <v>4</v>
      </c>
      <c r="AL28" s="275">
        <f t="shared" si="2"/>
        <v>35</v>
      </c>
      <c r="AM28" s="275">
        <f t="shared" si="8"/>
        <v>0.7222222222222221</v>
      </c>
      <c r="AN28" s="276">
        <f t="shared" si="3"/>
        <v>1.4588888888888887</v>
      </c>
      <c r="AO28" s="749"/>
      <c r="AP28" s="267"/>
      <c r="AQ28" s="315" t="s">
        <v>37</v>
      </c>
      <c r="AR28" s="316">
        <f t="shared" si="9"/>
        <v>8488140</v>
      </c>
      <c r="AS28" s="316">
        <f t="shared" si="10"/>
        <v>8.4142266234975959E-3</v>
      </c>
      <c r="AT28" s="316">
        <f t="shared" si="11"/>
        <v>1.4588888888888887</v>
      </c>
      <c r="AU28" s="316">
        <v>1</v>
      </c>
      <c r="AV28" s="316">
        <f t="shared" si="12"/>
        <v>104195.49820000335</v>
      </c>
      <c r="AW28" s="722"/>
      <c r="AX28" s="722"/>
      <c r="AY28" s="715"/>
      <c r="AZ28" s="304"/>
      <c r="BA28" s="304"/>
      <c r="BB28" s="304"/>
      <c r="BC28" s="304"/>
      <c r="BD28" s="304"/>
      <c r="BE28" s="304"/>
      <c r="BF28" s="304"/>
      <c r="BG28" s="304"/>
      <c r="BH28" s="304"/>
      <c r="BI28" s="304"/>
      <c r="BJ28" s="304"/>
      <c r="BK28" s="304"/>
      <c r="BL28" s="304"/>
      <c r="BM28" s="304"/>
      <c r="BN28" s="304"/>
      <c r="BO28" s="304"/>
      <c r="BP28" s="304"/>
      <c r="BQ28" s="304"/>
      <c r="BR28" s="304"/>
      <c r="BS28" s="304"/>
      <c r="BT28" s="304"/>
      <c r="BU28" s="304"/>
      <c r="BV28" s="304"/>
      <c r="BW28" s="304"/>
      <c r="BX28" s="304"/>
      <c r="BY28" s="304"/>
      <c r="BZ28" s="304"/>
      <c r="CA28" s="304"/>
      <c r="CB28" s="304"/>
      <c r="CC28" s="304"/>
      <c r="CD28" s="304"/>
      <c r="CE28" s="304"/>
      <c r="CF28" s="304"/>
      <c r="CG28" s="304"/>
      <c r="CH28" s="304"/>
      <c r="CI28" s="304"/>
      <c r="CJ28" s="304"/>
      <c r="CK28" s="304"/>
      <c r="CL28" s="304"/>
      <c r="CM28" s="304"/>
      <c r="CN28" s="304"/>
      <c r="CO28" s="304"/>
      <c r="CP28" s="304"/>
      <c r="CQ28" s="304"/>
      <c r="CR28" s="304"/>
      <c r="CS28" s="304"/>
      <c r="CT28" s="304"/>
      <c r="CU28" s="304"/>
    </row>
    <row r="29" spans="1:99" ht="20.25" thickTop="1" thickBot="1" x14ac:dyDescent="0.35">
      <c r="B29" s="107" t="s">
        <v>387</v>
      </c>
      <c r="C29" s="60">
        <f>'Input sheet'!D27</f>
        <v>35</v>
      </c>
      <c r="K29" s="314" t="s">
        <v>39</v>
      </c>
      <c r="L29" s="110" t="s">
        <v>201</v>
      </c>
      <c r="M29" s="271">
        <f>C10*C17</f>
        <v>3675995</v>
      </c>
      <c r="N29" s="722"/>
      <c r="P29" s="315" t="s">
        <v>39</v>
      </c>
      <c r="Q29" s="45">
        <f>$C$33</f>
        <v>25</v>
      </c>
      <c r="R29" s="45">
        <f>$C$32</f>
        <v>15</v>
      </c>
      <c r="S29" s="45">
        <v>230</v>
      </c>
      <c r="T29" s="45">
        <f t="shared" si="4"/>
        <v>18.248908921254063</v>
      </c>
      <c r="U29" s="45">
        <f t="shared" si="13"/>
        <v>7.1146798558078322E-3</v>
      </c>
      <c r="V29" s="45">
        <f t="shared" si="0"/>
        <v>1.4178741042165027E-2</v>
      </c>
      <c r="W29" s="722"/>
      <c r="Y29" s="314" t="s">
        <v>39</v>
      </c>
      <c r="Z29" s="274" t="s">
        <v>422</v>
      </c>
      <c r="AA29" s="275" t="s">
        <v>434</v>
      </c>
      <c r="AB29" s="275">
        <f t="shared" si="5"/>
        <v>0.01</v>
      </c>
      <c r="AC29" s="275">
        <v>0.5</v>
      </c>
      <c r="AD29" s="275">
        <f t="shared" si="1"/>
        <v>0.505</v>
      </c>
      <c r="AE29" s="275" t="s">
        <v>54</v>
      </c>
      <c r="AF29" s="275">
        <f t="shared" si="14"/>
        <v>3</v>
      </c>
      <c r="AG29" s="275">
        <v>1</v>
      </c>
      <c r="AH29" s="275" t="s">
        <v>17</v>
      </c>
      <c r="AI29" s="275">
        <f t="shared" si="15"/>
        <v>2</v>
      </c>
      <c r="AJ29" s="275">
        <f t="shared" si="6"/>
        <v>1.75</v>
      </c>
      <c r="AK29" s="275">
        <f t="shared" si="7"/>
        <v>4.75</v>
      </c>
      <c r="AL29" s="275">
        <f t="shared" si="2"/>
        <v>35</v>
      </c>
      <c r="AM29" s="275">
        <f t="shared" si="8"/>
        <v>0.7222222222222221</v>
      </c>
      <c r="AN29" s="276">
        <f t="shared" si="3"/>
        <v>1.7324305555555555</v>
      </c>
      <c r="AO29" s="749"/>
      <c r="AP29" s="267"/>
      <c r="AQ29" s="315" t="s">
        <v>39</v>
      </c>
      <c r="AR29" s="316">
        <f t="shared" si="9"/>
        <v>3675995</v>
      </c>
      <c r="AS29" s="316">
        <f t="shared" si="10"/>
        <v>1.4178741042165027E-2</v>
      </c>
      <c r="AT29" s="316">
        <f t="shared" si="11"/>
        <v>1.7324305555555555</v>
      </c>
      <c r="AU29" s="316">
        <v>1</v>
      </c>
      <c r="AV29" s="316">
        <f t="shared" si="12"/>
        <v>90295.980377079104</v>
      </c>
      <c r="AW29" s="722"/>
      <c r="AX29" s="722"/>
      <c r="AY29" s="715"/>
      <c r="AZ29" s="304"/>
      <c r="BA29" s="304"/>
      <c r="BB29" s="304"/>
      <c r="BC29" s="304"/>
      <c r="BD29" s="304"/>
      <c r="BE29" s="304"/>
      <c r="BF29" s="304"/>
      <c r="BG29" s="304"/>
      <c r="BH29" s="304"/>
      <c r="BI29" s="304"/>
      <c r="BJ29" s="304"/>
      <c r="BK29" s="304"/>
      <c r="BL29" s="304"/>
      <c r="BM29" s="304"/>
      <c r="BN29" s="304"/>
      <c r="BO29" s="304"/>
      <c r="BP29" s="304"/>
      <c r="BQ29" s="304"/>
      <c r="BR29" s="304"/>
      <c r="BS29" s="304"/>
      <c r="BT29" s="304"/>
      <c r="BU29" s="304"/>
      <c r="BV29" s="304"/>
      <c r="BW29" s="304"/>
      <c r="BX29" s="304"/>
      <c r="BY29" s="304"/>
      <c r="BZ29" s="304"/>
      <c r="CA29" s="304"/>
      <c r="CB29" s="304"/>
      <c r="CC29" s="304"/>
      <c r="CD29" s="304"/>
      <c r="CE29" s="304"/>
      <c r="CF29" s="304"/>
      <c r="CG29" s="304"/>
      <c r="CH29" s="304"/>
      <c r="CI29" s="304"/>
      <c r="CJ29" s="304"/>
      <c r="CK29" s="304"/>
      <c r="CL29" s="304"/>
      <c r="CM29" s="304"/>
      <c r="CN29" s="304"/>
      <c r="CO29" s="304"/>
      <c r="CP29" s="304"/>
      <c r="CQ29" s="304"/>
      <c r="CR29" s="304"/>
      <c r="CS29" s="304"/>
      <c r="CT29" s="304"/>
      <c r="CU29" s="304"/>
    </row>
    <row r="30" spans="1:99" ht="18.75" customHeight="1" x14ac:dyDescent="0.3">
      <c r="B30" s="108" t="s">
        <v>388</v>
      </c>
      <c r="C30" s="61">
        <f>'Input sheet'!D28</f>
        <v>20</v>
      </c>
      <c r="E30" s="739" t="s">
        <v>136</v>
      </c>
      <c r="F30" s="740"/>
      <c r="G30" s="740"/>
      <c r="H30" s="740"/>
      <c r="I30" s="741"/>
      <c r="K30" s="314" t="s">
        <v>40</v>
      </c>
      <c r="L30" s="110" t="s">
        <v>202</v>
      </c>
      <c r="M30" s="271">
        <f>C13*C17</f>
        <v>17413083</v>
      </c>
      <c r="N30" s="722"/>
      <c r="P30" s="315" t="s">
        <v>40</v>
      </c>
      <c r="Q30" s="45">
        <f>$C$29</f>
        <v>35</v>
      </c>
      <c r="R30" s="45">
        <f>$C$32</f>
        <v>15</v>
      </c>
      <c r="S30" s="45">
        <v>230</v>
      </c>
      <c r="T30" s="45">
        <f t="shared" si="4"/>
        <v>23.0484651884397</v>
      </c>
      <c r="U30" s="45">
        <f t="shared" si="13"/>
        <v>1.7237755582630576E-2</v>
      </c>
      <c r="V30" s="45">
        <f t="shared" si="0"/>
        <v>3.417837094773464E-2</v>
      </c>
      <c r="W30" s="722"/>
      <c r="Y30" s="314" t="s">
        <v>40</v>
      </c>
      <c r="Z30" s="274" t="s">
        <v>422</v>
      </c>
      <c r="AA30" s="275" t="s">
        <v>434</v>
      </c>
      <c r="AB30" s="275">
        <f t="shared" si="5"/>
        <v>0.01</v>
      </c>
      <c r="AC30" s="275">
        <v>0.5</v>
      </c>
      <c r="AD30" s="275">
        <f t="shared" si="1"/>
        <v>0.505</v>
      </c>
      <c r="AE30" s="275" t="s">
        <v>54</v>
      </c>
      <c r="AF30" s="275">
        <f t="shared" si="14"/>
        <v>3</v>
      </c>
      <c r="AG30" s="275">
        <v>1</v>
      </c>
      <c r="AH30" s="275" t="s">
        <v>17</v>
      </c>
      <c r="AI30" s="275">
        <f t="shared" si="15"/>
        <v>2</v>
      </c>
      <c r="AJ30" s="275">
        <f t="shared" si="6"/>
        <v>1.75</v>
      </c>
      <c r="AK30" s="275">
        <f t="shared" si="7"/>
        <v>4.75</v>
      </c>
      <c r="AL30" s="275">
        <f t="shared" si="2"/>
        <v>35</v>
      </c>
      <c r="AM30" s="275">
        <f t="shared" si="8"/>
        <v>0.7222222222222221</v>
      </c>
      <c r="AN30" s="276">
        <f t="shared" si="3"/>
        <v>1.7324305555555555</v>
      </c>
      <c r="AO30" s="749"/>
      <c r="AP30" s="267"/>
      <c r="AQ30" s="315" t="s">
        <v>40</v>
      </c>
      <c r="AR30" s="316">
        <f t="shared" si="9"/>
        <v>17413083</v>
      </c>
      <c r="AS30" s="316">
        <f t="shared" si="10"/>
        <v>3.417837094773464E-2</v>
      </c>
      <c r="AT30" s="316">
        <f t="shared" si="11"/>
        <v>1.7324305555555555</v>
      </c>
      <c r="AU30" s="316">
        <v>1</v>
      </c>
      <c r="AV30" s="316">
        <f t="shared" si="12"/>
        <v>1031057.448611532</v>
      </c>
      <c r="AW30" s="722"/>
      <c r="AX30" s="722"/>
      <c r="AY30" s="715"/>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row>
    <row r="31" spans="1:99" ht="18.75" x14ac:dyDescent="0.3">
      <c r="B31" s="108" t="s">
        <v>389</v>
      </c>
      <c r="C31" s="61">
        <f>'Input sheet'!D29</f>
        <v>15</v>
      </c>
      <c r="E31" s="742"/>
      <c r="F31" s="743"/>
      <c r="G31" s="743"/>
      <c r="H31" s="743"/>
      <c r="I31" s="744"/>
      <c r="K31" s="314" t="s">
        <v>41</v>
      </c>
      <c r="L31" s="110" t="s">
        <v>203</v>
      </c>
      <c r="M31" s="271">
        <f>C13*C8</f>
        <v>29444256</v>
      </c>
      <c r="N31" s="722"/>
      <c r="P31" s="315" t="s">
        <v>41</v>
      </c>
      <c r="Q31" s="45">
        <f>$C$30</f>
        <v>20</v>
      </c>
      <c r="R31" s="45">
        <f>$C$29</f>
        <v>35</v>
      </c>
      <c r="S31" s="45">
        <v>230</v>
      </c>
      <c r="T31" s="45">
        <f t="shared" si="4"/>
        <v>25.12420473149924</v>
      </c>
      <c r="U31" s="45">
        <f t="shared" si="13"/>
        <v>2.3901073345479126E-2</v>
      </c>
      <c r="V31" s="45">
        <f t="shared" si="0"/>
        <v>4.7230885383892279E-2</v>
      </c>
      <c r="W31" s="722"/>
      <c r="Y31" s="314" t="s">
        <v>41</v>
      </c>
      <c r="Z31" s="274" t="s">
        <v>422</v>
      </c>
      <c r="AA31" s="275" t="s">
        <v>434</v>
      </c>
      <c r="AB31" s="275">
        <f t="shared" si="5"/>
        <v>0.01</v>
      </c>
      <c r="AC31" s="275">
        <v>0.5</v>
      </c>
      <c r="AD31" s="275">
        <f t="shared" si="1"/>
        <v>0.505</v>
      </c>
      <c r="AE31" s="275" t="s">
        <v>55</v>
      </c>
      <c r="AF31" s="275">
        <f t="shared" si="14"/>
        <v>3</v>
      </c>
      <c r="AG31" s="275">
        <v>1</v>
      </c>
      <c r="AH31" s="275" t="s">
        <v>23</v>
      </c>
      <c r="AI31" s="275">
        <f t="shared" si="15"/>
        <v>1</v>
      </c>
      <c r="AJ31" s="275">
        <f t="shared" si="6"/>
        <v>1</v>
      </c>
      <c r="AK31" s="275">
        <f t="shared" si="7"/>
        <v>4</v>
      </c>
      <c r="AL31" s="275">
        <f t="shared" si="2"/>
        <v>35</v>
      </c>
      <c r="AM31" s="275">
        <f t="shared" si="8"/>
        <v>0.7222222222222221</v>
      </c>
      <c r="AN31" s="276">
        <f t="shared" si="3"/>
        <v>1.4588888888888887</v>
      </c>
      <c r="AO31" s="749"/>
      <c r="AP31" s="267"/>
      <c r="AQ31" s="315" t="s">
        <v>41</v>
      </c>
      <c r="AR31" s="316">
        <f t="shared" si="9"/>
        <v>29444256</v>
      </c>
      <c r="AS31" s="316">
        <f t="shared" si="10"/>
        <v>4.7230885383892279E-2</v>
      </c>
      <c r="AT31" s="316">
        <f t="shared" si="11"/>
        <v>1.4588888888888887</v>
      </c>
      <c r="AU31" s="316">
        <v>1</v>
      </c>
      <c r="AV31" s="316">
        <f t="shared" si="12"/>
        <v>2028845.0912216962</v>
      </c>
      <c r="AW31" s="722"/>
      <c r="AX31" s="722"/>
      <c r="AY31" s="715"/>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row>
    <row r="32" spans="1:99" ht="18.75" customHeight="1" x14ac:dyDescent="0.3">
      <c r="B32" s="110" t="s">
        <v>390</v>
      </c>
      <c r="C32" s="109">
        <f>'Input sheet'!D30</f>
        <v>15</v>
      </c>
      <c r="E32" s="742"/>
      <c r="F32" s="743"/>
      <c r="G32" s="743"/>
      <c r="H32" s="743"/>
      <c r="I32" s="744"/>
      <c r="K32" s="314" t="s">
        <v>42</v>
      </c>
      <c r="L32" s="110" t="s">
        <v>204</v>
      </c>
      <c r="M32" s="271">
        <f>C16*C8</f>
        <v>6215840</v>
      </c>
      <c r="N32" s="722"/>
      <c r="P32" s="315" t="s">
        <v>42</v>
      </c>
      <c r="Q32" s="45">
        <f>$C$30</f>
        <v>20</v>
      </c>
      <c r="R32" s="45">
        <f>$C$32</f>
        <v>15</v>
      </c>
      <c r="S32" s="45">
        <v>230</v>
      </c>
      <c r="T32" s="45">
        <f t="shared" si="4"/>
        <v>15.895538413434787</v>
      </c>
      <c r="U32" s="45">
        <f t="shared" si="13"/>
        <v>4.2160006424573982E-3</v>
      </c>
      <c r="V32" s="45">
        <f t="shared" si="0"/>
        <v>8.4142266234975959E-3</v>
      </c>
      <c r="W32" s="722"/>
      <c r="Y32" s="314" t="s">
        <v>42</v>
      </c>
      <c r="Z32" s="274" t="s">
        <v>422</v>
      </c>
      <c r="AA32" s="275" t="s">
        <v>434</v>
      </c>
      <c r="AB32" s="275">
        <f t="shared" si="5"/>
        <v>0.01</v>
      </c>
      <c r="AC32" s="275">
        <v>0.5</v>
      </c>
      <c r="AD32" s="275">
        <f t="shared" si="1"/>
        <v>0.505</v>
      </c>
      <c r="AE32" s="275" t="s">
        <v>421</v>
      </c>
      <c r="AF32" s="275">
        <f t="shared" si="14"/>
        <v>4</v>
      </c>
      <c r="AG32" s="275">
        <v>0</v>
      </c>
      <c r="AH32" s="275" t="s">
        <v>26</v>
      </c>
      <c r="AI32" s="275">
        <f t="shared" si="15"/>
        <v>1</v>
      </c>
      <c r="AJ32" s="275">
        <f t="shared" si="6"/>
        <v>0</v>
      </c>
      <c r="AK32" s="275">
        <f t="shared" si="7"/>
        <v>4</v>
      </c>
      <c r="AL32" s="275">
        <f t="shared" si="2"/>
        <v>35</v>
      </c>
      <c r="AM32" s="275">
        <f t="shared" si="8"/>
        <v>0.7222222222222221</v>
      </c>
      <c r="AN32" s="276">
        <f t="shared" si="3"/>
        <v>1.4588888888888887</v>
      </c>
      <c r="AO32" s="749"/>
      <c r="AP32" s="267"/>
      <c r="AQ32" s="315" t="s">
        <v>42</v>
      </c>
      <c r="AR32" s="316">
        <f t="shared" si="9"/>
        <v>6215840</v>
      </c>
      <c r="AS32" s="316">
        <f t="shared" si="10"/>
        <v>8.4142266234975959E-3</v>
      </c>
      <c r="AT32" s="316">
        <f t="shared" si="11"/>
        <v>1.4588888888888887</v>
      </c>
      <c r="AU32" s="316">
        <v>1</v>
      </c>
      <c r="AV32" s="316">
        <f t="shared" si="12"/>
        <v>76302.0574038021</v>
      </c>
      <c r="AW32" s="722"/>
      <c r="AX32" s="722"/>
      <c r="AY32" s="715"/>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row>
    <row r="33" spans="1:51" ht="19.5" thickBot="1" x14ac:dyDescent="0.35">
      <c r="B33" s="106" t="s">
        <v>391</v>
      </c>
      <c r="C33" s="95">
        <f>'Input sheet'!D31</f>
        <v>25</v>
      </c>
      <c r="E33" s="745"/>
      <c r="F33" s="746"/>
      <c r="G33" s="746"/>
      <c r="H33" s="746"/>
      <c r="I33" s="747"/>
      <c r="K33" s="314" t="s">
        <v>43</v>
      </c>
      <c r="L33" s="110" t="s">
        <v>205</v>
      </c>
      <c r="M33" s="271">
        <f>C16*C11</f>
        <v>3675995</v>
      </c>
      <c r="N33" s="722"/>
      <c r="P33" s="315" t="s">
        <v>43</v>
      </c>
      <c r="Q33" s="45">
        <f>$C$32</f>
        <v>15</v>
      </c>
      <c r="R33" s="45">
        <f>$C$33</f>
        <v>25</v>
      </c>
      <c r="S33" s="45">
        <v>230</v>
      </c>
      <c r="T33" s="45">
        <f t="shared" si="4"/>
        <v>18.248908921254063</v>
      </c>
      <c r="U33" s="45">
        <f t="shared" si="13"/>
        <v>7.1146798558078322E-3</v>
      </c>
      <c r="V33" s="45">
        <f t="shared" si="0"/>
        <v>1.4178741042165027E-2</v>
      </c>
      <c r="W33" s="722"/>
      <c r="Y33" s="314" t="s">
        <v>43</v>
      </c>
      <c r="Z33" s="274" t="s">
        <v>422</v>
      </c>
      <c r="AA33" s="275" t="s">
        <v>434</v>
      </c>
      <c r="AB33" s="275">
        <f t="shared" si="5"/>
        <v>0.01</v>
      </c>
      <c r="AC33" s="275">
        <v>0.5</v>
      </c>
      <c r="AD33" s="275">
        <f t="shared" si="1"/>
        <v>0.505</v>
      </c>
      <c r="AE33" s="275" t="s">
        <v>47</v>
      </c>
      <c r="AF33" s="275">
        <f t="shared" si="14"/>
        <v>3</v>
      </c>
      <c r="AG33" s="275">
        <v>1</v>
      </c>
      <c r="AH33" s="275" t="s">
        <v>20</v>
      </c>
      <c r="AI33" s="275">
        <f t="shared" si="15"/>
        <v>2</v>
      </c>
      <c r="AJ33" s="275">
        <f t="shared" si="6"/>
        <v>1.75</v>
      </c>
      <c r="AK33" s="275">
        <f t="shared" si="7"/>
        <v>4.75</v>
      </c>
      <c r="AL33" s="275">
        <f t="shared" si="2"/>
        <v>35</v>
      </c>
      <c r="AM33" s="275">
        <f t="shared" si="8"/>
        <v>0.7222222222222221</v>
      </c>
      <c r="AN33" s="276">
        <f t="shared" si="3"/>
        <v>1.7324305555555555</v>
      </c>
      <c r="AO33" s="749"/>
      <c r="AP33" s="267"/>
      <c r="AQ33" s="315" t="s">
        <v>43</v>
      </c>
      <c r="AR33" s="316">
        <f t="shared" si="9"/>
        <v>3675995</v>
      </c>
      <c r="AS33" s="316">
        <f t="shared" si="10"/>
        <v>1.4178741042165027E-2</v>
      </c>
      <c r="AT33" s="316">
        <f t="shared" si="11"/>
        <v>1.7324305555555555</v>
      </c>
      <c r="AU33" s="316">
        <v>1</v>
      </c>
      <c r="AV33" s="316">
        <f t="shared" si="12"/>
        <v>90295.980377079104</v>
      </c>
      <c r="AW33" s="722"/>
      <c r="AX33" s="722"/>
      <c r="AY33" s="715"/>
    </row>
    <row r="34" spans="1:51" ht="19.5" thickTop="1" x14ac:dyDescent="0.3">
      <c r="K34" s="314" t="s">
        <v>44</v>
      </c>
      <c r="L34" s="110" t="s">
        <v>206</v>
      </c>
      <c r="M34" s="271">
        <f>C17*C14</f>
        <v>2322948</v>
      </c>
      <c r="N34" s="722"/>
      <c r="P34" s="315" t="s">
        <v>44</v>
      </c>
      <c r="Q34" s="45">
        <f>$C$33</f>
        <v>25</v>
      </c>
      <c r="R34" s="45">
        <f>$C$30</f>
        <v>20</v>
      </c>
      <c r="S34" s="45">
        <v>230</v>
      </c>
      <c r="T34" s="45">
        <f t="shared" si="4"/>
        <v>20.419277715473552</v>
      </c>
      <c r="U34" s="45">
        <f t="shared" si="13"/>
        <v>1.089232327256362E-2</v>
      </c>
      <c r="V34" s="45">
        <f t="shared" si="0"/>
        <v>2.1666003838853209E-2</v>
      </c>
      <c r="W34" s="722"/>
      <c r="Y34" s="314" t="s">
        <v>44</v>
      </c>
      <c r="Z34" s="274" t="s">
        <v>422</v>
      </c>
      <c r="AA34" s="275" t="s">
        <v>434</v>
      </c>
      <c r="AB34" s="275">
        <f t="shared" si="5"/>
        <v>0.01</v>
      </c>
      <c r="AC34" s="275">
        <v>0.5</v>
      </c>
      <c r="AD34" s="275">
        <f t="shared" si="1"/>
        <v>0.505</v>
      </c>
      <c r="AE34" s="275" t="s">
        <v>54</v>
      </c>
      <c r="AF34" s="275">
        <f t="shared" si="14"/>
        <v>3</v>
      </c>
      <c r="AG34" s="275">
        <v>0</v>
      </c>
      <c r="AH34" s="275" t="s">
        <v>17</v>
      </c>
      <c r="AI34" s="275">
        <f t="shared" si="15"/>
        <v>2</v>
      </c>
      <c r="AJ34" s="275">
        <f t="shared" si="6"/>
        <v>0</v>
      </c>
      <c r="AK34" s="275">
        <f t="shared" si="7"/>
        <v>3</v>
      </c>
      <c r="AL34" s="275">
        <f t="shared" si="2"/>
        <v>35</v>
      </c>
      <c r="AM34" s="275">
        <f t="shared" si="8"/>
        <v>0.7222222222222221</v>
      </c>
      <c r="AN34" s="276">
        <f t="shared" si="3"/>
        <v>1.0941666666666665</v>
      </c>
      <c r="AO34" s="749"/>
      <c r="AP34" s="267"/>
      <c r="AQ34" s="315" t="s">
        <v>44</v>
      </c>
      <c r="AR34" s="316">
        <f t="shared" si="9"/>
        <v>2322948</v>
      </c>
      <c r="AS34" s="316">
        <f t="shared" si="10"/>
        <v>2.1666003838853209E-2</v>
      </c>
      <c r="AT34" s="316">
        <f t="shared" si="11"/>
        <v>1.0941666666666665</v>
      </c>
      <c r="AU34" s="316">
        <v>1</v>
      </c>
      <c r="AV34" s="316">
        <f t="shared" si="12"/>
        <v>55068.314479003522</v>
      </c>
      <c r="AW34" s="722"/>
      <c r="AX34" s="722"/>
      <c r="AY34" s="715"/>
    </row>
    <row r="35" spans="1:51" ht="18.75" x14ac:dyDescent="0.3">
      <c r="K35" s="314" t="s">
        <v>45</v>
      </c>
      <c r="L35" s="110" t="s">
        <v>207</v>
      </c>
      <c r="M35" s="271">
        <f>C17*C8</f>
        <v>1701088</v>
      </c>
      <c r="N35" s="722"/>
      <c r="P35" s="315" t="s">
        <v>45</v>
      </c>
      <c r="Q35" s="45">
        <f>$C$30</f>
        <v>20</v>
      </c>
      <c r="R35" s="45">
        <f>$C$32</f>
        <v>15</v>
      </c>
      <c r="S35" s="45">
        <v>230</v>
      </c>
      <c r="T35" s="45">
        <f t="shared" si="4"/>
        <v>15.895538413434787</v>
      </c>
      <c r="U35" s="45">
        <f t="shared" si="13"/>
        <v>4.2160006424573982E-3</v>
      </c>
      <c r="V35" s="45">
        <f t="shared" si="0"/>
        <v>8.4142266234975959E-3</v>
      </c>
      <c r="W35" s="722"/>
      <c r="Y35" s="314" t="s">
        <v>45</v>
      </c>
      <c r="Z35" s="274" t="s">
        <v>422</v>
      </c>
      <c r="AA35" s="275" t="s">
        <v>434</v>
      </c>
      <c r="AB35" s="275">
        <f t="shared" si="5"/>
        <v>0.01</v>
      </c>
      <c r="AC35" s="275">
        <v>0.5</v>
      </c>
      <c r="AD35" s="275">
        <f t="shared" si="1"/>
        <v>0.505</v>
      </c>
      <c r="AE35" s="275" t="s">
        <v>54</v>
      </c>
      <c r="AF35" s="275">
        <f t="shared" si="14"/>
        <v>3</v>
      </c>
      <c r="AG35" s="275">
        <v>0</v>
      </c>
      <c r="AH35" s="275" t="s">
        <v>17</v>
      </c>
      <c r="AI35" s="275">
        <f t="shared" si="15"/>
        <v>2</v>
      </c>
      <c r="AJ35" s="275">
        <f t="shared" si="6"/>
        <v>0</v>
      </c>
      <c r="AK35" s="275">
        <f t="shared" si="7"/>
        <v>3</v>
      </c>
      <c r="AL35" s="275">
        <f t="shared" si="2"/>
        <v>35</v>
      </c>
      <c r="AM35" s="275">
        <f t="shared" si="8"/>
        <v>0.7222222222222221</v>
      </c>
      <c r="AN35" s="276">
        <f t="shared" si="3"/>
        <v>1.0941666666666665</v>
      </c>
      <c r="AO35" s="749"/>
      <c r="AP35" s="267"/>
      <c r="AQ35" s="315" t="s">
        <v>45</v>
      </c>
      <c r="AR35" s="316">
        <f t="shared" si="9"/>
        <v>1701088</v>
      </c>
      <c r="AS35" s="316">
        <f t="shared" si="10"/>
        <v>8.4142266234975959E-3</v>
      </c>
      <c r="AT35" s="316">
        <f t="shared" si="11"/>
        <v>1.0941666666666665</v>
      </c>
      <c r="AU35" s="316">
        <v>1</v>
      </c>
      <c r="AV35" s="316">
        <f t="shared" si="12"/>
        <v>15661.17944938885</v>
      </c>
      <c r="AW35" s="722"/>
      <c r="AX35" s="722"/>
      <c r="AY35" s="715"/>
    </row>
    <row r="36" spans="1:51" ht="18.75" x14ac:dyDescent="0.3">
      <c r="J36" s="99"/>
      <c r="K36" s="314" t="s">
        <v>52</v>
      </c>
      <c r="L36" s="110" t="s">
        <v>208</v>
      </c>
      <c r="M36" s="271">
        <f>C11*C8</f>
        <v>1701088</v>
      </c>
      <c r="N36" s="722"/>
      <c r="P36" s="315" t="s">
        <v>52</v>
      </c>
      <c r="Q36" s="45">
        <f>$C$33</f>
        <v>25</v>
      </c>
      <c r="R36" s="45">
        <f>$C$30</f>
        <v>20</v>
      </c>
      <c r="S36" s="45">
        <v>230</v>
      </c>
      <c r="T36" s="45">
        <f t="shared" si="4"/>
        <v>20.419277715473552</v>
      </c>
      <c r="U36" s="45">
        <f t="shared" si="13"/>
        <v>1.089232327256362E-2</v>
      </c>
      <c r="V36" s="45">
        <f t="shared" si="0"/>
        <v>2.1666003838853209E-2</v>
      </c>
      <c r="W36" s="722"/>
      <c r="Y36" s="314" t="s">
        <v>52</v>
      </c>
      <c r="Z36" s="274" t="s">
        <v>422</v>
      </c>
      <c r="AA36" s="275" t="s">
        <v>434</v>
      </c>
      <c r="AB36" s="275">
        <f t="shared" si="5"/>
        <v>0.01</v>
      </c>
      <c r="AC36" s="275">
        <v>0.5</v>
      </c>
      <c r="AD36" s="275">
        <f t="shared" si="1"/>
        <v>0.505</v>
      </c>
      <c r="AE36" s="275" t="s">
        <v>47</v>
      </c>
      <c r="AF36" s="275">
        <f t="shared" si="14"/>
        <v>3</v>
      </c>
      <c r="AG36" s="275">
        <v>0</v>
      </c>
      <c r="AH36" s="275" t="s">
        <v>20</v>
      </c>
      <c r="AI36" s="275">
        <f t="shared" si="15"/>
        <v>2</v>
      </c>
      <c r="AJ36" s="275">
        <f t="shared" si="6"/>
        <v>0</v>
      </c>
      <c r="AK36" s="275">
        <f t="shared" si="7"/>
        <v>3</v>
      </c>
      <c r="AL36" s="275">
        <f t="shared" si="2"/>
        <v>35</v>
      </c>
      <c r="AM36" s="275">
        <f t="shared" si="8"/>
        <v>0.7222222222222221</v>
      </c>
      <c r="AN36" s="276">
        <f t="shared" si="3"/>
        <v>1.0941666666666665</v>
      </c>
      <c r="AO36" s="749"/>
      <c r="AP36" s="267"/>
      <c r="AQ36" s="315" t="s">
        <v>52</v>
      </c>
      <c r="AR36" s="316">
        <f t="shared" si="9"/>
        <v>1701088</v>
      </c>
      <c r="AS36" s="316">
        <f t="shared" si="10"/>
        <v>2.1666003838853209E-2</v>
      </c>
      <c r="AT36" s="316">
        <f t="shared" si="11"/>
        <v>1.0941666666666665</v>
      </c>
      <c r="AU36" s="316">
        <v>1</v>
      </c>
      <c r="AV36" s="316">
        <f t="shared" si="12"/>
        <v>40326.365007076842</v>
      </c>
      <c r="AW36" s="722"/>
      <c r="AX36" s="722"/>
      <c r="AY36" s="715"/>
    </row>
    <row r="37" spans="1:51" ht="19.5" thickBot="1" x14ac:dyDescent="0.35">
      <c r="D37" s="99"/>
      <c r="J37" s="99"/>
      <c r="K37" s="278" t="s">
        <v>53</v>
      </c>
      <c r="L37" s="106" t="s">
        <v>209</v>
      </c>
      <c r="M37" s="288">
        <f>C11*C14</f>
        <v>2322948</v>
      </c>
      <c r="N37" s="517"/>
      <c r="P37" s="317" t="s">
        <v>53</v>
      </c>
      <c r="Q37" s="46">
        <f>$C$30</f>
        <v>20</v>
      </c>
      <c r="R37" s="46">
        <f>$C$32</f>
        <v>15</v>
      </c>
      <c r="S37" s="46">
        <v>230</v>
      </c>
      <c r="T37" s="46">
        <f t="shared" si="4"/>
        <v>15.895538413434787</v>
      </c>
      <c r="U37" s="46">
        <f t="shared" si="13"/>
        <v>4.2160006424573982E-3</v>
      </c>
      <c r="V37" s="46">
        <f t="shared" si="0"/>
        <v>8.4142266234975959E-3</v>
      </c>
      <c r="W37" s="517"/>
      <c r="Y37" s="278" t="s">
        <v>53</v>
      </c>
      <c r="Z37" s="308" t="s">
        <v>422</v>
      </c>
      <c r="AA37" s="292" t="s">
        <v>434</v>
      </c>
      <c r="AB37" s="292">
        <f t="shared" si="5"/>
        <v>0.01</v>
      </c>
      <c r="AC37" s="292">
        <v>0.5</v>
      </c>
      <c r="AD37" s="292">
        <f t="shared" si="1"/>
        <v>0.505</v>
      </c>
      <c r="AE37" s="292" t="s">
        <v>47</v>
      </c>
      <c r="AF37" s="292">
        <f t="shared" si="14"/>
        <v>3</v>
      </c>
      <c r="AG37" s="292">
        <v>0</v>
      </c>
      <c r="AH37" s="292" t="s">
        <v>20</v>
      </c>
      <c r="AI37" s="292">
        <f t="shared" si="15"/>
        <v>2</v>
      </c>
      <c r="AJ37" s="292">
        <f t="shared" si="6"/>
        <v>0</v>
      </c>
      <c r="AK37" s="292">
        <f t="shared" si="7"/>
        <v>3</v>
      </c>
      <c r="AL37" s="292">
        <f t="shared" si="2"/>
        <v>35</v>
      </c>
      <c r="AM37" s="292">
        <f t="shared" si="8"/>
        <v>0.7222222222222221</v>
      </c>
      <c r="AN37" s="293">
        <f t="shared" si="3"/>
        <v>1.0941666666666665</v>
      </c>
      <c r="AO37" s="750"/>
      <c r="AP37" s="267"/>
      <c r="AQ37" s="317" t="s">
        <v>53</v>
      </c>
      <c r="AR37" s="318">
        <f t="shared" si="9"/>
        <v>2322948</v>
      </c>
      <c r="AS37" s="318">
        <f t="shared" si="10"/>
        <v>8.4142266234975959E-3</v>
      </c>
      <c r="AT37" s="318">
        <f t="shared" si="11"/>
        <v>1.0941666666666665</v>
      </c>
      <c r="AU37" s="318">
        <v>1</v>
      </c>
      <c r="AV37" s="318">
        <f t="shared" si="12"/>
        <v>21386.37476697204</v>
      </c>
      <c r="AW37" s="517"/>
      <c r="AX37" s="517"/>
      <c r="AY37" s="716"/>
    </row>
    <row r="38" spans="1:51" ht="20.25" thickTop="1" thickBot="1" x14ac:dyDescent="0.35">
      <c r="C38" s="29"/>
      <c r="D38" s="32"/>
      <c r="E38" s="32"/>
      <c r="L38" s="304"/>
      <c r="M38" s="304"/>
      <c r="X38" s="33"/>
    </row>
    <row r="39" spans="1:51" ht="18.75" x14ac:dyDescent="0.3">
      <c r="A39" s="34" t="s">
        <v>65</v>
      </c>
      <c r="B39" s="34"/>
      <c r="C39" s="34"/>
      <c r="D39" s="34"/>
      <c r="E39" s="34"/>
      <c r="F39" s="34"/>
      <c r="G39" s="34"/>
      <c r="H39" s="34"/>
      <c r="I39" s="35"/>
      <c r="J39" s="35"/>
      <c r="K39" s="36"/>
      <c r="L39" s="37"/>
      <c r="M39" s="37"/>
      <c r="N39" s="35"/>
      <c r="O39" s="35"/>
      <c r="P39" s="38"/>
      <c r="Q39" s="39"/>
      <c r="T39" s="33"/>
    </row>
    <row r="40" spans="1:51" ht="15.75" thickBot="1" x14ac:dyDescent="0.3">
      <c r="B40" s="17" t="s">
        <v>109</v>
      </c>
      <c r="P40" s="40"/>
      <c r="Q40" s="39"/>
    </row>
    <row r="41" spans="1:51" ht="16.5" thickTop="1" thickBot="1" x14ac:dyDescent="0.3">
      <c r="A41" s="377" t="s">
        <v>3</v>
      </c>
      <c r="B41" s="19" t="s">
        <v>13</v>
      </c>
      <c r="C41" s="20" t="s">
        <v>48</v>
      </c>
      <c r="D41" s="21" t="s">
        <v>66</v>
      </c>
      <c r="E41" s="22" t="s">
        <v>58</v>
      </c>
      <c r="F41" s="18" t="s">
        <v>2</v>
      </c>
      <c r="P41" s="40"/>
      <c r="Q41" s="39"/>
    </row>
    <row r="42" spans="1:51" ht="16.5" thickTop="1" thickBot="1" x14ac:dyDescent="0.3">
      <c r="A42" s="374">
        <v>1</v>
      </c>
      <c r="B42" s="24" t="s">
        <v>94</v>
      </c>
      <c r="C42" s="25">
        <v>8</v>
      </c>
      <c r="D42" s="26">
        <v>8</v>
      </c>
      <c r="E42" s="27">
        <v>16</v>
      </c>
      <c r="F42" s="28">
        <f>SUM(C42:E42)</f>
        <v>32</v>
      </c>
      <c r="P42" s="40"/>
      <c r="Q42" s="39"/>
    </row>
    <row r="43" spans="1:51" ht="15.75" thickTop="1" x14ac:dyDescent="0.25">
      <c r="A43" s="375"/>
      <c r="B43" s="355"/>
      <c r="C43" s="373"/>
      <c r="D43" s="373"/>
      <c r="E43" s="373"/>
      <c r="F43" s="373"/>
      <c r="P43" s="40"/>
      <c r="Q43" s="39"/>
    </row>
    <row r="44" spans="1:51" x14ac:dyDescent="0.25">
      <c r="P44" s="40"/>
      <c r="Q44" s="39"/>
    </row>
    <row r="45" spans="1:51" ht="15.75" thickBot="1" x14ac:dyDescent="0.3">
      <c r="B45" s="353" t="s">
        <v>504</v>
      </c>
      <c r="C45" s="353"/>
      <c r="D45" s="353"/>
      <c r="E45" s="353"/>
      <c r="F45" s="353"/>
      <c r="G45" s="353"/>
      <c r="K45" s="9"/>
      <c r="P45" s="40"/>
      <c r="Q45" s="39"/>
    </row>
    <row r="46" spans="1:51" ht="16.5" thickTop="1" thickBot="1" x14ac:dyDescent="0.3">
      <c r="A46" s="719" t="s">
        <v>448</v>
      </c>
      <c r="B46" s="528" t="s">
        <v>364</v>
      </c>
      <c r="C46" s="527" t="s">
        <v>485</v>
      </c>
      <c r="D46" s="526" t="s">
        <v>486</v>
      </c>
      <c r="E46" s="526"/>
      <c r="F46" s="526"/>
      <c r="G46" s="526"/>
      <c r="K46" s="9"/>
      <c r="P46" s="40"/>
      <c r="Q46" s="39"/>
    </row>
    <row r="47" spans="1:51" ht="16.5" thickTop="1" thickBot="1" x14ac:dyDescent="0.3">
      <c r="A47" s="720"/>
      <c r="B47" s="529"/>
      <c r="C47" s="530"/>
      <c r="D47" s="320" t="s">
        <v>501</v>
      </c>
      <c r="E47" s="320" t="s">
        <v>56</v>
      </c>
      <c r="F47" s="320" t="s">
        <v>66</v>
      </c>
      <c r="G47" s="320" t="s">
        <v>1</v>
      </c>
      <c r="K47" s="9"/>
      <c r="P47" s="40"/>
      <c r="Q47" s="39"/>
    </row>
    <row r="48" spans="1:51" ht="16.5" thickTop="1" thickBot="1" x14ac:dyDescent="0.3">
      <c r="A48" s="376">
        <f t="shared" ref="A48:G48" si="17">AI92</f>
        <v>1</v>
      </c>
      <c r="B48" s="31" t="str">
        <f t="shared" si="17"/>
        <v>Conventional</v>
      </c>
      <c r="C48" s="356">
        <f t="shared" si="17"/>
        <v>70.507691508314622</v>
      </c>
      <c r="D48" s="356" t="str">
        <f t="shared" si="17"/>
        <v xml:space="preserve">na </v>
      </c>
      <c r="E48" s="356">
        <f t="shared" si="17"/>
        <v>98.942183155556748</v>
      </c>
      <c r="F48" s="356">
        <f t="shared" si="17"/>
        <v>97.799750686544201</v>
      </c>
      <c r="G48" s="356">
        <f t="shared" si="17"/>
        <v>36.223486652386754</v>
      </c>
      <c r="K48" s="9"/>
      <c r="P48" s="40"/>
    </row>
    <row r="49" spans="1:16" ht="15.75" thickTop="1" x14ac:dyDescent="0.25">
      <c r="K49" s="9"/>
      <c r="P49" s="40"/>
    </row>
    <row r="50" spans="1:16" x14ac:dyDescent="0.25">
      <c r="K50" s="9"/>
      <c r="P50" s="40"/>
    </row>
    <row r="51" spans="1:16" ht="15.75" thickBot="1" x14ac:dyDescent="0.3">
      <c r="B51" s="353" t="s">
        <v>505</v>
      </c>
      <c r="C51" s="353"/>
      <c r="D51" s="353"/>
      <c r="E51" s="353"/>
      <c r="F51" s="353"/>
      <c r="G51" s="353"/>
      <c r="H51" s="353"/>
      <c r="I51" s="353"/>
      <c r="J51" s="353"/>
      <c r="K51" s="353"/>
      <c r="L51" s="353"/>
      <c r="M51" s="353"/>
      <c r="N51" s="353"/>
      <c r="P51" s="40"/>
    </row>
    <row r="52" spans="1:16" ht="16.5" thickTop="1" thickBot="1" x14ac:dyDescent="0.3">
      <c r="A52" s="719" t="s">
        <v>448</v>
      </c>
      <c r="B52" s="528" t="s">
        <v>364</v>
      </c>
      <c r="C52" s="531" t="s">
        <v>502</v>
      </c>
      <c r="D52" s="531"/>
      <c r="E52" s="531"/>
      <c r="F52" s="531"/>
      <c r="G52" s="526" t="s">
        <v>503</v>
      </c>
      <c r="H52" s="526"/>
      <c r="I52" s="526"/>
      <c r="J52" s="526"/>
      <c r="K52" s="527" t="s">
        <v>489</v>
      </c>
      <c r="L52" s="527"/>
      <c r="M52" s="527"/>
      <c r="N52" s="527"/>
      <c r="P52" s="40"/>
    </row>
    <row r="53" spans="1:16" ht="16.5" thickTop="1" thickBot="1" x14ac:dyDescent="0.3">
      <c r="A53" s="720"/>
      <c r="B53" s="529"/>
      <c r="C53" s="352" t="s">
        <v>491</v>
      </c>
      <c r="D53" s="352" t="s">
        <v>363</v>
      </c>
      <c r="E53" s="352" t="s">
        <v>362</v>
      </c>
      <c r="F53" s="352" t="s">
        <v>492</v>
      </c>
      <c r="G53" s="352" t="s">
        <v>491</v>
      </c>
      <c r="H53" s="352" t="s">
        <v>363</v>
      </c>
      <c r="I53" s="352" t="s">
        <v>362</v>
      </c>
      <c r="J53" s="352" t="s">
        <v>492</v>
      </c>
      <c r="K53" s="352" t="s">
        <v>491</v>
      </c>
      <c r="L53" s="352" t="s">
        <v>363</v>
      </c>
      <c r="M53" s="352" t="s">
        <v>362</v>
      </c>
      <c r="N53" s="352" t="s">
        <v>492</v>
      </c>
      <c r="P53" s="40"/>
    </row>
    <row r="54" spans="1:16" ht="16.5" thickTop="1" thickBot="1" x14ac:dyDescent="0.3">
      <c r="A54" s="376">
        <f t="shared" ref="A54:N54" si="18">AQ92</f>
        <v>1</v>
      </c>
      <c r="B54" s="31" t="str">
        <f t="shared" si="18"/>
        <v>Conventional</v>
      </c>
      <c r="C54" s="350" t="str">
        <f t="shared" si="18"/>
        <v>na</v>
      </c>
      <c r="D54" s="372">
        <f t="shared" si="18"/>
        <v>1</v>
      </c>
      <c r="E54" s="372">
        <f t="shared" si="18"/>
        <v>1</v>
      </c>
      <c r="F54" s="372">
        <f t="shared" si="18"/>
        <v>1</v>
      </c>
      <c r="G54" s="350" t="str">
        <f t="shared" si="18"/>
        <v>na</v>
      </c>
      <c r="H54" s="372">
        <f t="shared" si="18"/>
        <v>5.3725499032191933E-4</v>
      </c>
      <c r="I54" s="372">
        <f t="shared" si="18"/>
        <v>2.3602424521125998E-3</v>
      </c>
      <c r="J54" s="372">
        <f t="shared" si="18"/>
        <v>2.2132726572425584E-2</v>
      </c>
      <c r="K54" s="350" t="str">
        <f t="shared" si="18"/>
        <v>na</v>
      </c>
      <c r="L54" s="372">
        <f t="shared" si="18"/>
        <v>1</v>
      </c>
      <c r="M54" s="372">
        <f t="shared" si="18"/>
        <v>1.3221180555555554</v>
      </c>
      <c r="N54" s="372">
        <f t="shared" si="18"/>
        <v>1.4360937499999999</v>
      </c>
      <c r="P54" s="40"/>
    </row>
    <row r="55" spans="1:16" ht="15.75" thickTop="1" x14ac:dyDescent="0.25">
      <c r="K55" s="9"/>
      <c r="P55" s="40"/>
    </row>
    <row r="56" spans="1:16" ht="15.75" thickBot="1" x14ac:dyDescent="0.3">
      <c r="A56" s="42"/>
      <c r="B56" s="42"/>
      <c r="C56" s="42"/>
      <c r="D56" s="42"/>
      <c r="E56" s="42"/>
      <c r="F56" s="42"/>
      <c r="G56" s="42"/>
      <c r="H56" s="42"/>
      <c r="I56" s="42"/>
      <c r="J56" s="42"/>
      <c r="K56" s="42"/>
      <c r="L56" s="42"/>
      <c r="M56" s="42"/>
      <c r="N56" s="42"/>
      <c r="O56" s="42"/>
      <c r="P56" s="43"/>
    </row>
    <row r="57" spans="1:16" x14ac:dyDescent="0.25">
      <c r="K57" s="9"/>
    </row>
    <row r="58" spans="1:16" x14ac:dyDescent="0.25">
      <c r="K58" s="9"/>
    </row>
    <row r="59" spans="1:16" x14ac:dyDescent="0.25">
      <c r="K59" s="9"/>
    </row>
    <row r="60" spans="1:16" x14ac:dyDescent="0.25">
      <c r="K60" s="9"/>
    </row>
    <row r="61" spans="1:16" x14ac:dyDescent="0.25">
      <c r="K61" s="9"/>
    </row>
    <row r="62" spans="1:16" ht="20.25" customHeight="1" x14ac:dyDescent="0.25">
      <c r="K62" s="9"/>
    </row>
    <row r="63" spans="1:16" x14ac:dyDescent="0.25">
      <c r="K63" s="9"/>
    </row>
    <row r="64" spans="1:16" x14ac:dyDescent="0.25">
      <c r="K64" s="9"/>
    </row>
    <row r="65" spans="11:11" x14ac:dyDescent="0.25">
      <c r="K65" s="9"/>
    </row>
    <row r="66" spans="11:11" x14ac:dyDescent="0.25">
      <c r="K66" s="9"/>
    </row>
    <row r="67" spans="11:11" x14ac:dyDescent="0.25">
      <c r="K67" s="9"/>
    </row>
    <row r="68" spans="11:11" x14ac:dyDescent="0.25">
      <c r="K68" s="9"/>
    </row>
    <row r="69" spans="11:11" x14ac:dyDescent="0.25">
      <c r="K69" s="9"/>
    </row>
    <row r="70" spans="11:11" x14ac:dyDescent="0.25">
      <c r="K70" s="9"/>
    </row>
    <row r="71" spans="11:11" x14ac:dyDescent="0.25">
      <c r="K71" s="9"/>
    </row>
    <row r="72" spans="11:11" x14ac:dyDescent="0.25">
      <c r="K72" s="9"/>
    </row>
    <row r="73" spans="11:11" x14ac:dyDescent="0.25">
      <c r="K73" s="9"/>
    </row>
    <row r="74" spans="11:11" x14ac:dyDescent="0.25">
      <c r="K74" s="9"/>
    </row>
    <row r="75" spans="11:11" x14ac:dyDescent="0.25">
      <c r="K75" s="9"/>
    </row>
    <row r="76" spans="11:11" x14ac:dyDescent="0.25">
      <c r="K76" s="9"/>
    </row>
    <row r="83" spans="1:56" x14ac:dyDescent="0.25">
      <c r="A83" s="29"/>
      <c r="B83" s="30"/>
      <c r="C83" s="29"/>
      <c r="D83" s="29"/>
      <c r="E83" s="29"/>
      <c r="F83" s="29"/>
      <c r="G83" s="29"/>
      <c r="H83" s="29"/>
      <c r="I83" s="29"/>
      <c r="J83" s="29"/>
      <c r="K83" s="29"/>
      <c r="L83" s="29"/>
      <c r="M83" s="29"/>
      <c r="N83" s="29"/>
      <c r="O83" s="29"/>
      <c r="P83" s="29"/>
      <c r="Q83" s="29"/>
      <c r="R83" s="29"/>
    </row>
    <row r="87" spans="1:56" ht="18.75" x14ac:dyDescent="0.3">
      <c r="A87" s="29"/>
      <c r="B87" s="32"/>
      <c r="C87" s="32"/>
      <c r="I87" s="16"/>
      <c r="J87" s="23"/>
      <c r="K87" s="23"/>
      <c r="R87" s="33"/>
    </row>
    <row r="88" spans="1:56" ht="18.75" x14ac:dyDescent="0.3">
      <c r="A88" s="29"/>
      <c r="B88" s="32"/>
      <c r="C88" s="32"/>
      <c r="I88" s="16"/>
      <c r="K88" s="9"/>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thickTop="1" thickBot="1" x14ac:dyDescent="0.3">
      <c r="AI90" s="737" t="s">
        <v>484</v>
      </c>
      <c r="AJ90" s="737" t="s">
        <v>364</v>
      </c>
      <c r="AK90" s="738" t="s">
        <v>485</v>
      </c>
      <c r="AL90" s="737" t="s">
        <v>486</v>
      </c>
      <c r="AM90" s="737"/>
      <c r="AN90" s="737"/>
      <c r="AO90" s="737"/>
      <c r="AP90" s="179"/>
      <c r="AQ90" s="737" t="s">
        <v>484</v>
      </c>
      <c r="AR90" s="735" t="s">
        <v>364</v>
      </c>
      <c r="AS90" s="736" t="s">
        <v>487</v>
      </c>
      <c r="AT90" s="736"/>
      <c r="AU90" s="736"/>
      <c r="AV90" s="736"/>
      <c r="AW90" s="737" t="s">
        <v>488</v>
      </c>
      <c r="AX90" s="737"/>
      <c r="AY90" s="737"/>
      <c r="AZ90" s="737"/>
      <c r="BA90" s="738" t="s">
        <v>489</v>
      </c>
      <c r="BB90" s="738"/>
      <c r="BC90" s="738"/>
      <c r="BD90" s="738"/>
    </row>
    <row r="91" spans="1:56" ht="16.5" thickTop="1" thickBot="1" x14ac:dyDescent="0.3">
      <c r="AI91" s="737"/>
      <c r="AJ91" s="737"/>
      <c r="AK91" s="738"/>
      <c r="AL91" s="180" t="s">
        <v>490</v>
      </c>
      <c r="AM91" s="180" t="s">
        <v>56</v>
      </c>
      <c r="AN91" s="180" t="s">
        <v>66</v>
      </c>
      <c r="AO91" s="180" t="s">
        <v>1</v>
      </c>
      <c r="AP91" s="179"/>
      <c r="AQ91" s="737"/>
      <c r="AR91" s="735"/>
      <c r="AS91" s="180" t="s">
        <v>491</v>
      </c>
      <c r="AT91" s="180" t="s">
        <v>363</v>
      </c>
      <c r="AU91" s="180" t="s">
        <v>362</v>
      </c>
      <c r="AV91" s="180" t="s">
        <v>492</v>
      </c>
      <c r="AW91" s="180" t="s">
        <v>491</v>
      </c>
      <c r="AX91" s="180" t="s">
        <v>363</v>
      </c>
      <c r="AY91" s="180" t="s">
        <v>362</v>
      </c>
      <c r="AZ91" s="180" t="s">
        <v>492</v>
      </c>
      <c r="BA91" s="180" t="s">
        <v>491</v>
      </c>
      <c r="BB91" s="180" t="s">
        <v>363</v>
      </c>
      <c r="BC91" s="180" t="s">
        <v>362</v>
      </c>
      <c r="BD91" s="180" t="s">
        <v>492</v>
      </c>
    </row>
    <row r="92" spans="1:56" ht="15.75" thickTop="1" x14ac:dyDescent="0.25">
      <c r="AI92" s="181">
        <v>1</v>
      </c>
      <c r="AJ92" s="182" t="s">
        <v>94</v>
      </c>
      <c r="AK92" s="183">
        <f>$AY$6</f>
        <v>70.507691508314622</v>
      </c>
      <c r="AL92" s="184" t="s">
        <v>493</v>
      </c>
      <c r="AM92" s="185">
        <f>$AX$6</f>
        <v>98.942183155556748</v>
      </c>
      <c r="AN92" s="185">
        <f>$AX$14</f>
        <v>97.799750686544201</v>
      </c>
      <c r="AO92" s="185">
        <f>$AX$22</f>
        <v>36.223486652386754</v>
      </c>
      <c r="AP92" s="186"/>
      <c r="AQ92" s="181">
        <f t="shared" ref="AQ92:AR92" si="19">AI92</f>
        <v>1</v>
      </c>
      <c r="AR92" s="182" t="str">
        <f t="shared" si="19"/>
        <v>Conventional</v>
      </c>
      <c r="AS92" s="187" t="s">
        <v>494</v>
      </c>
      <c r="AT92" s="188">
        <v>1</v>
      </c>
      <c r="AU92" s="188">
        <v>1</v>
      </c>
      <c r="AV92" s="188">
        <v>1</v>
      </c>
      <c r="AW92" s="187" t="s">
        <v>494</v>
      </c>
      <c r="AX92" s="188">
        <f>$W$6</f>
        <v>5.3725499032191933E-4</v>
      </c>
      <c r="AY92" s="188">
        <f>$W$14</f>
        <v>2.3602424521125998E-3</v>
      </c>
      <c r="AZ92" s="188">
        <f>$W$22</f>
        <v>2.2132726572425584E-2</v>
      </c>
      <c r="BA92" s="189" t="s">
        <v>494</v>
      </c>
      <c r="BB92" s="190">
        <f>$AO$6</f>
        <v>1</v>
      </c>
      <c r="BC92" s="190">
        <f>$AO$14</f>
        <v>1.3221180555555554</v>
      </c>
      <c r="BD92" s="190">
        <f>$AO$22</f>
        <v>1.4360937499999999</v>
      </c>
    </row>
    <row r="93" spans="1:56" x14ac:dyDescent="0.25">
      <c r="H93" s="16"/>
      <c r="K93" s="9"/>
    </row>
  </sheetData>
  <mergeCells count="60">
    <mergeCell ref="AQ2:AY4"/>
    <mergeCell ref="C46:C47"/>
    <mergeCell ref="D46:G46"/>
    <mergeCell ref="K2:N4"/>
    <mergeCell ref="P2:W4"/>
    <mergeCell ref="Y2:AO2"/>
    <mergeCell ref="AW6:AW13"/>
    <mergeCell ref="AX6:AX13"/>
    <mergeCell ref="AO14:AO21"/>
    <mergeCell ref="AO22:AO37"/>
    <mergeCell ref="AE3:AK3"/>
    <mergeCell ref="AL3:AM3"/>
    <mergeCell ref="AN3:AN5"/>
    <mergeCell ref="AO3:AO5"/>
    <mergeCell ref="AA4:AA5"/>
    <mergeCell ref="AB4:AB5"/>
    <mergeCell ref="AR90:AR91"/>
    <mergeCell ref="AS90:AV90"/>
    <mergeCell ref="AW90:AZ90"/>
    <mergeCell ref="BA90:BD90"/>
    <mergeCell ref="E30:I33"/>
    <mergeCell ref="AI90:AI91"/>
    <mergeCell ref="AJ90:AJ91"/>
    <mergeCell ref="AK90:AK91"/>
    <mergeCell ref="AL90:AO90"/>
    <mergeCell ref="AQ90:AQ91"/>
    <mergeCell ref="AY6:AY37"/>
    <mergeCell ref="AW14:AW21"/>
    <mergeCell ref="AX14:AX21"/>
    <mergeCell ref="AW22:AW37"/>
    <mergeCell ref="AX22:AX37"/>
    <mergeCell ref="AO6:AO13"/>
    <mergeCell ref="AL4:AL5"/>
    <mergeCell ref="AM4:AM5"/>
    <mergeCell ref="W14:W21"/>
    <mergeCell ref="W22:W37"/>
    <mergeCell ref="Y3:Y5"/>
    <mergeCell ref="Z3:Z5"/>
    <mergeCell ref="AA3:AD3"/>
    <mergeCell ref="AC4:AC5"/>
    <mergeCell ref="AD4:AD5"/>
    <mergeCell ref="AE4:AF4"/>
    <mergeCell ref="AG4:AJ4"/>
    <mergeCell ref="AK4:AK5"/>
    <mergeCell ref="A4:C4"/>
    <mergeCell ref="A46:A47"/>
    <mergeCell ref="B46:B47"/>
    <mergeCell ref="A21:C21"/>
    <mergeCell ref="A22:A23"/>
    <mergeCell ref="A24:A25"/>
    <mergeCell ref="N6:N13"/>
    <mergeCell ref="N14:N21"/>
    <mergeCell ref="W6:W13"/>
    <mergeCell ref="N22:N37"/>
    <mergeCell ref="B28:C28"/>
    <mergeCell ref="A52:A53"/>
    <mergeCell ref="B52:B53"/>
    <mergeCell ref="C52:F52"/>
    <mergeCell ref="G52:J52"/>
    <mergeCell ref="K52:N5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D101"/>
  <sheetViews>
    <sheetView zoomScale="55" zoomScaleNormal="55" workbookViewId="0">
      <selection activeCell="C17" sqref="C17"/>
    </sheetView>
  </sheetViews>
  <sheetFormatPr defaultColWidth="9.140625" defaultRowHeight="15" x14ac:dyDescent="0.25"/>
  <cols>
    <col min="1" max="1" width="9.140625" style="9"/>
    <col min="2" max="2" width="25.28515625" style="9" customWidth="1"/>
    <col min="3" max="3" width="24.85546875" style="9" bestFit="1" customWidth="1"/>
    <col min="4" max="4" width="15.7109375" style="9" customWidth="1"/>
    <col min="5" max="5" width="13.5703125" style="9" customWidth="1"/>
    <col min="6" max="6" width="24" style="9" bestFit="1" customWidth="1"/>
    <col min="7" max="7" width="24.42578125" style="9" customWidth="1"/>
    <col min="8" max="8" width="19.140625" style="9" customWidth="1"/>
    <col min="9" max="10" width="9.140625" style="9"/>
    <col min="11" max="11" width="19.140625" style="9" customWidth="1"/>
    <col min="12" max="12" width="26.85546875" style="9" bestFit="1" customWidth="1"/>
    <col min="13" max="13" width="13.140625" style="9" bestFit="1" customWidth="1"/>
    <col min="14" max="14" width="18.5703125" style="9" customWidth="1"/>
    <col min="15" max="15" width="9.140625" style="9"/>
    <col min="16" max="16" width="19.140625" style="9" bestFit="1" customWidth="1"/>
    <col min="17" max="17" width="9.7109375" style="9" bestFit="1" customWidth="1"/>
    <col min="18" max="18" width="9" style="9" bestFit="1" customWidth="1"/>
    <col min="19" max="19" width="10.5703125" style="9" bestFit="1" customWidth="1"/>
    <col min="20" max="22" width="16" style="9" bestFit="1" customWidth="1"/>
    <col min="23" max="23" width="20.42578125" style="9" bestFit="1" customWidth="1"/>
    <col min="24" max="24" width="9" style="9" bestFit="1" customWidth="1"/>
    <col min="25" max="25" width="19.140625" style="9" bestFit="1" customWidth="1"/>
    <col min="26" max="26" width="25.85546875" style="9" bestFit="1" customWidth="1"/>
    <col min="27" max="27" width="24.28515625" style="9" bestFit="1" customWidth="1"/>
    <col min="28" max="28" width="11" style="9" bestFit="1" customWidth="1"/>
    <col min="29" max="29" width="16" style="9" customWidth="1"/>
    <col min="30" max="30" width="14.7109375" style="9" bestFit="1" customWidth="1"/>
    <col min="31" max="31" width="12.85546875" style="9" bestFit="1" customWidth="1"/>
    <col min="32" max="32" width="9.28515625" style="9" bestFit="1" customWidth="1"/>
    <col min="33" max="33" width="15.140625" style="9" bestFit="1" customWidth="1"/>
    <col min="34" max="34" width="12.140625" style="9" bestFit="1" customWidth="1"/>
    <col min="35" max="35" width="19.5703125" style="9" bestFit="1" customWidth="1"/>
    <col min="36" max="36" width="16.5703125" style="9" bestFit="1" customWidth="1"/>
    <col min="37" max="37" width="11.7109375" style="9" bestFit="1" customWidth="1"/>
    <col min="38" max="38" width="14" style="9" bestFit="1" customWidth="1"/>
    <col min="39" max="39" width="12.5703125" style="9" bestFit="1" customWidth="1"/>
    <col min="40" max="40" width="15.42578125" style="9" bestFit="1" customWidth="1"/>
    <col min="41" max="41" width="11.85546875" style="9" bestFit="1" customWidth="1"/>
    <col min="42" max="42" width="16.28515625" style="9" customWidth="1"/>
    <col min="43" max="43" width="20.42578125" style="9" bestFit="1" customWidth="1"/>
    <col min="44" max="44" width="16.5703125" style="9" bestFit="1" customWidth="1"/>
    <col min="45" max="46" width="16" style="9" bestFit="1" customWidth="1"/>
    <col min="47" max="47" width="15.42578125" style="9" bestFit="1" customWidth="1"/>
    <col min="48" max="48" width="39.140625" style="9" bestFit="1" customWidth="1"/>
    <col min="49" max="51" width="16" style="9" bestFit="1" customWidth="1"/>
    <col min="52" max="52" width="15.85546875" style="9" customWidth="1"/>
    <col min="53" max="53" width="37.7109375" style="9" customWidth="1"/>
    <col min="54" max="56" width="15.85546875" style="9" customWidth="1"/>
    <col min="57" max="16384" width="9.140625" style="9"/>
  </cols>
  <sheetData>
    <row r="1" spans="1:51" x14ac:dyDescent="0.25">
      <c r="C1" s="17" t="s">
        <v>95</v>
      </c>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51" ht="15.75" thickBot="1" x14ac:dyDescent="0.3">
      <c r="C2" s="17"/>
      <c r="K2" s="753" t="s">
        <v>344</v>
      </c>
      <c r="L2" s="753"/>
      <c r="M2" s="753"/>
      <c r="N2" s="753"/>
      <c r="P2" s="755" t="s">
        <v>400</v>
      </c>
      <c r="Q2" s="755"/>
      <c r="R2" s="755"/>
      <c r="S2" s="755"/>
      <c r="T2" s="755"/>
      <c r="U2" s="755"/>
      <c r="V2" s="755"/>
      <c r="W2" s="755"/>
      <c r="Y2" s="757" t="s">
        <v>435</v>
      </c>
      <c r="Z2" s="757"/>
      <c r="AA2" s="757"/>
      <c r="AB2" s="757"/>
      <c r="AC2" s="757"/>
      <c r="AD2" s="757"/>
      <c r="AE2" s="757"/>
      <c r="AF2" s="757"/>
      <c r="AG2" s="757"/>
      <c r="AH2" s="757"/>
      <c r="AI2" s="757"/>
      <c r="AJ2" s="757"/>
      <c r="AK2" s="757"/>
      <c r="AL2" s="757"/>
      <c r="AM2" s="757"/>
      <c r="AN2" s="757"/>
      <c r="AO2" s="757"/>
      <c r="AQ2" s="751" t="s">
        <v>431</v>
      </c>
      <c r="AR2" s="751"/>
      <c r="AS2" s="751"/>
      <c r="AT2" s="751"/>
      <c r="AU2" s="751"/>
      <c r="AV2" s="751"/>
      <c r="AW2" s="751"/>
      <c r="AX2" s="751"/>
      <c r="AY2" s="751"/>
    </row>
    <row r="3" spans="1:51" ht="16.5" customHeight="1" thickTop="1" thickBot="1" x14ac:dyDescent="0.3">
      <c r="C3" s="17"/>
      <c r="K3" s="753"/>
      <c r="L3" s="753"/>
      <c r="M3" s="753"/>
      <c r="N3" s="753"/>
      <c r="P3" s="755"/>
      <c r="Q3" s="755"/>
      <c r="R3" s="755"/>
      <c r="S3" s="755"/>
      <c r="T3" s="755"/>
      <c r="U3" s="755"/>
      <c r="V3" s="755"/>
      <c r="W3" s="755"/>
      <c r="Y3" s="599" t="s">
        <v>368</v>
      </c>
      <c r="Z3" s="599" t="s">
        <v>401</v>
      </c>
      <c r="AA3" s="734" t="s">
        <v>402</v>
      </c>
      <c r="AB3" s="734"/>
      <c r="AC3" s="734"/>
      <c r="AD3" s="734"/>
      <c r="AE3" s="583" t="s">
        <v>403</v>
      </c>
      <c r="AF3" s="584"/>
      <c r="AG3" s="584"/>
      <c r="AH3" s="584"/>
      <c r="AI3" s="584"/>
      <c r="AJ3" s="584"/>
      <c r="AK3" s="758"/>
      <c r="AL3" s="583" t="s">
        <v>404</v>
      </c>
      <c r="AM3" s="758"/>
      <c r="AN3" s="759" t="s">
        <v>426</v>
      </c>
      <c r="AO3" s="759" t="s">
        <v>406</v>
      </c>
      <c r="AQ3" s="751"/>
      <c r="AR3" s="751"/>
      <c r="AS3" s="751"/>
      <c r="AT3" s="751"/>
      <c r="AU3" s="751"/>
      <c r="AV3" s="751"/>
      <c r="AW3" s="751"/>
      <c r="AX3" s="751"/>
      <c r="AY3" s="751"/>
    </row>
    <row r="4" spans="1:51" ht="16.5" customHeight="1" thickTop="1" thickBot="1" x14ac:dyDescent="0.3">
      <c r="A4" s="728" t="s">
        <v>110</v>
      </c>
      <c r="B4" s="729"/>
      <c r="C4" s="730"/>
      <c r="K4" s="754"/>
      <c r="L4" s="754"/>
      <c r="M4" s="754"/>
      <c r="N4" s="754"/>
      <c r="P4" s="756"/>
      <c r="Q4" s="756"/>
      <c r="R4" s="756"/>
      <c r="S4" s="756"/>
      <c r="T4" s="756"/>
      <c r="U4" s="756"/>
      <c r="V4" s="756"/>
      <c r="W4" s="756"/>
      <c r="Y4" s="599"/>
      <c r="Z4" s="599"/>
      <c r="AA4" s="759" t="s">
        <v>441</v>
      </c>
      <c r="AB4" s="759" t="s">
        <v>408</v>
      </c>
      <c r="AC4" s="599" t="s">
        <v>409</v>
      </c>
      <c r="AD4" s="599" t="s">
        <v>410</v>
      </c>
      <c r="AE4" s="734" t="s">
        <v>411</v>
      </c>
      <c r="AF4" s="734"/>
      <c r="AG4" s="734" t="s">
        <v>412</v>
      </c>
      <c r="AH4" s="734"/>
      <c r="AI4" s="734"/>
      <c r="AJ4" s="734"/>
      <c r="AK4" s="599" t="s">
        <v>413</v>
      </c>
      <c r="AL4" s="734" t="s">
        <v>414</v>
      </c>
      <c r="AM4" s="734" t="s">
        <v>415</v>
      </c>
      <c r="AN4" s="760"/>
      <c r="AO4" s="760"/>
      <c r="AQ4" s="752"/>
      <c r="AR4" s="752"/>
      <c r="AS4" s="752"/>
      <c r="AT4" s="752"/>
      <c r="AU4" s="752"/>
      <c r="AV4" s="752"/>
      <c r="AW4" s="752"/>
      <c r="AX4" s="752"/>
      <c r="AY4" s="752"/>
    </row>
    <row r="5" spans="1:51" ht="33.75" customHeight="1" thickTop="1" thickBot="1" x14ac:dyDescent="0.3">
      <c r="A5" s="72" t="s">
        <v>14</v>
      </c>
      <c r="B5" s="72" t="s">
        <v>63</v>
      </c>
      <c r="C5" s="112" t="s">
        <v>64</v>
      </c>
      <c r="E5" s="254" t="s">
        <v>71</v>
      </c>
      <c r="F5" s="255"/>
      <c r="K5" s="253" t="s">
        <v>68</v>
      </c>
      <c r="L5" s="253" t="s">
        <v>67</v>
      </c>
      <c r="M5" s="256" t="s">
        <v>344</v>
      </c>
      <c r="N5" s="257" t="s">
        <v>442</v>
      </c>
      <c r="O5" s="29"/>
      <c r="P5" s="253" t="s">
        <v>368</v>
      </c>
      <c r="Q5" s="253" t="s">
        <v>393</v>
      </c>
      <c r="R5" s="253" t="s">
        <v>394</v>
      </c>
      <c r="S5" s="253" t="s">
        <v>395</v>
      </c>
      <c r="T5" s="253" t="s">
        <v>396</v>
      </c>
      <c r="U5" s="257" t="s">
        <v>444</v>
      </c>
      <c r="V5" s="257" t="s">
        <v>443</v>
      </c>
      <c r="W5" s="253" t="s">
        <v>399</v>
      </c>
      <c r="Y5" s="599"/>
      <c r="Z5" s="599"/>
      <c r="AA5" s="762"/>
      <c r="AB5" s="762"/>
      <c r="AC5" s="734"/>
      <c r="AD5" s="734"/>
      <c r="AE5" s="257" t="s">
        <v>436</v>
      </c>
      <c r="AF5" s="257" t="s">
        <v>439</v>
      </c>
      <c r="AG5" s="253" t="s">
        <v>416</v>
      </c>
      <c r="AH5" s="257" t="s">
        <v>437</v>
      </c>
      <c r="AI5" s="257" t="s">
        <v>438</v>
      </c>
      <c r="AJ5" s="257" t="s">
        <v>440</v>
      </c>
      <c r="AK5" s="599"/>
      <c r="AL5" s="734"/>
      <c r="AM5" s="734"/>
      <c r="AN5" s="761"/>
      <c r="AO5" s="761"/>
      <c r="AQ5" s="253" t="s">
        <v>368</v>
      </c>
      <c r="AR5" s="258" t="s">
        <v>424</v>
      </c>
      <c r="AS5" s="257" t="s">
        <v>425</v>
      </c>
      <c r="AT5" s="257" t="s">
        <v>426</v>
      </c>
      <c r="AU5" s="257" t="s">
        <v>427</v>
      </c>
      <c r="AV5" s="257" t="s">
        <v>445</v>
      </c>
      <c r="AW5" s="253" t="s">
        <v>131</v>
      </c>
      <c r="AX5" s="257" t="s">
        <v>446</v>
      </c>
      <c r="AY5" s="474" t="s">
        <v>430</v>
      </c>
    </row>
    <row r="6" spans="1:51" ht="20.25" customHeight="1" thickTop="1" thickBot="1" x14ac:dyDescent="0.35">
      <c r="A6" s="2" t="s">
        <v>15</v>
      </c>
      <c r="B6" s="5" t="s">
        <v>16</v>
      </c>
      <c r="C6" s="51">
        <f>'Input sheet'!E8</f>
        <v>1696</v>
      </c>
      <c r="D6" s="378"/>
      <c r="E6" s="259" t="s">
        <v>69</v>
      </c>
      <c r="F6" s="260" t="s">
        <v>496</v>
      </c>
      <c r="K6" s="259" t="s">
        <v>34</v>
      </c>
      <c r="L6" s="105" t="s">
        <v>179</v>
      </c>
      <c r="M6" s="261">
        <f>C9*(C10+C11)</f>
        <v>4392588</v>
      </c>
      <c r="N6" s="763">
        <f>SUM(M6:M13)</f>
        <v>222624382</v>
      </c>
      <c r="P6" s="262" t="s">
        <v>34</v>
      </c>
      <c r="Q6" s="44">
        <f>$C$32</f>
        <v>15</v>
      </c>
      <c r="R6" s="44">
        <f>$C$32</f>
        <v>15</v>
      </c>
      <c r="S6" s="44">
        <v>10</v>
      </c>
      <c r="T6" s="44">
        <f t="shared" ref="T6:T29" si="0">SQRT(Q6^2 + R6^2 - 2 * Q6 * R6 * COS(RADIANS(S6))) / 2</f>
        <v>1.3073361412148754</v>
      </c>
      <c r="U6" s="44">
        <f t="shared" ref="U6:U29" si="1">(T6/67.29)^3.79</f>
        <v>3.259682051177461E-7</v>
      </c>
      <c r="V6" s="44">
        <f t="shared" ref="V6:V29" si="2">(U6+U6)-(U6*U6)</f>
        <v>6.519363039802215E-7</v>
      </c>
      <c r="W6" s="516">
        <f>AVERAGE(V6:V13)</f>
        <v>5.3725499032191933E-4</v>
      </c>
      <c r="Y6" s="263" t="s">
        <v>34</v>
      </c>
      <c r="Z6" s="379" t="s">
        <v>418</v>
      </c>
      <c r="AA6" s="265" t="s">
        <v>433</v>
      </c>
      <c r="AB6" s="265">
        <f t="shared" ref="AB6:AB29" si="3">IF(TRIM(AA6)="Permitted or yield control",1, IF(TRIM(AA6)="Protected",0.01, 1))</f>
        <v>1</v>
      </c>
      <c r="AC6" s="265">
        <v>0.5</v>
      </c>
      <c r="AD6" s="265">
        <f t="shared" ref="AD6:AD29" si="4">AB6+((1-AC6)*(1-AB6))</f>
        <v>1</v>
      </c>
      <c r="AE6" s="265" t="s">
        <v>429</v>
      </c>
      <c r="AF6" s="265">
        <f t="shared" ref="AF6:AF29" si="5">IF(ISNUMBER(SEARCH("EBT", AE6)),$C$22, 0) + IF(ISNUMBER(SEARCH("WBT", AE6)),$C$23, 0)+IF(ISNUMBER(SEARCH("NBT", AE6)),$C$24, 0) + IF(ISNUMBER(SEARCH("SBT", AE6)),$C$25, 0)</f>
        <v>0</v>
      </c>
      <c r="AG6" s="265">
        <v>0</v>
      </c>
      <c r="AH6" s="265" t="s">
        <v>429</v>
      </c>
      <c r="AI6" s="265">
        <f t="shared" ref="AI6:AI29" si="6">IF(ISNUMBER(SEARCH("EBT", AH6)),$C$22, 0) + IF(ISNUMBER(SEARCH("WBT", AH6)),$C$23, 0)+IF(ISNUMBER(SEARCH("NBT", AH6)),$C$24, 0) + IF(ISNUMBER(SEARCH("SBT", AH6)),$C$25, 0)</f>
        <v>0</v>
      </c>
      <c r="AJ6" s="265">
        <f t="shared" ref="AJ6:AJ29" si="7">IF(AG6=0, 0, IF(AI6=1, 1, IF(AI6=2, 1*(1+0.75), 1*(1+0.75+0.5*(AI6-2)))))</f>
        <v>0</v>
      </c>
      <c r="AK6" s="265">
        <f t="shared" ref="AK6:AK29" si="8">IF(Z6="D",1,AF6+AJ6)</f>
        <v>1</v>
      </c>
      <c r="AL6" s="265" t="str">
        <f t="shared" ref="AL6:AL29" si="9">IF(Z6="D","NA",$C$29)</f>
        <v>NA</v>
      </c>
      <c r="AM6" s="265">
        <f t="shared" ref="AM6:AM29" si="10">IF(Z6="D", 1, 1-(((60-AL6)/60)*(0.1/0.15)))</f>
        <v>1</v>
      </c>
      <c r="AN6" s="266">
        <f t="shared" ref="AN6:AN29" si="11">IF(Z6="D",1,AD6*AK6*AM6)</f>
        <v>1</v>
      </c>
      <c r="AO6" s="748">
        <f>AVERAGE(AN6:AN13)</f>
        <v>1</v>
      </c>
      <c r="AQ6" s="262" t="s">
        <v>34</v>
      </c>
      <c r="AR6" s="268">
        <f t="shared" ref="AR6:AR29" si="12">M6</f>
        <v>4392588</v>
      </c>
      <c r="AS6" s="268">
        <f t="shared" ref="AS6:AS29" si="13">V6</f>
        <v>6.519363039802215E-7</v>
      </c>
      <c r="AT6" s="268">
        <f t="shared" ref="AT6:AT29" si="14">AN6</f>
        <v>1</v>
      </c>
      <c r="AU6" s="268">
        <v>1</v>
      </c>
      <c r="AV6" s="268">
        <f>AR6*AS6*AT6*AU6</f>
        <v>2.8636875856278734</v>
      </c>
      <c r="AW6" s="516">
        <f>SUM(AV6:AV13)</f>
        <v>254923.02921165823</v>
      </c>
      <c r="AX6" s="516">
        <f>100*EXP((-1/13700000)*AW6)</f>
        <v>98.156453072609125</v>
      </c>
      <c r="AY6" s="714">
        <f>100*EXP((-1/13700000)*((AW14+AW22+AW6)/3))</f>
        <v>78.761644479917535</v>
      </c>
    </row>
    <row r="7" spans="1:51" ht="18.75" customHeight="1" thickTop="1" thickBot="1" x14ac:dyDescent="0.35">
      <c r="A7" s="3"/>
      <c r="B7" s="6" t="s">
        <v>17</v>
      </c>
      <c r="C7" s="52">
        <f>'Input sheet'!E9</f>
        <v>12742</v>
      </c>
      <c r="D7" s="378"/>
      <c r="E7" s="111" t="s">
        <v>69</v>
      </c>
      <c r="F7" s="269" t="s">
        <v>497</v>
      </c>
      <c r="K7" s="270" t="s">
        <v>35</v>
      </c>
      <c r="L7" s="110" t="s">
        <v>180</v>
      </c>
      <c r="M7" s="271">
        <f>C10*C11</f>
        <v>3675995</v>
      </c>
      <c r="N7" s="763"/>
      <c r="P7" s="272" t="s">
        <v>35</v>
      </c>
      <c r="Q7" s="45">
        <f>$C$32</f>
        <v>15</v>
      </c>
      <c r="R7" s="45">
        <f>$C$32</f>
        <v>15</v>
      </c>
      <c r="S7" s="45">
        <v>10</v>
      </c>
      <c r="T7" s="45">
        <f t="shared" si="0"/>
        <v>1.3073361412148754</v>
      </c>
      <c r="U7" s="45">
        <f t="shared" si="1"/>
        <v>3.259682051177461E-7</v>
      </c>
      <c r="V7" s="45">
        <f t="shared" si="2"/>
        <v>6.519363039802215E-7</v>
      </c>
      <c r="W7" s="722"/>
      <c r="Y7" s="273" t="s">
        <v>35</v>
      </c>
      <c r="Z7" s="380" t="s">
        <v>418</v>
      </c>
      <c r="AA7" s="275" t="s">
        <v>433</v>
      </c>
      <c r="AB7" s="275">
        <f t="shared" si="3"/>
        <v>1</v>
      </c>
      <c r="AC7" s="275">
        <v>0.5</v>
      </c>
      <c r="AD7" s="275">
        <f t="shared" si="4"/>
        <v>1</v>
      </c>
      <c r="AE7" s="275" t="s">
        <v>429</v>
      </c>
      <c r="AF7" s="275">
        <f t="shared" si="5"/>
        <v>0</v>
      </c>
      <c r="AG7" s="275">
        <v>0</v>
      </c>
      <c r="AH7" s="275" t="s">
        <v>429</v>
      </c>
      <c r="AI7" s="275">
        <f t="shared" si="6"/>
        <v>0</v>
      </c>
      <c r="AJ7" s="275">
        <f t="shared" si="7"/>
        <v>0</v>
      </c>
      <c r="AK7" s="275">
        <f t="shared" si="8"/>
        <v>1</v>
      </c>
      <c r="AL7" s="275" t="str">
        <f t="shared" si="9"/>
        <v>NA</v>
      </c>
      <c r="AM7" s="275">
        <f t="shared" si="10"/>
        <v>1</v>
      </c>
      <c r="AN7" s="276">
        <f t="shared" si="11"/>
        <v>1</v>
      </c>
      <c r="AO7" s="749"/>
      <c r="AQ7" s="272" t="s">
        <v>35</v>
      </c>
      <c r="AR7" s="277">
        <f t="shared" si="12"/>
        <v>3675995</v>
      </c>
      <c r="AS7" s="277">
        <f t="shared" si="13"/>
        <v>6.519363039802215E-7</v>
      </c>
      <c r="AT7" s="277">
        <f t="shared" si="14"/>
        <v>1</v>
      </c>
      <c r="AU7" s="277">
        <v>1</v>
      </c>
      <c r="AV7" s="277">
        <f t="shared" ref="AV7:AV29" si="15">AR7*AS7*AT7</f>
        <v>2.3965145937497745</v>
      </c>
      <c r="AW7" s="722"/>
      <c r="AX7" s="722"/>
      <c r="AY7" s="715"/>
    </row>
    <row r="8" spans="1:51" ht="20.25" thickTop="1" thickBot="1" x14ac:dyDescent="0.35">
      <c r="A8" s="4"/>
      <c r="B8" s="7" t="s">
        <v>18</v>
      </c>
      <c r="C8" s="53">
        <f>'Input sheet'!E10</f>
        <v>1696</v>
      </c>
      <c r="D8" s="378"/>
      <c r="E8" s="278" t="s">
        <v>70</v>
      </c>
      <c r="F8" s="279" t="s">
        <v>498</v>
      </c>
      <c r="K8" s="280" t="s">
        <v>30</v>
      </c>
      <c r="L8" s="110" t="s">
        <v>227</v>
      </c>
      <c r="M8" s="271">
        <f>(C9+C7+C17)*C8</f>
        <v>24907456</v>
      </c>
      <c r="N8" s="763"/>
      <c r="P8" s="281" t="s">
        <v>30</v>
      </c>
      <c r="Q8" s="45">
        <f>$C$29</f>
        <v>35</v>
      </c>
      <c r="R8" s="45">
        <f>$C$30</f>
        <v>20</v>
      </c>
      <c r="S8" s="45">
        <v>10</v>
      </c>
      <c r="T8" s="45">
        <f t="shared" si="0"/>
        <v>7.8464824249932006</v>
      </c>
      <c r="U8" s="45">
        <f t="shared" si="1"/>
        <v>2.903258937823807E-4</v>
      </c>
      <c r="V8" s="45">
        <f t="shared" si="2"/>
        <v>5.8056749844016082E-4</v>
      </c>
      <c r="W8" s="722"/>
      <c r="Y8" s="282" t="s">
        <v>30</v>
      </c>
      <c r="Z8" s="380" t="s">
        <v>418</v>
      </c>
      <c r="AA8" s="275" t="s">
        <v>433</v>
      </c>
      <c r="AB8" s="275">
        <f t="shared" si="3"/>
        <v>1</v>
      </c>
      <c r="AC8" s="275">
        <v>0.5</v>
      </c>
      <c r="AD8" s="275">
        <f t="shared" si="4"/>
        <v>1</v>
      </c>
      <c r="AE8" s="275" t="s">
        <v>429</v>
      </c>
      <c r="AF8" s="275">
        <f t="shared" si="5"/>
        <v>0</v>
      </c>
      <c r="AG8" s="275">
        <v>0</v>
      </c>
      <c r="AH8" s="275" t="s">
        <v>429</v>
      </c>
      <c r="AI8" s="275">
        <f t="shared" si="6"/>
        <v>0</v>
      </c>
      <c r="AJ8" s="275">
        <f t="shared" si="7"/>
        <v>0</v>
      </c>
      <c r="AK8" s="275">
        <f t="shared" si="8"/>
        <v>1</v>
      </c>
      <c r="AL8" s="275" t="str">
        <f t="shared" si="9"/>
        <v>NA</v>
      </c>
      <c r="AM8" s="275">
        <f t="shared" si="10"/>
        <v>1</v>
      </c>
      <c r="AN8" s="276">
        <f t="shared" si="11"/>
        <v>1</v>
      </c>
      <c r="AO8" s="749"/>
      <c r="AQ8" s="281" t="s">
        <v>30</v>
      </c>
      <c r="AR8" s="277">
        <f t="shared" si="12"/>
        <v>24907456</v>
      </c>
      <c r="AS8" s="277">
        <f t="shared" si="13"/>
        <v>5.8056749844016082E-4</v>
      </c>
      <c r="AT8" s="277">
        <f t="shared" si="14"/>
        <v>1</v>
      </c>
      <c r="AU8" s="277">
        <v>1</v>
      </c>
      <c r="AV8" s="277">
        <f t="shared" si="15"/>
        <v>14460.459422428374</v>
      </c>
      <c r="AW8" s="722"/>
      <c r="AX8" s="722"/>
      <c r="AY8" s="715"/>
    </row>
    <row r="9" spans="1:51" ht="20.25" thickTop="1" thickBot="1" x14ac:dyDescent="0.35">
      <c r="A9" s="2" t="s">
        <v>31</v>
      </c>
      <c r="B9" s="5" t="s">
        <v>22</v>
      </c>
      <c r="C9" s="54">
        <f>'Input sheet'!E11</f>
        <v>941</v>
      </c>
      <c r="D9" s="378"/>
      <c r="K9" s="280" t="s">
        <v>28</v>
      </c>
      <c r="L9" s="110" t="s">
        <v>228</v>
      </c>
      <c r="M9" s="271">
        <f>(C8+C12)*(C13+C14)</f>
        <v>78944124</v>
      </c>
      <c r="N9" s="763"/>
      <c r="P9" s="281" t="s">
        <v>28</v>
      </c>
      <c r="Q9" s="45">
        <f>$C$29</f>
        <v>35</v>
      </c>
      <c r="R9" s="45">
        <f>$C$32</f>
        <v>15</v>
      </c>
      <c r="S9" s="45">
        <v>10</v>
      </c>
      <c r="T9" s="45">
        <f t="shared" si="0"/>
        <v>10.197448937567444</v>
      </c>
      <c r="U9" s="45">
        <f t="shared" si="1"/>
        <v>7.8388153024650875E-4</v>
      </c>
      <c r="V9" s="45">
        <f t="shared" si="2"/>
        <v>1.567148590239556E-3</v>
      </c>
      <c r="W9" s="722"/>
      <c r="Y9" s="282" t="s">
        <v>28</v>
      </c>
      <c r="Z9" s="380" t="s">
        <v>418</v>
      </c>
      <c r="AA9" s="275" t="s">
        <v>433</v>
      </c>
      <c r="AB9" s="275">
        <f t="shared" si="3"/>
        <v>1</v>
      </c>
      <c r="AC9" s="275">
        <v>0.5</v>
      </c>
      <c r="AD9" s="275">
        <f t="shared" si="4"/>
        <v>1</v>
      </c>
      <c r="AE9" s="275" t="s">
        <v>429</v>
      </c>
      <c r="AF9" s="275">
        <f t="shared" si="5"/>
        <v>0</v>
      </c>
      <c r="AG9" s="275">
        <v>0</v>
      </c>
      <c r="AH9" s="275" t="s">
        <v>429</v>
      </c>
      <c r="AI9" s="275">
        <f t="shared" si="6"/>
        <v>0</v>
      </c>
      <c r="AJ9" s="275">
        <f t="shared" si="7"/>
        <v>0</v>
      </c>
      <c r="AK9" s="275">
        <f t="shared" si="8"/>
        <v>1</v>
      </c>
      <c r="AL9" s="275" t="str">
        <f t="shared" si="9"/>
        <v>NA</v>
      </c>
      <c r="AM9" s="275">
        <f t="shared" si="10"/>
        <v>1</v>
      </c>
      <c r="AN9" s="276">
        <f t="shared" si="11"/>
        <v>1</v>
      </c>
      <c r="AO9" s="749"/>
      <c r="AQ9" s="281" t="s">
        <v>28</v>
      </c>
      <c r="AR9" s="277">
        <f t="shared" si="12"/>
        <v>78944124</v>
      </c>
      <c r="AS9" s="277">
        <f t="shared" si="13"/>
        <v>1.567148590239556E-3</v>
      </c>
      <c r="AT9" s="277">
        <f t="shared" si="14"/>
        <v>1</v>
      </c>
      <c r="AU9" s="277">
        <v>1</v>
      </c>
      <c r="AV9" s="277">
        <f t="shared" si="15"/>
        <v>123717.1726342967</v>
      </c>
      <c r="AW9" s="722"/>
      <c r="AX9" s="722"/>
      <c r="AY9" s="715"/>
    </row>
    <row r="10" spans="1:51" ht="19.5" customHeight="1" thickTop="1" thickBot="1" x14ac:dyDescent="0.35">
      <c r="A10" s="3"/>
      <c r="B10" s="6" t="s">
        <v>23</v>
      </c>
      <c r="C10" s="52">
        <f>'Input sheet'!E12</f>
        <v>3665</v>
      </c>
      <c r="D10" s="378"/>
      <c r="K10" s="280" t="s">
        <v>36</v>
      </c>
      <c r="L10" s="110" t="s">
        <v>183</v>
      </c>
      <c r="M10" s="271">
        <f>C15*(C16+C17)</f>
        <v>4392588</v>
      </c>
      <c r="N10" s="763"/>
      <c r="P10" s="281" t="s">
        <v>36</v>
      </c>
      <c r="Q10" s="45">
        <f>$C$32</f>
        <v>15</v>
      </c>
      <c r="R10" s="45">
        <f>$C$32</f>
        <v>15</v>
      </c>
      <c r="S10" s="45">
        <v>10</v>
      </c>
      <c r="T10" s="45">
        <f t="shared" si="0"/>
        <v>1.3073361412148754</v>
      </c>
      <c r="U10" s="45">
        <f t="shared" si="1"/>
        <v>3.259682051177461E-7</v>
      </c>
      <c r="V10" s="45">
        <f t="shared" si="2"/>
        <v>6.519363039802215E-7</v>
      </c>
      <c r="W10" s="722"/>
      <c r="Y10" s="282" t="s">
        <v>36</v>
      </c>
      <c r="Z10" s="380" t="s">
        <v>418</v>
      </c>
      <c r="AA10" s="275" t="s">
        <v>433</v>
      </c>
      <c r="AB10" s="275">
        <f t="shared" si="3"/>
        <v>1</v>
      </c>
      <c r="AC10" s="275">
        <v>0.5</v>
      </c>
      <c r="AD10" s="275">
        <f t="shared" si="4"/>
        <v>1</v>
      </c>
      <c r="AE10" s="275" t="s">
        <v>429</v>
      </c>
      <c r="AF10" s="275">
        <f t="shared" si="5"/>
        <v>0</v>
      </c>
      <c r="AG10" s="275">
        <v>0</v>
      </c>
      <c r="AH10" s="275" t="s">
        <v>429</v>
      </c>
      <c r="AI10" s="275">
        <f t="shared" si="6"/>
        <v>0</v>
      </c>
      <c r="AJ10" s="275">
        <f t="shared" si="7"/>
        <v>0</v>
      </c>
      <c r="AK10" s="275">
        <f t="shared" si="8"/>
        <v>1</v>
      </c>
      <c r="AL10" s="275" t="str">
        <f t="shared" si="9"/>
        <v>NA</v>
      </c>
      <c r="AM10" s="275">
        <f t="shared" si="10"/>
        <v>1</v>
      </c>
      <c r="AN10" s="276">
        <f t="shared" si="11"/>
        <v>1</v>
      </c>
      <c r="AO10" s="749"/>
      <c r="AQ10" s="281" t="s">
        <v>36</v>
      </c>
      <c r="AR10" s="277">
        <f t="shared" si="12"/>
        <v>4392588</v>
      </c>
      <c r="AS10" s="277">
        <f t="shared" si="13"/>
        <v>6.519363039802215E-7</v>
      </c>
      <c r="AT10" s="277">
        <f t="shared" si="14"/>
        <v>1</v>
      </c>
      <c r="AU10" s="277">
        <v>1</v>
      </c>
      <c r="AV10" s="277">
        <f t="shared" si="15"/>
        <v>2.8636875856278734</v>
      </c>
      <c r="AW10" s="722"/>
      <c r="AX10" s="722"/>
      <c r="AY10" s="715"/>
    </row>
    <row r="11" spans="1:51" ht="20.25" thickTop="1" thickBot="1" x14ac:dyDescent="0.35">
      <c r="A11" s="4"/>
      <c r="B11" s="7" t="s">
        <v>24</v>
      </c>
      <c r="C11" s="53">
        <f>'Input sheet'!E13</f>
        <v>1003</v>
      </c>
      <c r="D11" s="378"/>
      <c r="K11" s="280" t="s">
        <v>29</v>
      </c>
      <c r="L11" s="110" t="s">
        <v>184</v>
      </c>
      <c r="M11" s="271">
        <f>C16*C17</f>
        <v>3675995</v>
      </c>
      <c r="N11" s="763"/>
      <c r="P11" s="281" t="s">
        <v>29</v>
      </c>
      <c r="Q11" s="45">
        <f>$C$32</f>
        <v>15</v>
      </c>
      <c r="R11" s="45">
        <f>$C$32</f>
        <v>15</v>
      </c>
      <c r="S11" s="45">
        <v>10</v>
      </c>
      <c r="T11" s="45">
        <f t="shared" si="0"/>
        <v>1.3073361412148754</v>
      </c>
      <c r="U11" s="45">
        <f t="shared" si="1"/>
        <v>3.259682051177461E-7</v>
      </c>
      <c r="V11" s="45">
        <f t="shared" si="2"/>
        <v>6.519363039802215E-7</v>
      </c>
      <c r="W11" s="722"/>
      <c r="Y11" s="282" t="s">
        <v>29</v>
      </c>
      <c r="Z11" s="380" t="s">
        <v>418</v>
      </c>
      <c r="AA11" s="275" t="s">
        <v>433</v>
      </c>
      <c r="AB11" s="275">
        <f t="shared" si="3"/>
        <v>1</v>
      </c>
      <c r="AC11" s="275">
        <v>0.5</v>
      </c>
      <c r="AD11" s="275">
        <f t="shared" si="4"/>
        <v>1</v>
      </c>
      <c r="AE11" s="275" t="s">
        <v>429</v>
      </c>
      <c r="AF11" s="275">
        <f t="shared" si="5"/>
        <v>0</v>
      </c>
      <c r="AG11" s="275">
        <v>0</v>
      </c>
      <c r="AH11" s="275" t="s">
        <v>429</v>
      </c>
      <c r="AI11" s="275">
        <f t="shared" si="6"/>
        <v>0</v>
      </c>
      <c r="AJ11" s="275">
        <f t="shared" si="7"/>
        <v>0</v>
      </c>
      <c r="AK11" s="275">
        <f t="shared" si="8"/>
        <v>1</v>
      </c>
      <c r="AL11" s="275" t="str">
        <f t="shared" si="9"/>
        <v>NA</v>
      </c>
      <c r="AM11" s="275">
        <f t="shared" si="10"/>
        <v>1</v>
      </c>
      <c r="AN11" s="276">
        <f t="shared" si="11"/>
        <v>1</v>
      </c>
      <c r="AO11" s="749"/>
      <c r="AQ11" s="281" t="s">
        <v>29</v>
      </c>
      <c r="AR11" s="277">
        <f t="shared" si="12"/>
        <v>3675995</v>
      </c>
      <c r="AS11" s="277">
        <f t="shared" si="13"/>
        <v>6.519363039802215E-7</v>
      </c>
      <c r="AT11" s="277">
        <f t="shared" si="14"/>
        <v>1</v>
      </c>
      <c r="AU11" s="277">
        <v>1</v>
      </c>
      <c r="AV11" s="277">
        <f t="shared" si="15"/>
        <v>2.3965145937497745</v>
      </c>
      <c r="AW11" s="722"/>
      <c r="AX11" s="722"/>
      <c r="AY11" s="715"/>
    </row>
    <row r="12" spans="1:51" ht="20.25" thickTop="1" thickBot="1" x14ac:dyDescent="0.35">
      <c r="A12" s="2" t="s">
        <v>32</v>
      </c>
      <c r="B12" s="5" t="s">
        <v>19</v>
      </c>
      <c r="C12" s="54">
        <f>'Input sheet'!E14</f>
        <v>2316</v>
      </c>
      <c r="D12" s="378"/>
      <c r="K12" s="280" t="s">
        <v>37</v>
      </c>
      <c r="L12" s="110" t="s">
        <v>226</v>
      </c>
      <c r="M12" s="271">
        <f>(C15+C13+C11)*C14</f>
        <v>44710380</v>
      </c>
      <c r="N12" s="763"/>
      <c r="P12" s="281" t="s">
        <v>37</v>
      </c>
      <c r="Q12" s="45">
        <f>$C$29</f>
        <v>35</v>
      </c>
      <c r="R12" s="45">
        <f>$C$30</f>
        <v>20</v>
      </c>
      <c r="S12" s="45">
        <v>10</v>
      </c>
      <c r="T12" s="45">
        <f t="shared" si="0"/>
        <v>7.8464824249932006</v>
      </c>
      <c r="U12" s="45">
        <f t="shared" si="1"/>
        <v>2.903258937823807E-4</v>
      </c>
      <c r="V12" s="45">
        <f t="shared" si="2"/>
        <v>5.8056749844016082E-4</v>
      </c>
      <c r="W12" s="722"/>
      <c r="Y12" s="282" t="s">
        <v>37</v>
      </c>
      <c r="Z12" s="380" t="s">
        <v>418</v>
      </c>
      <c r="AA12" s="275" t="s">
        <v>433</v>
      </c>
      <c r="AB12" s="275">
        <f t="shared" si="3"/>
        <v>1</v>
      </c>
      <c r="AC12" s="275">
        <v>0.5</v>
      </c>
      <c r="AD12" s="275">
        <f t="shared" si="4"/>
        <v>1</v>
      </c>
      <c r="AE12" s="275" t="s">
        <v>429</v>
      </c>
      <c r="AF12" s="275">
        <f t="shared" si="5"/>
        <v>0</v>
      </c>
      <c r="AG12" s="275">
        <v>0</v>
      </c>
      <c r="AH12" s="275" t="s">
        <v>429</v>
      </c>
      <c r="AI12" s="275">
        <f t="shared" si="6"/>
        <v>0</v>
      </c>
      <c r="AJ12" s="275">
        <f t="shared" si="7"/>
        <v>0</v>
      </c>
      <c r="AK12" s="275">
        <f t="shared" si="8"/>
        <v>1</v>
      </c>
      <c r="AL12" s="275" t="str">
        <f t="shared" si="9"/>
        <v>NA</v>
      </c>
      <c r="AM12" s="275">
        <f t="shared" si="10"/>
        <v>1</v>
      </c>
      <c r="AN12" s="276">
        <f t="shared" si="11"/>
        <v>1</v>
      </c>
      <c r="AO12" s="749"/>
      <c r="AQ12" s="281" t="s">
        <v>37</v>
      </c>
      <c r="AR12" s="277">
        <f t="shared" si="12"/>
        <v>44710380</v>
      </c>
      <c r="AS12" s="277">
        <f t="shared" si="13"/>
        <v>5.8056749844016082E-4</v>
      </c>
      <c r="AT12" s="277">
        <f t="shared" si="14"/>
        <v>1</v>
      </c>
      <c r="AU12" s="277">
        <v>1</v>
      </c>
      <c r="AV12" s="277">
        <f t="shared" si="15"/>
        <v>25957.393470908999</v>
      </c>
      <c r="AW12" s="722"/>
      <c r="AX12" s="722"/>
      <c r="AY12" s="715"/>
    </row>
    <row r="13" spans="1:51" ht="20.25" customHeight="1" thickTop="1" thickBot="1" x14ac:dyDescent="0.35">
      <c r="A13" s="3"/>
      <c r="B13" s="6" t="s">
        <v>20</v>
      </c>
      <c r="C13" s="52">
        <f>'Input sheet'!E15</f>
        <v>17361</v>
      </c>
      <c r="D13" s="378"/>
      <c r="K13" s="287" t="s">
        <v>39</v>
      </c>
      <c r="L13" s="106" t="s">
        <v>210</v>
      </c>
      <c r="M13" s="288">
        <f>(C7+C8)*(C6+C14)</f>
        <v>57925256</v>
      </c>
      <c r="N13" s="763"/>
      <c r="P13" s="289" t="s">
        <v>39</v>
      </c>
      <c r="Q13" s="46">
        <f>$C$29</f>
        <v>35</v>
      </c>
      <c r="R13" s="46">
        <f>$C$32</f>
        <v>15</v>
      </c>
      <c r="S13" s="46">
        <v>10</v>
      </c>
      <c r="T13" s="46">
        <f t="shared" si="0"/>
        <v>10.197448937567444</v>
      </c>
      <c r="U13" s="46">
        <f t="shared" si="1"/>
        <v>7.8388153024650875E-4</v>
      </c>
      <c r="V13" s="46">
        <f t="shared" si="2"/>
        <v>1.567148590239556E-3</v>
      </c>
      <c r="W13" s="517"/>
      <c r="Y13" s="290" t="s">
        <v>39</v>
      </c>
      <c r="Z13" s="380" t="s">
        <v>418</v>
      </c>
      <c r="AA13" s="292" t="s">
        <v>433</v>
      </c>
      <c r="AB13" s="292">
        <f t="shared" si="3"/>
        <v>1</v>
      </c>
      <c r="AC13" s="292">
        <v>0.5</v>
      </c>
      <c r="AD13" s="292">
        <f t="shared" si="4"/>
        <v>1</v>
      </c>
      <c r="AE13" s="292" t="s">
        <v>429</v>
      </c>
      <c r="AF13" s="292">
        <f t="shared" si="5"/>
        <v>0</v>
      </c>
      <c r="AG13" s="292">
        <v>0</v>
      </c>
      <c r="AH13" s="292" t="s">
        <v>429</v>
      </c>
      <c r="AI13" s="292">
        <f t="shared" si="6"/>
        <v>0</v>
      </c>
      <c r="AJ13" s="292">
        <f t="shared" si="7"/>
        <v>0</v>
      </c>
      <c r="AK13" s="292">
        <f t="shared" si="8"/>
        <v>1</v>
      </c>
      <c r="AL13" s="292" t="str">
        <f t="shared" si="9"/>
        <v>NA</v>
      </c>
      <c r="AM13" s="292">
        <f t="shared" si="10"/>
        <v>1</v>
      </c>
      <c r="AN13" s="293">
        <f t="shared" si="11"/>
        <v>1</v>
      </c>
      <c r="AO13" s="750"/>
      <c r="AQ13" s="289" t="s">
        <v>39</v>
      </c>
      <c r="AR13" s="294">
        <f t="shared" si="12"/>
        <v>57925256</v>
      </c>
      <c r="AS13" s="294">
        <f t="shared" si="13"/>
        <v>1.567148590239556E-3</v>
      </c>
      <c r="AT13" s="294">
        <f t="shared" si="14"/>
        <v>1</v>
      </c>
      <c r="AU13" s="294">
        <v>1</v>
      </c>
      <c r="AV13" s="294">
        <f t="shared" si="15"/>
        <v>90777.483279665379</v>
      </c>
      <c r="AW13" s="517"/>
      <c r="AX13" s="517"/>
      <c r="AY13" s="715"/>
    </row>
    <row r="14" spans="1:51" ht="20.25" thickTop="1" thickBot="1" x14ac:dyDescent="0.35">
      <c r="A14" s="4"/>
      <c r="B14" s="7" t="s">
        <v>21</v>
      </c>
      <c r="C14" s="53">
        <f>'Input sheet'!E16</f>
        <v>2316</v>
      </c>
      <c r="D14" s="378"/>
      <c r="E14" s="381"/>
      <c r="F14" s="99"/>
      <c r="K14" s="296" t="s">
        <v>34</v>
      </c>
      <c r="L14" s="105" t="s">
        <v>212</v>
      </c>
      <c r="M14" s="261">
        <f>(C7+C8)*C17</f>
        <v>14481314</v>
      </c>
      <c r="N14" s="763">
        <f>SUM(M14:M21)</f>
        <v>172281638</v>
      </c>
      <c r="P14" s="297" t="s">
        <v>34</v>
      </c>
      <c r="Q14" s="44">
        <f>$C$29</f>
        <v>35</v>
      </c>
      <c r="R14" s="44">
        <f>$C$33</f>
        <v>25</v>
      </c>
      <c r="S14" s="44">
        <v>45</v>
      </c>
      <c r="T14" s="44">
        <f t="shared" si="0"/>
        <v>12.375006393165437</v>
      </c>
      <c r="U14" s="44">
        <f t="shared" si="1"/>
        <v>1.6323552670977528E-3</v>
      </c>
      <c r="V14" s="44">
        <f t="shared" si="2"/>
        <v>3.2620459504774839E-3</v>
      </c>
      <c r="W14" s="516">
        <f>AVERAGE(V14:V21)</f>
        <v>3.1961961790290734E-3</v>
      </c>
      <c r="Y14" s="382" t="s">
        <v>34</v>
      </c>
      <c r="Z14" s="383" t="s">
        <v>419</v>
      </c>
      <c r="AA14" s="384" t="s">
        <v>382</v>
      </c>
      <c r="AB14" s="384">
        <f t="shared" si="3"/>
        <v>0.01</v>
      </c>
      <c r="AC14" s="384">
        <v>0.5</v>
      </c>
      <c r="AD14" s="384">
        <f t="shared" si="4"/>
        <v>0.505</v>
      </c>
      <c r="AE14" s="384" t="s">
        <v>54</v>
      </c>
      <c r="AF14" s="384">
        <f t="shared" si="5"/>
        <v>3</v>
      </c>
      <c r="AG14" s="384">
        <v>1</v>
      </c>
      <c r="AH14" s="384" t="s">
        <v>17</v>
      </c>
      <c r="AI14" s="384">
        <f t="shared" si="6"/>
        <v>2</v>
      </c>
      <c r="AJ14" s="384">
        <f t="shared" si="7"/>
        <v>1.75</v>
      </c>
      <c r="AK14" s="384">
        <f t="shared" si="8"/>
        <v>4.75</v>
      </c>
      <c r="AL14" s="384">
        <f t="shared" si="9"/>
        <v>35</v>
      </c>
      <c r="AM14" s="384">
        <f t="shared" si="10"/>
        <v>0.7222222222222221</v>
      </c>
      <c r="AN14" s="385">
        <f t="shared" si="11"/>
        <v>1.7324305555555555</v>
      </c>
      <c r="AO14" s="748">
        <f>AVERAGE(AN14:AN21)</f>
        <v>1.1169618055555555</v>
      </c>
      <c r="AQ14" s="297" t="s">
        <v>34</v>
      </c>
      <c r="AR14" s="268">
        <f t="shared" si="12"/>
        <v>14481314</v>
      </c>
      <c r="AS14" s="268">
        <f t="shared" si="13"/>
        <v>3.2620459504774839E-3</v>
      </c>
      <c r="AT14" s="268">
        <f t="shared" si="14"/>
        <v>1.7324305555555555</v>
      </c>
      <c r="AU14" s="268">
        <v>1</v>
      </c>
      <c r="AV14" s="268">
        <f t="shared" si="15"/>
        <v>81837.787539075274</v>
      </c>
      <c r="AW14" s="516">
        <f>SUM(AV14:AV21)</f>
        <v>531408.95467054925</v>
      </c>
      <c r="AX14" s="516">
        <f>100*EXP((-1/13700000)*AW14)</f>
        <v>96.195368420406751</v>
      </c>
      <c r="AY14" s="715"/>
    </row>
    <row r="15" spans="1:51" ht="20.25" thickTop="1" thickBot="1" x14ac:dyDescent="0.35">
      <c r="A15" s="2" t="s">
        <v>33</v>
      </c>
      <c r="B15" s="5" t="s">
        <v>25</v>
      </c>
      <c r="C15" s="54">
        <f>'Input sheet'!E17</f>
        <v>941</v>
      </c>
      <c r="D15" s="378"/>
      <c r="H15" s="29"/>
      <c r="K15" s="111" t="s">
        <v>35</v>
      </c>
      <c r="L15" s="110" t="s">
        <v>213</v>
      </c>
      <c r="M15" s="271">
        <f>C9*(C7+C8+C17)</f>
        <v>14529981</v>
      </c>
      <c r="N15" s="763"/>
      <c r="P15" s="302" t="s">
        <v>35</v>
      </c>
      <c r="Q15" s="45">
        <f>$C$29</f>
        <v>35</v>
      </c>
      <c r="R15" s="45">
        <f>$C$32</f>
        <v>15</v>
      </c>
      <c r="S15" s="45">
        <v>45</v>
      </c>
      <c r="T15" s="45">
        <f t="shared" si="0"/>
        <v>13.299792101327421</v>
      </c>
      <c r="U15" s="45">
        <f t="shared" si="1"/>
        <v>2.1450602139066136E-3</v>
      </c>
      <c r="V15" s="45">
        <f t="shared" si="2"/>
        <v>4.2855191444919425E-3</v>
      </c>
      <c r="W15" s="722"/>
      <c r="Y15" s="303" t="s">
        <v>35</v>
      </c>
      <c r="Z15" s="386" t="s">
        <v>419</v>
      </c>
      <c r="AA15" s="275" t="s">
        <v>382</v>
      </c>
      <c r="AB15" s="275">
        <f t="shared" si="3"/>
        <v>0.01</v>
      </c>
      <c r="AC15" s="275">
        <v>0.5</v>
      </c>
      <c r="AD15" s="275">
        <f t="shared" si="4"/>
        <v>0.505</v>
      </c>
      <c r="AE15" s="275">
        <v>0</v>
      </c>
      <c r="AF15" s="275">
        <f t="shared" si="5"/>
        <v>0</v>
      </c>
      <c r="AG15" s="275">
        <v>1</v>
      </c>
      <c r="AH15" s="275" t="s">
        <v>17</v>
      </c>
      <c r="AI15" s="275">
        <f t="shared" si="6"/>
        <v>2</v>
      </c>
      <c r="AJ15" s="275">
        <f t="shared" si="7"/>
        <v>1.75</v>
      </c>
      <c r="AK15" s="275">
        <f t="shared" si="8"/>
        <v>1.75</v>
      </c>
      <c r="AL15" s="275">
        <f t="shared" si="9"/>
        <v>35</v>
      </c>
      <c r="AM15" s="275">
        <f t="shared" si="10"/>
        <v>0.7222222222222221</v>
      </c>
      <c r="AN15" s="276">
        <f t="shared" si="11"/>
        <v>0.63826388888888885</v>
      </c>
      <c r="AO15" s="749"/>
      <c r="AQ15" s="302" t="s">
        <v>35</v>
      </c>
      <c r="AR15" s="277">
        <f t="shared" si="12"/>
        <v>14529981</v>
      </c>
      <c r="AS15" s="277">
        <f t="shared" si="13"/>
        <v>4.2855191444919425E-3</v>
      </c>
      <c r="AT15" s="277">
        <f t="shared" si="14"/>
        <v>0.63826388888888885</v>
      </c>
      <c r="AU15" s="277">
        <v>1</v>
      </c>
      <c r="AV15" s="277">
        <f t="shared" si="15"/>
        <v>39743.742461434507</v>
      </c>
      <c r="AW15" s="722"/>
      <c r="AX15" s="722"/>
      <c r="AY15" s="715"/>
    </row>
    <row r="16" spans="1:51" ht="18.75" customHeight="1" thickTop="1" thickBot="1" x14ac:dyDescent="0.35">
      <c r="A16" s="3"/>
      <c r="B16" s="6" t="s">
        <v>26</v>
      </c>
      <c r="C16" s="52">
        <f>'Input sheet'!E18</f>
        <v>3665</v>
      </c>
      <c r="D16" s="378"/>
      <c r="H16" s="381"/>
      <c r="K16" s="111" t="s">
        <v>30</v>
      </c>
      <c r="L16" s="110" t="s">
        <v>214</v>
      </c>
      <c r="M16" s="271">
        <f>C8*(C12+C13+C14)</f>
        <v>37300128</v>
      </c>
      <c r="N16" s="763"/>
      <c r="P16" s="302" t="s">
        <v>30</v>
      </c>
      <c r="Q16" s="45">
        <f>$C$29</f>
        <v>35</v>
      </c>
      <c r="R16" s="45">
        <f>$C$32</f>
        <v>15</v>
      </c>
      <c r="S16" s="45">
        <v>45</v>
      </c>
      <c r="T16" s="45">
        <f t="shared" si="0"/>
        <v>13.299792101327421</v>
      </c>
      <c r="U16" s="45">
        <f t="shared" si="1"/>
        <v>2.1450602139066136E-3</v>
      </c>
      <c r="V16" s="45">
        <f t="shared" si="2"/>
        <v>4.2855191444919425E-3</v>
      </c>
      <c r="W16" s="722"/>
      <c r="Y16" s="303" t="s">
        <v>30</v>
      </c>
      <c r="Z16" s="386" t="s">
        <v>419</v>
      </c>
      <c r="AA16" s="275" t="s">
        <v>382</v>
      </c>
      <c r="AB16" s="275">
        <f t="shared" si="3"/>
        <v>0.01</v>
      </c>
      <c r="AC16" s="275">
        <v>0.5</v>
      </c>
      <c r="AD16" s="275">
        <f t="shared" si="4"/>
        <v>0.505</v>
      </c>
      <c r="AE16" s="275">
        <v>0</v>
      </c>
      <c r="AF16" s="275">
        <f t="shared" si="5"/>
        <v>0</v>
      </c>
      <c r="AG16" s="275">
        <v>1</v>
      </c>
      <c r="AH16" s="275" t="s">
        <v>20</v>
      </c>
      <c r="AI16" s="275">
        <f t="shared" si="6"/>
        <v>2</v>
      </c>
      <c r="AJ16" s="275">
        <f t="shared" si="7"/>
        <v>1.75</v>
      </c>
      <c r="AK16" s="275">
        <f t="shared" si="8"/>
        <v>1.75</v>
      </c>
      <c r="AL16" s="275">
        <f t="shared" si="9"/>
        <v>35</v>
      </c>
      <c r="AM16" s="275">
        <f t="shared" si="10"/>
        <v>0.7222222222222221</v>
      </c>
      <c r="AN16" s="276">
        <f t="shared" si="11"/>
        <v>0.63826388888888885</v>
      </c>
      <c r="AO16" s="749"/>
      <c r="AQ16" s="302" t="s">
        <v>30</v>
      </c>
      <c r="AR16" s="277">
        <f t="shared" si="12"/>
        <v>37300128</v>
      </c>
      <c r="AS16" s="277">
        <f t="shared" si="13"/>
        <v>4.2855191444919425E-3</v>
      </c>
      <c r="AT16" s="277">
        <f t="shared" si="14"/>
        <v>0.63826388888888885</v>
      </c>
      <c r="AU16" s="277">
        <v>1</v>
      </c>
      <c r="AV16" s="277">
        <f t="shared" si="15"/>
        <v>102026.74600954691</v>
      </c>
      <c r="AW16" s="722"/>
      <c r="AX16" s="722"/>
      <c r="AY16" s="715"/>
    </row>
    <row r="17" spans="1:51" ht="20.25" thickTop="1" thickBot="1" x14ac:dyDescent="0.35">
      <c r="A17" s="4"/>
      <c r="B17" s="7" t="s">
        <v>27</v>
      </c>
      <c r="C17" s="53">
        <f>'Input sheet'!E19</f>
        <v>1003</v>
      </c>
      <c r="D17" s="378"/>
      <c r="K17" s="111" t="s">
        <v>28</v>
      </c>
      <c r="L17" s="110" t="s">
        <v>215</v>
      </c>
      <c r="M17" s="271">
        <f>(C12+C8)*C10</f>
        <v>14703980</v>
      </c>
      <c r="N17" s="763"/>
      <c r="P17" s="302" t="s">
        <v>28</v>
      </c>
      <c r="Q17" s="45">
        <f>$C$31</f>
        <v>15</v>
      </c>
      <c r="R17" s="45">
        <f>$C$33</f>
        <v>25</v>
      </c>
      <c r="S17" s="45">
        <v>45</v>
      </c>
      <c r="T17" s="45">
        <f t="shared" si="0"/>
        <v>8.9396576292116645</v>
      </c>
      <c r="U17" s="45">
        <f t="shared" si="1"/>
        <v>4.7596350895839364E-4</v>
      </c>
      <c r="V17" s="45">
        <f t="shared" si="2"/>
        <v>9.5170047665492732E-4</v>
      </c>
      <c r="W17" s="722"/>
      <c r="Y17" s="303" t="s">
        <v>28</v>
      </c>
      <c r="Z17" s="386" t="s">
        <v>419</v>
      </c>
      <c r="AA17" s="275" t="s">
        <v>382</v>
      </c>
      <c r="AB17" s="275">
        <f t="shared" si="3"/>
        <v>0.01</v>
      </c>
      <c r="AC17" s="275">
        <v>0.5</v>
      </c>
      <c r="AD17" s="275">
        <f t="shared" si="4"/>
        <v>0.505</v>
      </c>
      <c r="AE17" s="275" t="s">
        <v>420</v>
      </c>
      <c r="AF17" s="275">
        <f t="shared" si="5"/>
        <v>4</v>
      </c>
      <c r="AG17" s="275">
        <v>0</v>
      </c>
      <c r="AH17" s="275" t="s">
        <v>23</v>
      </c>
      <c r="AI17" s="275">
        <f t="shared" si="6"/>
        <v>1</v>
      </c>
      <c r="AJ17" s="275">
        <f t="shared" si="7"/>
        <v>0</v>
      </c>
      <c r="AK17" s="275">
        <f t="shared" si="8"/>
        <v>4</v>
      </c>
      <c r="AL17" s="275">
        <f t="shared" si="9"/>
        <v>35</v>
      </c>
      <c r="AM17" s="275">
        <f t="shared" si="10"/>
        <v>0.7222222222222221</v>
      </c>
      <c r="AN17" s="276">
        <f t="shared" si="11"/>
        <v>1.4588888888888887</v>
      </c>
      <c r="AO17" s="749"/>
      <c r="AQ17" s="302" t="s">
        <v>28</v>
      </c>
      <c r="AR17" s="277">
        <f t="shared" si="12"/>
        <v>14703980</v>
      </c>
      <c r="AS17" s="277">
        <f t="shared" si="13"/>
        <v>9.5170047665492732E-4</v>
      </c>
      <c r="AT17" s="277">
        <f t="shared" si="14"/>
        <v>1.4588888888888887</v>
      </c>
      <c r="AU17" s="277">
        <v>1</v>
      </c>
      <c r="AV17" s="277">
        <f t="shared" si="15"/>
        <v>20415.377121348098</v>
      </c>
      <c r="AW17" s="722"/>
      <c r="AX17" s="722"/>
      <c r="AY17" s="715"/>
    </row>
    <row r="18" spans="1:51" ht="20.25" thickTop="1" thickBot="1" x14ac:dyDescent="0.35">
      <c r="A18" s="1"/>
      <c r="B18" s="8" t="s">
        <v>72</v>
      </c>
      <c r="C18" s="55">
        <f>'Input sheet'!E20</f>
        <v>49345</v>
      </c>
      <c r="D18" s="378"/>
      <c r="K18" s="111" t="s">
        <v>36</v>
      </c>
      <c r="L18" s="110" t="s">
        <v>216</v>
      </c>
      <c r="M18" s="271">
        <f>C11*(C13+C14)</f>
        <v>19736031</v>
      </c>
      <c r="N18" s="763"/>
      <c r="P18" s="302" t="s">
        <v>36</v>
      </c>
      <c r="Q18" s="45">
        <f>$C$29</f>
        <v>35</v>
      </c>
      <c r="R18" s="45">
        <f>$C$33</f>
        <v>25</v>
      </c>
      <c r="S18" s="45">
        <v>45</v>
      </c>
      <c r="T18" s="45">
        <f t="shared" si="0"/>
        <v>12.375006393165437</v>
      </c>
      <c r="U18" s="45">
        <f t="shared" si="1"/>
        <v>1.6323552670977528E-3</v>
      </c>
      <c r="V18" s="45">
        <f t="shared" si="2"/>
        <v>3.2620459504774839E-3</v>
      </c>
      <c r="W18" s="722"/>
      <c r="Y18" s="303" t="s">
        <v>36</v>
      </c>
      <c r="Z18" s="386" t="s">
        <v>419</v>
      </c>
      <c r="AA18" s="275" t="s">
        <v>382</v>
      </c>
      <c r="AB18" s="275">
        <f t="shared" si="3"/>
        <v>0.01</v>
      </c>
      <c r="AC18" s="275">
        <v>0.5</v>
      </c>
      <c r="AD18" s="275">
        <f t="shared" si="4"/>
        <v>0.505</v>
      </c>
      <c r="AE18" s="275" t="s">
        <v>47</v>
      </c>
      <c r="AF18" s="275">
        <f t="shared" si="5"/>
        <v>3</v>
      </c>
      <c r="AG18" s="275">
        <v>1</v>
      </c>
      <c r="AH18" s="275" t="s">
        <v>20</v>
      </c>
      <c r="AI18" s="275">
        <f t="shared" si="6"/>
        <v>2</v>
      </c>
      <c r="AJ18" s="275">
        <f t="shared" si="7"/>
        <v>1.75</v>
      </c>
      <c r="AK18" s="275">
        <f t="shared" si="8"/>
        <v>4.75</v>
      </c>
      <c r="AL18" s="275">
        <f t="shared" si="9"/>
        <v>35</v>
      </c>
      <c r="AM18" s="275">
        <f t="shared" si="10"/>
        <v>0.7222222222222221</v>
      </c>
      <c r="AN18" s="276">
        <f t="shared" si="11"/>
        <v>1.7324305555555555</v>
      </c>
      <c r="AO18" s="749"/>
      <c r="AQ18" s="302" t="s">
        <v>36</v>
      </c>
      <c r="AR18" s="277">
        <f t="shared" si="12"/>
        <v>19736031</v>
      </c>
      <c r="AS18" s="277">
        <f t="shared" si="13"/>
        <v>3.2620459504774839E-3</v>
      </c>
      <c r="AT18" s="277">
        <f t="shared" si="14"/>
        <v>1.7324305555555555</v>
      </c>
      <c r="AU18" s="277">
        <v>1</v>
      </c>
      <c r="AV18" s="277">
        <f t="shared" si="15"/>
        <v>111533.60198132593</v>
      </c>
      <c r="AW18" s="722"/>
      <c r="AX18" s="722"/>
      <c r="AY18" s="715"/>
    </row>
    <row r="19" spans="1:51" ht="19.5" customHeight="1" thickTop="1" thickBot="1" x14ac:dyDescent="0.35">
      <c r="B19" s="29"/>
      <c r="C19" s="99"/>
      <c r="D19" s="378"/>
      <c r="K19" s="111" t="s">
        <v>29</v>
      </c>
      <c r="L19" s="110" t="s">
        <v>217</v>
      </c>
      <c r="M19" s="271">
        <f>(C11+C13+C14)*C15</f>
        <v>19459880</v>
      </c>
      <c r="N19" s="763"/>
      <c r="P19" s="302" t="s">
        <v>29</v>
      </c>
      <c r="Q19" s="45">
        <f>$C$29</f>
        <v>35</v>
      </c>
      <c r="R19" s="45">
        <f>$C$32</f>
        <v>15</v>
      </c>
      <c r="S19" s="45">
        <v>45</v>
      </c>
      <c r="T19" s="45">
        <f t="shared" si="0"/>
        <v>13.299792101327421</v>
      </c>
      <c r="U19" s="45">
        <f t="shared" si="1"/>
        <v>2.1450602139066136E-3</v>
      </c>
      <c r="V19" s="45">
        <f t="shared" si="2"/>
        <v>4.2855191444919425E-3</v>
      </c>
      <c r="W19" s="722"/>
      <c r="Y19" s="303" t="s">
        <v>29</v>
      </c>
      <c r="Z19" s="386" t="s">
        <v>419</v>
      </c>
      <c r="AA19" s="275" t="s">
        <v>382</v>
      </c>
      <c r="AB19" s="275">
        <f t="shared" si="3"/>
        <v>0.01</v>
      </c>
      <c r="AC19" s="275">
        <v>0.5</v>
      </c>
      <c r="AD19" s="275">
        <f t="shared" si="4"/>
        <v>0.505</v>
      </c>
      <c r="AE19" s="275">
        <v>0</v>
      </c>
      <c r="AF19" s="275">
        <f t="shared" si="5"/>
        <v>0</v>
      </c>
      <c r="AG19" s="275">
        <v>1</v>
      </c>
      <c r="AH19" s="275" t="s">
        <v>20</v>
      </c>
      <c r="AI19" s="275">
        <f t="shared" si="6"/>
        <v>2</v>
      </c>
      <c r="AJ19" s="275">
        <f t="shared" si="7"/>
        <v>1.75</v>
      </c>
      <c r="AK19" s="275">
        <f t="shared" si="8"/>
        <v>1.75</v>
      </c>
      <c r="AL19" s="275">
        <f t="shared" si="9"/>
        <v>35</v>
      </c>
      <c r="AM19" s="275">
        <f t="shared" si="10"/>
        <v>0.7222222222222221</v>
      </c>
      <c r="AN19" s="276">
        <f t="shared" si="11"/>
        <v>0.63826388888888885</v>
      </c>
      <c r="AO19" s="749"/>
      <c r="AQ19" s="302" t="s">
        <v>29</v>
      </c>
      <c r="AR19" s="277">
        <f t="shared" si="12"/>
        <v>19459880</v>
      </c>
      <c r="AS19" s="277">
        <f t="shared" si="13"/>
        <v>4.2855191444919425E-3</v>
      </c>
      <c r="AT19" s="277">
        <f t="shared" si="14"/>
        <v>0.63826388888888885</v>
      </c>
      <c r="AU19" s="277">
        <v>1</v>
      </c>
      <c r="AV19" s="277">
        <f t="shared" si="15"/>
        <v>53228.456324231964</v>
      </c>
      <c r="AW19" s="722"/>
      <c r="AX19" s="722"/>
      <c r="AY19" s="715"/>
    </row>
    <row r="20" spans="1:51" ht="20.25" thickTop="1" thickBot="1" x14ac:dyDescent="0.35">
      <c r="D20" s="378"/>
      <c r="K20" s="111" t="s">
        <v>37</v>
      </c>
      <c r="L20" s="110" t="s">
        <v>218</v>
      </c>
      <c r="M20" s="271">
        <f>C14*(C6+C7+C8)</f>
        <v>37366344</v>
      </c>
      <c r="N20" s="763"/>
      <c r="P20" s="302" t="s">
        <v>37</v>
      </c>
      <c r="Q20" s="45">
        <f>$C$29</f>
        <v>35</v>
      </c>
      <c r="R20" s="45">
        <f>$C$32</f>
        <v>15</v>
      </c>
      <c r="S20" s="45">
        <v>45</v>
      </c>
      <c r="T20" s="45">
        <f t="shared" si="0"/>
        <v>13.299792101327421</v>
      </c>
      <c r="U20" s="45">
        <f t="shared" si="1"/>
        <v>2.1450602139066136E-3</v>
      </c>
      <c r="V20" s="45">
        <f t="shared" si="2"/>
        <v>4.2855191444919425E-3</v>
      </c>
      <c r="W20" s="722"/>
      <c r="Y20" s="303" t="s">
        <v>37</v>
      </c>
      <c r="Z20" s="386" t="s">
        <v>419</v>
      </c>
      <c r="AA20" s="275" t="s">
        <v>382</v>
      </c>
      <c r="AB20" s="275">
        <f t="shared" si="3"/>
        <v>0.01</v>
      </c>
      <c r="AC20" s="275">
        <v>0.5</v>
      </c>
      <c r="AD20" s="275">
        <f t="shared" si="4"/>
        <v>0.505</v>
      </c>
      <c r="AE20" s="275">
        <v>0</v>
      </c>
      <c r="AF20" s="275">
        <f t="shared" si="5"/>
        <v>0</v>
      </c>
      <c r="AG20" s="275">
        <v>1</v>
      </c>
      <c r="AH20" s="275" t="s">
        <v>17</v>
      </c>
      <c r="AI20" s="275">
        <f t="shared" si="6"/>
        <v>2</v>
      </c>
      <c r="AJ20" s="275">
        <f t="shared" si="7"/>
        <v>1.75</v>
      </c>
      <c r="AK20" s="275">
        <f t="shared" si="8"/>
        <v>1.75</v>
      </c>
      <c r="AL20" s="275">
        <f t="shared" si="9"/>
        <v>35</v>
      </c>
      <c r="AM20" s="275">
        <f t="shared" si="10"/>
        <v>0.7222222222222221</v>
      </c>
      <c r="AN20" s="276">
        <f t="shared" si="11"/>
        <v>0.63826388888888885</v>
      </c>
      <c r="AO20" s="749"/>
      <c r="AQ20" s="302" t="s">
        <v>37</v>
      </c>
      <c r="AR20" s="277">
        <f t="shared" si="12"/>
        <v>37366344</v>
      </c>
      <c r="AS20" s="277">
        <f t="shared" si="13"/>
        <v>4.2855191444919425E-3</v>
      </c>
      <c r="AT20" s="277">
        <f t="shared" si="14"/>
        <v>0.63826388888888885</v>
      </c>
      <c r="AU20" s="277">
        <v>1</v>
      </c>
      <c r="AV20" s="277">
        <f t="shared" si="15"/>
        <v>102207.86611223847</v>
      </c>
      <c r="AW20" s="722"/>
      <c r="AX20" s="722"/>
      <c r="AY20" s="715"/>
    </row>
    <row r="21" spans="1:51" ht="20.25" thickTop="1" thickBot="1" x14ac:dyDescent="0.35">
      <c r="A21" s="731" t="s">
        <v>432</v>
      </c>
      <c r="B21" s="732"/>
      <c r="C21" s="733"/>
      <c r="D21" s="378"/>
      <c r="K21" s="305" t="s">
        <v>39</v>
      </c>
      <c r="L21" s="106" t="s">
        <v>219</v>
      </c>
      <c r="M21" s="288">
        <f>(C14+C6)*C16</f>
        <v>14703980</v>
      </c>
      <c r="N21" s="763"/>
      <c r="P21" s="306" t="s">
        <v>39</v>
      </c>
      <c r="Q21" s="46">
        <f>$C$31</f>
        <v>15</v>
      </c>
      <c r="R21" s="46">
        <f>$C$33</f>
        <v>25</v>
      </c>
      <c r="S21" s="46">
        <v>45</v>
      </c>
      <c r="T21" s="46">
        <f t="shared" si="0"/>
        <v>8.9396576292116645</v>
      </c>
      <c r="U21" s="46">
        <f t="shared" si="1"/>
        <v>4.7596350895839364E-4</v>
      </c>
      <c r="V21" s="46">
        <f t="shared" si="2"/>
        <v>9.5170047665492732E-4</v>
      </c>
      <c r="W21" s="517"/>
      <c r="Y21" s="307" t="s">
        <v>39</v>
      </c>
      <c r="Z21" s="386" t="s">
        <v>419</v>
      </c>
      <c r="AA21" s="387" t="s">
        <v>382</v>
      </c>
      <c r="AB21" s="387">
        <f t="shared" si="3"/>
        <v>0.01</v>
      </c>
      <c r="AC21" s="387">
        <v>0.5</v>
      </c>
      <c r="AD21" s="387">
        <f t="shared" si="4"/>
        <v>0.505</v>
      </c>
      <c r="AE21" s="387" t="s">
        <v>421</v>
      </c>
      <c r="AF21" s="387">
        <f t="shared" si="5"/>
        <v>4</v>
      </c>
      <c r="AG21" s="387">
        <v>0</v>
      </c>
      <c r="AH21" s="387" t="s">
        <v>26</v>
      </c>
      <c r="AI21" s="387">
        <f t="shared" si="6"/>
        <v>1</v>
      </c>
      <c r="AJ21" s="387">
        <f t="shared" si="7"/>
        <v>0</v>
      </c>
      <c r="AK21" s="387">
        <f t="shared" si="8"/>
        <v>4</v>
      </c>
      <c r="AL21" s="387">
        <f t="shared" si="9"/>
        <v>35</v>
      </c>
      <c r="AM21" s="387">
        <f t="shared" si="10"/>
        <v>0.7222222222222221</v>
      </c>
      <c r="AN21" s="388">
        <f t="shared" si="11"/>
        <v>1.4588888888888887</v>
      </c>
      <c r="AO21" s="750"/>
      <c r="AQ21" s="306" t="s">
        <v>39</v>
      </c>
      <c r="AR21" s="294">
        <f t="shared" si="12"/>
        <v>14703980</v>
      </c>
      <c r="AS21" s="294">
        <f t="shared" si="13"/>
        <v>9.5170047665492732E-4</v>
      </c>
      <c r="AT21" s="294">
        <f t="shared" si="14"/>
        <v>1.4588888888888887</v>
      </c>
      <c r="AU21" s="294">
        <v>1</v>
      </c>
      <c r="AV21" s="294">
        <f t="shared" si="15"/>
        <v>20415.377121348098</v>
      </c>
      <c r="AW21" s="517"/>
      <c r="AX21" s="517"/>
      <c r="AY21" s="715"/>
    </row>
    <row r="22" spans="1:51" ht="20.25" thickTop="1" thickBot="1" x14ac:dyDescent="0.35">
      <c r="A22" s="516" t="s">
        <v>378</v>
      </c>
      <c r="B22" s="105" t="s">
        <v>17</v>
      </c>
      <c r="C22" s="94">
        <f>'Input sheet'!E38</f>
        <v>2</v>
      </c>
      <c r="D22" s="378"/>
      <c r="F22" s="99"/>
      <c r="K22" s="309" t="s">
        <v>34</v>
      </c>
      <c r="L22" s="105" t="s">
        <v>220</v>
      </c>
      <c r="M22" s="261">
        <f>C16*(C7+C8)</f>
        <v>52915270</v>
      </c>
      <c r="N22" s="763">
        <f>SUM(M22:M29)</f>
        <v>291632285</v>
      </c>
      <c r="P22" s="389" t="s">
        <v>34</v>
      </c>
      <c r="Q22" s="44">
        <f>$C$29</f>
        <v>35</v>
      </c>
      <c r="R22" s="44">
        <f>$C$33</f>
        <v>25</v>
      </c>
      <c r="S22" s="44">
        <v>270</v>
      </c>
      <c r="T22" s="44">
        <f t="shared" si="0"/>
        <v>21.505813167606568</v>
      </c>
      <c r="U22" s="44">
        <f t="shared" si="1"/>
        <v>1.3257274218598319E-2</v>
      </c>
      <c r="V22" s="44">
        <f t="shared" si="2"/>
        <v>2.6338793117489528E-2</v>
      </c>
      <c r="W22" s="516">
        <f>AVERAGE(V22:V29)</f>
        <v>2.1621839013014163E-2</v>
      </c>
      <c r="Y22" s="390" t="s">
        <v>34</v>
      </c>
      <c r="Z22" s="383" t="s">
        <v>422</v>
      </c>
      <c r="AA22" s="265" t="s">
        <v>434</v>
      </c>
      <c r="AB22" s="265">
        <f t="shared" si="3"/>
        <v>0.01</v>
      </c>
      <c r="AC22" s="265">
        <v>0.5</v>
      </c>
      <c r="AD22" s="265">
        <f t="shared" si="4"/>
        <v>0.505</v>
      </c>
      <c r="AE22" s="265" t="s">
        <v>421</v>
      </c>
      <c r="AF22" s="265">
        <f t="shared" si="5"/>
        <v>4</v>
      </c>
      <c r="AG22" s="265">
        <v>0</v>
      </c>
      <c r="AH22" s="265" t="s">
        <v>26</v>
      </c>
      <c r="AI22" s="265">
        <f t="shared" si="6"/>
        <v>1</v>
      </c>
      <c r="AJ22" s="265">
        <f t="shared" si="7"/>
        <v>0</v>
      </c>
      <c r="AK22" s="265">
        <f t="shared" si="8"/>
        <v>4</v>
      </c>
      <c r="AL22" s="265">
        <f t="shared" si="9"/>
        <v>35</v>
      </c>
      <c r="AM22" s="265">
        <f t="shared" si="10"/>
        <v>0.7222222222222221</v>
      </c>
      <c r="AN22" s="266">
        <f t="shared" si="11"/>
        <v>1.4588888888888887</v>
      </c>
      <c r="AO22" s="748">
        <f>AVERAGE(AN22:AN29)</f>
        <v>1.595659722222222</v>
      </c>
      <c r="AQ22" s="389" t="s">
        <v>34</v>
      </c>
      <c r="AR22" s="268">
        <f t="shared" si="12"/>
        <v>52915270</v>
      </c>
      <c r="AS22" s="268">
        <f t="shared" si="13"/>
        <v>2.6338793117489528E-2</v>
      </c>
      <c r="AT22" s="268">
        <f t="shared" si="14"/>
        <v>1.4588888888888887</v>
      </c>
      <c r="AU22" s="268">
        <v>1</v>
      </c>
      <c r="AV22" s="268">
        <f t="shared" si="15"/>
        <v>2033288.9673473879</v>
      </c>
      <c r="AW22" s="516">
        <f>SUM(AV22:AV29)</f>
        <v>9026048.5862741545</v>
      </c>
      <c r="AX22" s="516">
        <f>100*EXP((-1/13700000)*AW22)</f>
        <v>51.745347398274674</v>
      </c>
      <c r="AY22" s="715"/>
    </row>
    <row r="23" spans="1:51" ht="20.25" thickTop="1" thickBot="1" x14ac:dyDescent="0.35">
      <c r="A23" s="517"/>
      <c r="B23" s="106" t="s">
        <v>20</v>
      </c>
      <c r="C23" s="95">
        <f>'Input sheet'!E39</f>
        <v>2</v>
      </c>
      <c r="D23" s="378"/>
      <c r="K23" s="314" t="s">
        <v>35</v>
      </c>
      <c r="L23" s="110" t="s">
        <v>221</v>
      </c>
      <c r="M23" s="271">
        <f>C11*(C7+C8)</f>
        <v>14481314</v>
      </c>
      <c r="N23" s="763"/>
      <c r="P23" s="391" t="s">
        <v>35</v>
      </c>
      <c r="Q23" s="45">
        <f>$C$29</f>
        <v>35</v>
      </c>
      <c r="R23" s="45">
        <f t="shared" ref="R23:R29" si="16">$C$32</f>
        <v>15</v>
      </c>
      <c r="S23" s="45">
        <v>230</v>
      </c>
      <c r="T23" s="45">
        <f t="shared" si="0"/>
        <v>23.0484651884397</v>
      </c>
      <c r="U23" s="45">
        <f t="shared" si="1"/>
        <v>1.7237755582630576E-2</v>
      </c>
      <c r="V23" s="45">
        <f t="shared" si="2"/>
        <v>3.417837094773464E-2</v>
      </c>
      <c r="W23" s="722"/>
      <c r="Y23" s="392" t="s">
        <v>35</v>
      </c>
      <c r="Z23" s="386" t="s">
        <v>422</v>
      </c>
      <c r="AA23" s="275" t="s">
        <v>434</v>
      </c>
      <c r="AB23" s="275">
        <f t="shared" si="3"/>
        <v>0.01</v>
      </c>
      <c r="AC23" s="275">
        <v>0.5</v>
      </c>
      <c r="AD23" s="275">
        <f t="shared" si="4"/>
        <v>0.505</v>
      </c>
      <c r="AE23" s="275" t="s">
        <v>47</v>
      </c>
      <c r="AF23" s="275">
        <f t="shared" si="5"/>
        <v>3</v>
      </c>
      <c r="AG23" s="275">
        <v>1</v>
      </c>
      <c r="AH23" s="275" t="s">
        <v>20</v>
      </c>
      <c r="AI23" s="275">
        <f t="shared" si="6"/>
        <v>2</v>
      </c>
      <c r="AJ23" s="275">
        <f t="shared" si="7"/>
        <v>1.75</v>
      </c>
      <c r="AK23" s="275">
        <f t="shared" si="8"/>
        <v>4.75</v>
      </c>
      <c r="AL23" s="275">
        <f t="shared" si="9"/>
        <v>35</v>
      </c>
      <c r="AM23" s="275">
        <f t="shared" si="10"/>
        <v>0.7222222222222221</v>
      </c>
      <c r="AN23" s="276">
        <f t="shared" si="11"/>
        <v>1.7324305555555555</v>
      </c>
      <c r="AO23" s="749"/>
      <c r="AQ23" s="391" t="s">
        <v>35</v>
      </c>
      <c r="AR23" s="277">
        <f t="shared" si="12"/>
        <v>14481314</v>
      </c>
      <c r="AS23" s="277">
        <f t="shared" si="13"/>
        <v>3.417837094773464E-2</v>
      </c>
      <c r="AT23" s="277">
        <f t="shared" si="14"/>
        <v>1.7324305555555555</v>
      </c>
      <c r="AU23" s="277">
        <v>1</v>
      </c>
      <c r="AV23" s="277">
        <f t="shared" si="15"/>
        <v>857462.55648023146</v>
      </c>
      <c r="AW23" s="722"/>
      <c r="AX23" s="722"/>
      <c r="AY23" s="715"/>
    </row>
    <row r="24" spans="1:51" ht="20.25" thickTop="1" thickBot="1" x14ac:dyDescent="0.35">
      <c r="A24" s="516" t="s">
        <v>379</v>
      </c>
      <c r="B24" s="105" t="s">
        <v>23</v>
      </c>
      <c r="C24" s="94">
        <f>'Input sheet'!E40</f>
        <v>1</v>
      </c>
      <c r="D24" s="378"/>
      <c r="K24" s="314" t="s">
        <v>30</v>
      </c>
      <c r="L24" s="110" t="s">
        <v>222</v>
      </c>
      <c r="M24" s="271">
        <f>(C7+C8)*C10</f>
        <v>52915270</v>
      </c>
      <c r="N24" s="763"/>
      <c r="P24" s="391" t="s">
        <v>30</v>
      </c>
      <c r="Q24" s="45">
        <f>$C$29</f>
        <v>35</v>
      </c>
      <c r="R24" s="45">
        <f t="shared" si="16"/>
        <v>15</v>
      </c>
      <c r="S24" s="45">
        <v>270</v>
      </c>
      <c r="T24" s="45">
        <f t="shared" si="0"/>
        <v>19.039432764659772</v>
      </c>
      <c r="U24" s="45">
        <f t="shared" si="1"/>
        <v>8.3551870766805716E-3</v>
      </c>
      <c r="V24" s="45">
        <f t="shared" si="2"/>
        <v>1.6640565002274812E-2</v>
      </c>
      <c r="W24" s="722"/>
      <c r="Y24" s="392" t="s">
        <v>30</v>
      </c>
      <c r="Z24" s="386" t="s">
        <v>422</v>
      </c>
      <c r="AA24" s="275" t="s">
        <v>434</v>
      </c>
      <c r="AB24" s="275">
        <f t="shared" si="3"/>
        <v>0.01</v>
      </c>
      <c r="AC24" s="275">
        <v>0.5</v>
      </c>
      <c r="AD24" s="275">
        <f t="shared" si="4"/>
        <v>0.505</v>
      </c>
      <c r="AE24" s="275" t="s">
        <v>420</v>
      </c>
      <c r="AF24" s="275">
        <f t="shared" si="5"/>
        <v>4</v>
      </c>
      <c r="AG24" s="275">
        <v>0</v>
      </c>
      <c r="AH24" s="275" t="s">
        <v>23</v>
      </c>
      <c r="AI24" s="275">
        <f t="shared" si="6"/>
        <v>1</v>
      </c>
      <c r="AJ24" s="275">
        <f t="shared" si="7"/>
        <v>0</v>
      </c>
      <c r="AK24" s="275">
        <f t="shared" si="8"/>
        <v>4</v>
      </c>
      <c r="AL24" s="275">
        <f t="shared" si="9"/>
        <v>35</v>
      </c>
      <c r="AM24" s="275">
        <f t="shared" si="10"/>
        <v>0.7222222222222221</v>
      </c>
      <c r="AN24" s="276">
        <f t="shared" si="11"/>
        <v>1.4588888888888887</v>
      </c>
      <c r="AO24" s="749"/>
      <c r="AQ24" s="391" t="s">
        <v>30</v>
      </c>
      <c r="AR24" s="277">
        <f t="shared" si="12"/>
        <v>52915270</v>
      </c>
      <c r="AS24" s="277">
        <f t="shared" si="13"/>
        <v>1.6640565002274812E-2</v>
      </c>
      <c r="AT24" s="277">
        <f t="shared" si="14"/>
        <v>1.4588888888888887</v>
      </c>
      <c r="AU24" s="277">
        <v>1</v>
      </c>
      <c r="AV24" s="277">
        <f t="shared" si="15"/>
        <v>1284610.0077032463</v>
      </c>
      <c r="AW24" s="722"/>
      <c r="AX24" s="722"/>
      <c r="AY24" s="715"/>
    </row>
    <row r="25" spans="1:51" ht="18.75" customHeight="1" thickTop="1" thickBot="1" x14ac:dyDescent="0.35">
      <c r="A25" s="517"/>
      <c r="B25" s="106" t="s">
        <v>26</v>
      </c>
      <c r="C25" s="95">
        <f>'Input sheet'!E41</f>
        <v>1</v>
      </c>
      <c r="D25" s="378"/>
      <c r="K25" s="314" t="s">
        <v>28</v>
      </c>
      <c r="L25" s="110" t="s">
        <v>201</v>
      </c>
      <c r="M25" s="271">
        <f>C10*C17</f>
        <v>3675995</v>
      </c>
      <c r="N25" s="763"/>
      <c r="P25" s="391" t="s">
        <v>28</v>
      </c>
      <c r="Q25" s="45">
        <f>$C$33</f>
        <v>25</v>
      </c>
      <c r="R25" s="45">
        <f t="shared" si="16"/>
        <v>15</v>
      </c>
      <c r="S25" s="45">
        <v>230</v>
      </c>
      <c r="T25" s="45">
        <f t="shared" si="0"/>
        <v>18.248908921254063</v>
      </c>
      <c r="U25" s="45">
        <f t="shared" si="1"/>
        <v>7.1146798558078322E-3</v>
      </c>
      <c r="V25" s="45">
        <f t="shared" si="2"/>
        <v>1.4178741042165027E-2</v>
      </c>
      <c r="W25" s="722"/>
      <c r="Y25" s="392" t="s">
        <v>28</v>
      </c>
      <c r="Z25" s="386" t="s">
        <v>422</v>
      </c>
      <c r="AA25" s="275" t="s">
        <v>434</v>
      </c>
      <c r="AB25" s="275">
        <f t="shared" si="3"/>
        <v>0.01</v>
      </c>
      <c r="AC25" s="275">
        <v>0.5</v>
      </c>
      <c r="AD25" s="275">
        <f t="shared" si="4"/>
        <v>0.505</v>
      </c>
      <c r="AE25" s="275" t="s">
        <v>54</v>
      </c>
      <c r="AF25" s="275">
        <f t="shared" si="5"/>
        <v>3</v>
      </c>
      <c r="AG25" s="275">
        <v>1</v>
      </c>
      <c r="AH25" s="275" t="s">
        <v>17</v>
      </c>
      <c r="AI25" s="275">
        <f t="shared" si="6"/>
        <v>2</v>
      </c>
      <c r="AJ25" s="275">
        <f t="shared" si="7"/>
        <v>1.75</v>
      </c>
      <c r="AK25" s="275">
        <f t="shared" si="8"/>
        <v>4.75</v>
      </c>
      <c r="AL25" s="275">
        <f t="shared" si="9"/>
        <v>35</v>
      </c>
      <c r="AM25" s="275">
        <f t="shared" si="10"/>
        <v>0.7222222222222221</v>
      </c>
      <c r="AN25" s="276">
        <f t="shared" si="11"/>
        <v>1.7324305555555555</v>
      </c>
      <c r="AO25" s="749"/>
      <c r="AQ25" s="391" t="s">
        <v>28</v>
      </c>
      <c r="AR25" s="277">
        <f t="shared" si="12"/>
        <v>3675995</v>
      </c>
      <c r="AS25" s="277">
        <f t="shared" si="13"/>
        <v>1.4178741042165027E-2</v>
      </c>
      <c r="AT25" s="277">
        <f t="shared" si="14"/>
        <v>1.7324305555555555</v>
      </c>
      <c r="AU25" s="277">
        <v>1</v>
      </c>
      <c r="AV25" s="277">
        <f t="shared" si="15"/>
        <v>90295.980377079104</v>
      </c>
      <c r="AW25" s="722"/>
      <c r="AX25" s="722"/>
      <c r="AY25" s="715"/>
    </row>
    <row r="26" spans="1:51" ht="20.25" thickTop="1" thickBot="1" x14ac:dyDescent="0.35">
      <c r="D26" s="378"/>
      <c r="K26" s="314" t="s">
        <v>36</v>
      </c>
      <c r="L26" s="110" t="s">
        <v>223</v>
      </c>
      <c r="M26" s="271">
        <f>C10*(C13+C14)</f>
        <v>72116205</v>
      </c>
      <c r="N26" s="763"/>
      <c r="P26" s="391" t="s">
        <v>36</v>
      </c>
      <c r="Q26" s="45">
        <f>$C$29</f>
        <v>35</v>
      </c>
      <c r="R26" s="45">
        <f t="shared" si="16"/>
        <v>15</v>
      </c>
      <c r="S26" s="45">
        <v>270</v>
      </c>
      <c r="T26" s="45">
        <f t="shared" si="0"/>
        <v>19.039432764659772</v>
      </c>
      <c r="U26" s="45">
        <f t="shared" si="1"/>
        <v>8.3551870766805716E-3</v>
      </c>
      <c r="V26" s="45">
        <f t="shared" si="2"/>
        <v>1.6640565002274812E-2</v>
      </c>
      <c r="W26" s="722"/>
      <c r="Y26" s="392" t="s">
        <v>36</v>
      </c>
      <c r="Z26" s="386" t="s">
        <v>422</v>
      </c>
      <c r="AA26" s="275" t="s">
        <v>434</v>
      </c>
      <c r="AB26" s="275">
        <f t="shared" si="3"/>
        <v>0.01</v>
      </c>
      <c r="AC26" s="275">
        <v>0.5</v>
      </c>
      <c r="AD26" s="275">
        <f t="shared" si="4"/>
        <v>0.505</v>
      </c>
      <c r="AE26" s="275" t="s">
        <v>420</v>
      </c>
      <c r="AF26" s="275">
        <f t="shared" si="5"/>
        <v>4</v>
      </c>
      <c r="AG26" s="275">
        <v>0</v>
      </c>
      <c r="AH26" s="275" t="s">
        <v>23</v>
      </c>
      <c r="AI26" s="275">
        <f t="shared" si="6"/>
        <v>1</v>
      </c>
      <c r="AJ26" s="275">
        <f t="shared" si="7"/>
        <v>0</v>
      </c>
      <c r="AK26" s="275">
        <f t="shared" si="8"/>
        <v>4</v>
      </c>
      <c r="AL26" s="275">
        <f t="shared" si="9"/>
        <v>35</v>
      </c>
      <c r="AM26" s="275">
        <f t="shared" si="10"/>
        <v>0.7222222222222221</v>
      </c>
      <c r="AN26" s="276">
        <f t="shared" si="11"/>
        <v>1.4588888888888887</v>
      </c>
      <c r="AO26" s="749"/>
      <c r="AQ26" s="391" t="s">
        <v>36</v>
      </c>
      <c r="AR26" s="277">
        <f t="shared" si="12"/>
        <v>72116205</v>
      </c>
      <c r="AS26" s="277">
        <f t="shared" si="13"/>
        <v>1.6640565002274812E-2</v>
      </c>
      <c r="AT26" s="277">
        <f t="shared" si="14"/>
        <v>1.4588888888888887</v>
      </c>
      <c r="AU26" s="277">
        <v>1</v>
      </c>
      <c r="AV26" s="277">
        <f t="shared" si="15"/>
        <v>1750746.0258745519</v>
      </c>
      <c r="AW26" s="722"/>
      <c r="AX26" s="722"/>
      <c r="AY26" s="715"/>
    </row>
    <row r="27" spans="1:51" ht="20.25" thickTop="1" thickBot="1" x14ac:dyDescent="0.35">
      <c r="D27" s="378"/>
      <c r="K27" s="314" t="s">
        <v>29</v>
      </c>
      <c r="L27" s="110" t="s">
        <v>224</v>
      </c>
      <c r="M27" s="271">
        <f>(C13+C14)*C17</f>
        <v>19736031</v>
      </c>
      <c r="N27" s="763"/>
      <c r="P27" s="391" t="s">
        <v>29</v>
      </c>
      <c r="Q27" s="45">
        <f>$C$29</f>
        <v>35</v>
      </c>
      <c r="R27" s="45">
        <f t="shared" si="16"/>
        <v>15</v>
      </c>
      <c r="S27" s="45">
        <v>230</v>
      </c>
      <c r="T27" s="45">
        <f t="shared" si="0"/>
        <v>23.0484651884397</v>
      </c>
      <c r="U27" s="45">
        <f t="shared" si="1"/>
        <v>1.7237755582630576E-2</v>
      </c>
      <c r="V27" s="45">
        <f t="shared" si="2"/>
        <v>3.417837094773464E-2</v>
      </c>
      <c r="W27" s="722"/>
      <c r="Y27" s="392" t="s">
        <v>29</v>
      </c>
      <c r="Z27" s="386" t="s">
        <v>422</v>
      </c>
      <c r="AA27" s="275" t="s">
        <v>434</v>
      </c>
      <c r="AB27" s="275">
        <f t="shared" si="3"/>
        <v>0.01</v>
      </c>
      <c r="AC27" s="275">
        <v>0.5</v>
      </c>
      <c r="AD27" s="275">
        <f t="shared" si="4"/>
        <v>0.505</v>
      </c>
      <c r="AE27" s="275" t="s">
        <v>54</v>
      </c>
      <c r="AF27" s="275">
        <f t="shared" si="5"/>
        <v>3</v>
      </c>
      <c r="AG27" s="275">
        <v>1</v>
      </c>
      <c r="AH27" s="275" t="s">
        <v>17</v>
      </c>
      <c r="AI27" s="275">
        <f t="shared" si="6"/>
        <v>2</v>
      </c>
      <c r="AJ27" s="275">
        <f t="shared" si="7"/>
        <v>1.75</v>
      </c>
      <c r="AK27" s="275">
        <f t="shared" si="8"/>
        <v>4.75</v>
      </c>
      <c r="AL27" s="275">
        <f t="shared" si="9"/>
        <v>35</v>
      </c>
      <c r="AM27" s="275">
        <f t="shared" si="10"/>
        <v>0.7222222222222221</v>
      </c>
      <c r="AN27" s="276">
        <f t="shared" si="11"/>
        <v>1.7324305555555555</v>
      </c>
      <c r="AO27" s="749"/>
      <c r="AQ27" s="391" t="s">
        <v>29</v>
      </c>
      <c r="AR27" s="277">
        <f t="shared" si="12"/>
        <v>19736031</v>
      </c>
      <c r="AS27" s="277">
        <f t="shared" si="13"/>
        <v>3.417837094773464E-2</v>
      </c>
      <c r="AT27" s="277">
        <f t="shared" si="14"/>
        <v>1.7324305555555555</v>
      </c>
      <c r="AU27" s="277">
        <v>1</v>
      </c>
      <c r="AV27" s="277">
        <f t="shared" si="15"/>
        <v>1168603.0422400273</v>
      </c>
      <c r="AW27" s="722"/>
      <c r="AX27" s="722"/>
      <c r="AY27" s="715"/>
    </row>
    <row r="28" spans="1:51" ht="20.25" thickTop="1" thickBot="1" x14ac:dyDescent="0.35">
      <c r="B28" s="726" t="s">
        <v>386</v>
      </c>
      <c r="C28" s="727"/>
      <c r="D28" s="378"/>
      <c r="K28" s="314" t="s">
        <v>37</v>
      </c>
      <c r="L28" s="110" t="s">
        <v>225</v>
      </c>
      <c r="M28" s="271">
        <f>(C13+C14)*C16</f>
        <v>72116205</v>
      </c>
      <c r="N28" s="763"/>
      <c r="P28" s="391" t="s">
        <v>37</v>
      </c>
      <c r="Q28" s="45">
        <f>$C$29</f>
        <v>35</v>
      </c>
      <c r="R28" s="45">
        <f t="shared" si="16"/>
        <v>15</v>
      </c>
      <c r="S28" s="45">
        <v>270</v>
      </c>
      <c r="T28" s="45">
        <f t="shared" si="0"/>
        <v>19.039432764659772</v>
      </c>
      <c r="U28" s="45">
        <f t="shared" si="1"/>
        <v>8.3551870766805716E-3</v>
      </c>
      <c r="V28" s="45">
        <f t="shared" si="2"/>
        <v>1.6640565002274812E-2</v>
      </c>
      <c r="W28" s="722"/>
      <c r="Y28" s="392" t="s">
        <v>37</v>
      </c>
      <c r="Z28" s="386" t="s">
        <v>422</v>
      </c>
      <c r="AA28" s="275" t="s">
        <v>434</v>
      </c>
      <c r="AB28" s="275">
        <f t="shared" si="3"/>
        <v>0.01</v>
      </c>
      <c r="AC28" s="275">
        <v>0.5</v>
      </c>
      <c r="AD28" s="275">
        <f t="shared" si="4"/>
        <v>0.505</v>
      </c>
      <c r="AE28" s="275" t="s">
        <v>421</v>
      </c>
      <c r="AF28" s="275">
        <f t="shared" si="5"/>
        <v>4</v>
      </c>
      <c r="AG28" s="275">
        <v>0</v>
      </c>
      <c r="AH28" s="275" t="s">
        <v>26</v>
      </c>
      <c r="AI28" s="275">
        <f t="shared" si="6"/>
        <v>1</v>
      </c>
      <c r="AJ28" s="275">
        <f t="shared" si="7"/>
        <v>0</v>
      </c>
      <c r="AK28" s="275">
        <f t="shared" si="8"/>
        <v>4</v>
      </c>
      <c r="AL28" s="275">
        <f t="shared" si="9"/>
        <v>35</v>
      </c>
      <c r="AM28" s="275">
        <f t="shared" si="10"/>
        <v>0.7222222222222221</v>
      </c>
      <c r="AN28" s="276">
        <f t="shared" si="11"/>
        <v>1.4588888888888887</v>
      </c>
      <c r="AO28" s="749"/>
      <c r="AQ28" s="391" t="s">
        <v>37</v>
      </c>
      <c r="AR28" s="277">
        <f t="shared" si="12"/>
        <v>72116205</v>
      </c>
      <c r="AS28" s="277">
        <f t="shared" si="13"/>
        <v>1.6640565002274812E-2</v>
      </c>
      <c r="AT28" s="277">
        <f t="shared" si="14"/>
        <v>1.4588888888888887</v>
      </c>
      <c r="AU28" s="277">
        <v>1</v>
      </c>
      <c r="AV28" s="277">
        <f t="shared" si="15"/>
        <v>1750746.0258745519</v>
      </c>
      <c r="AW28" s="722"/>
      <c r="AX28" s="722"/>
      <c r="AY28" s="715"/>
    </row>
    <row r="29" spans="1:51" ht="20.25" thickTop="1" thickBot="1" x14ac:dyDescent="0.35">
      <c r="B29" s="107" t="s">
        <v>387</v>
      </c>
      <c r="C29" s="60">
        <f>'Input sheet'!D27</f>
        <v>35</v>
      </c>
      <c r="D29" s="378"/>
      <c r="K29" s="278" t="s">
        <v>39</v>
      </c>
      <c r="L29" s="106" t="s">
        <v>211</v>
      </c>
      <c r="M29" s="288">
        <f>C11*C16</f>
        <v>3675995</v>
      </c>
      <c r="N29" s="763"/>
      <c r="P29" s="393" t="s">
        <v>39</v>
      </c>
      <c r="Q29" s="46">
        <f>$C$33</f>
        <v>25</v>
      </c>
      <c r="R29" s="46">
        <f t="shared" si="16"/>
        <v>15</v>
      </c>
      <c r="S29" s="46">
        <v>230</v>
      </c>
      <c r="T29" s="46">
        <f t="shared" si="0"/>
        <v>18.248908921254063</v>
      </c>
      <c r="U29" s="46">
        <f t="shared" si="1"/>
        <v>7.1146798558078322E-3</v>
      </c>
      <c r="V29" s="46">
        <f t="shared" si="2"/>
        <v>1.4178741042165027E-2</v>
      </c>
      <c r="W29" s="517"/>
      <c r="Y29" s="394" t="s">
        <v>39</v>
      </c>
      <c r="Z29" s="395" t="s">
        <v>422</v>
      </c>
      <c r="AA29" s="292" t="s">
        <v>434</v>
      </c>
      <c r="AB29" s="292">
        <f t="shared" si="3"/>
        <v>0.01</v>
      </c>
      <c r="AC29" s="292">
        <v>0.5</v>
      </c>
      <c r="AD29" s="292">
        <f t="shared" si="4"/>
        <v>0.505</v>
      </c>
      <c r="AE29" s="292" t="s">
        <v>47</v>
      </c>
      <c r="AF29" s="292">
        <f t="shared" si="5"/>
        <v>3</v>
      </c>
      <c r="AG29" s="292">
        <v>1</v>
      </c>
      <c r="AH29" s="292" t="s">
        <v>20</v>
      </c>
      <c r="AI29" s="292">
        <f t="shared" si="6"/>
        <v>2</v>
      </c>
      <c r="AJ29" s="292">
        <f t="shared" si="7"/>
        <v>1.75</v>
      </c>
      <c r="AK29" s="292">
        <f t="shared" si="8"/>
        <v>4.75</v>
      </c>
      <c r="AL29" s="292">
        <f t="shared" si="9"/>
        <v>35</v>
      </c>
      <c r="AM29" s="292">
        <f t="shared" si="10"/>
        <v>0.7222222222222221</v>
      </c>
      <c r="AN29" s="293">
        <f t="shared" si="11"/>
        <v>1.7324305555555555</v>
      </c>
      <c r="AO29" s="750"/>
      <c r="AQ29" s="393" t="s">
        <v>39</v>
      </c>
      <c r="AR29" s="294">
        <f t="shared" si="12"/>
        <v>3675995</v>
      </c>
      <c r="AS29" s="294">
        <f t="shared" si="13"/>
        <v>1.4178741042165027E-2</v>
      </c>
      <c r="AT29" s="294">
        <f t="shared" si="14"/>
        <v>1.7324305555555555</v>
      </c>
      <c r="AU29" s="294">
        <v>1</v>
      </c>
      <c r="AV29" s="294">
        <f t="shared" si="15"/>
        <v>90295.980377079104</v>
      </c>
      <c r="AW29" s="517"/>
      <c r="AX29" s="517"/>
      <c r="AY29" s="716"/>
    </row>
    <row r="30" spans="1:51" ht="15.75" customHeight="1" thickTop="1" x14ac:dyDescent="0.25">
      <c r="B30" s="108" t="s">
        <v>388</v>
      </c>
      <c r="C30" s="61">
        <f>'Input sheet'!D28</f>
        <v>20</v>
      </c>
      <c r="E30" s="764" t="s">
        <v>145</v>
      </c>
      <c r="F30" s="765"/>
      <c r="G30" s="765"/>
      <c r="H30" s="765"/>
      <c r="I30" s="766"/>
    </row>
    <row r="31" spans="1:51" ht="15" customHeight="1" x14ac:dyDescent="0.25">
      <c r="B31" s="108" t="s">
        <v>389</v>
      </c>
      <c r="C31" s="61">
        <f>'Input sheet'!D29</f>
        <v>15</v>
      </c>
      <c r="E31" s="767"/>
      <c r="F31" s="768"/>
      <c r="G31" s="768"/>
      <c r="H31" s="768"/>
      <c r="I31" s="769"/>
    </row>
    <row r="32" spans="1:51" ht="15" customHeight="1" x14ac:dyDescent="0.25">
      <c r="B32" s="110" t="s">
        <v>390</v>
      </c>
      <c r="C32" s="109">
        <f>'Input sheet'!D30</f>
        <v>15</v>
      </c>
      <c r="E32" s="767"/>
      <c r="F32" s="768"/>
      <c r="G32" s="768"/>
      <c r="H32" s="768"/>
      <c r="I32" s="769"/>
      <c r="M32" s="99"/>
    </row>
    <row r="33" spans="1:20" ht="15.75" customHeight="1" thickBot="1" x14ac:dyDescent="0.3">
      <c r="B33" s="106" t="s">
        <v>391</v>
      </c>
      <c r="C33" s="95">
        <f>'Input sheet'!D31</f>
        <v>25</v>
      </c>
      <c r="E33" s="770"/>
      <c r="F33" s="771"/>
      <c r="G33" s="771"/>
      <c r="H33" s="771"/>
      <c r="I33" s="772"/>
      <c r="M33" s="99"/>
    </row>
    <row r="34" spans="1:20" ht="19.5" thickTop="1" x14ac:dyDescent="0.3">
      <c r="K34" s="33"/>
    </row>
    <row r="35" spans="1:20" ht="18.75" x14ac:dyDescent="0.3">
      <c r="K35" s="33"/>
    </row>
    <row r="37" spans="1:20" x14ac:dyDescent="0.25">
      <c r="D37" s="99"/>
    </row>
    <row r="38" spans="1:20" ht="15.75" thickBot="1" x14ac:dyDescent="0.3">
      <c r="D38" s="99"/>
    </row>
    <row r="39" spans="1:20" ht="18.75" x14ac:dyDescent="0.3">
      <c r="A39" s="34" t="s">
        <v>65</v>
      </c>
      <c r="B39" s="34"/>
      <c r="C39" s="34"/>
      <c r="D39" s="34"/>
      <c r="E39" s="34"/>
      <c r="F39" s="34"/>
      <c r="G39" s="34"/>
      <c r="H39" s="34"/>
      <c r="I39" s="35"/>
      <c r="J39" s="35"/>
      <c r="K39" s="36"/>
      <c r="L39" s="37"/>
      <c r="M39" s="37"/>
      <c r="N39" s="35"/>
      <c r="O39" s="35"/>
      <c r="P39" s="38"/>
      <c r="Q39" s="39"/>
      <c r="T39" s="33"/>
    </row>
    <row r="40" spans="1:20" ht="15.75" thickBot="1" x14ac:dyDescent="0.3">
      <c r="B40" s="17" t="s">
        <v>109</v>
      </c>
      <c r="K40" s="16"/>
      <c r="P40" s="40"/>
      <c r="Q40" s="39"/>
    </row>
    <row r="41" spans="1:20" ht="16.5" thickTop="1" thickBot="1" x14ac:dyDescent="0.3">
      <c r="A41" s="377" t="s">
        <v>3</v>
      </c>
      <c r="B41" s="19" t="s">
        <v>13</v>
      </c>
      <c r="C41" s="20" t="s">
        <v>48</v>
      </c>
      <c r="D41" s="21" t="s">
        <v>66</v>
      </c>
      <c r="E41" s="22" t="s">
        <v>58</v>
      </c>
      <c r="F41" s="18" t="s">
        <v>2</v>
      </c>
      <c r="K41" s="16"/>
      <c r="P41" s="40"/>
      <c r="Q41" s="39"/>
    </row>
    <row r="42" spans="1:20" ht="20.25" customHeight="1" thickTop="1" thickBot="1" x14ac:dyDescent="0.3">
      <c r="A42" s="374">
        <f>A48</f>
        <v>2</v>
      </c>
      <c r="B42" s="24" t="str">
        <f>B48</f>
        <v>MUT #1</v>
      </c>
      <c r="C42" s="25">
        <v>8</v>
      </c>
      <c r="D42" s="26">
        <v>8</v>
      </c>
      <c r="E42" s="27">
        <v>8</v>
      </c>
      <c r="F42" s="28">
        <f>SUM(C42:E42)</f>
        <v>24</v>
      </c>
      <c r="K42" s="16"/>
      <c r="P42" s="40"/>
      <c r="Q42" s="39"/>
    </row>
    <row r="43" spans="1:20" ht="15.75" thickTop="1" x14ac:dyDescent="0.25">
      <c r="A43" s="375"/>
      <c r="B43" s="355"/>
      <c r="C43" s="373"/>
      <c r="D43" s="373"/>
      <c r="E43" s="373"/>
      <c r="F43" s="373"/>
      <c r="K43" s="16"/>
      <c r="P43" s="40"/>
      <c r="Q43" s="39"/>
    </row>
    <row r="44" spans="1:20" x14ac:dyDescent="0.25">
      <c r="K44" s="16"/>
      <c r="P44" s="40"/>
      <c r="Q44" s="39"/>
    </row>
    <row r="45" spans="1:20" ht="15.75" thickBot="1" x14ac:dyDescent="0.3">
      <c r="B45" s="353" t="s">
        <v>504</v>
      </c>
      <c r="C45" s="353"/>
      <c r="D45" s="353"/>
      <c r="E45" s="353"/>
      <c r="F45" s="353"/>
      <c r="G45" s="353"/>
      <c r="P45" s="40"/>
      <c r="Q45" s="39"/>
    </row>
    <row r="46" spans="1:20" ht="16.5" thickTop="1" thickBot="1" x14ac:dyDescent="0.3">
      <c r="A46" s="719" t="s">
        <v>448</v>
      </c>
      <c r="B46" s="528" t="s">
        <v>364</v>
      </c>
      <c r="C46" s="527" t="s">
        <v>485</v>
      </c>
      <c r="D46" s="526" t="s">
        <v>486</v>
      </c>
      <c r="E46" s="526"/>
      <c r="F46" s="526"/>
      <c r="G46" s="526"/>
      <c r="P46" s="40"/>
      <c r="Q46" s="39"/>
    </row>
    <row r="47" spans="1:20" ht="16.5" thickTop="1" thickBot="1" x14ac:dyDescent="0.3">
      <c r="A47" s="720"/>
      <c r="B47" s="529"/>
      <c r="C47" s="530"/>
      <c r="D47" s="320" t="s">
        <v>501</v>
      </c>
      <c r="E47" s="320" t="s">
        <v>56</v>
      </c>
      <c r="F47" s="320" t="s">
        <v>66</v>
      </c>
      <c r="G47" s="320" t="s">
        <v>1</v>
      </c>
      <c r="P47" s="40"/>
      <c r="Q47" s="39"/>
    </row>
    <row r="48" spans="1:20" ht="16.5" thickTop="1" thickBot="1" x14ac:dyDescent="0.3">
      <c r="A48" s="376">
        <f t="shared" ref="A48:G48" si="17">AI92</f>
        <v>2</v>
      </c>
      <c r="B48" s="31" t="str">
        <f t="shared" si="17"/>
        <v>MUT #1</v>
      </c>
      <c r="C48" s="356">
        <f t="shared" si="17"/>
        <v>78.761644479917535</v>
      </c>
      <c r="D48" s="356" t="str">
        <f t="shared" si="17"/>
        <v xml:space="preserve">na </v>
      </c>
      <c r="E48" s="356">
        <f t="shared" si="17"/>
        <v>98.156453072609125</v>
      </c>
      <c r="F48" s="356">
        <f t="shared" si="17"/>
        <v>96.195368420406751</v>
      </c>
      <c r="G48" s="356">
        <f t="shared" si="17"/>
        <v>51.745347398274674</v>
      </c>
      <c r="P48" s="40"/>
    </row>
    <row r="49" spans="1:16" ht="15.75" thickTop="1" x14ac:dyDescent="0.25">
      <c r="P49" s="40"/>
    </row>
    <row r="50" spans="1:16" x14ac:dyDescent="0.25">
      <c r="P50" s="40"/>
    </row>
    <row r="51" spans="1:16" ht="15.75" thickBot="1" x14ac:dyDescent="0.3">
      <c r="B51" s="353" t="s">
        <v>505</v>
      </c>
      <c r="C51" s="353"/>
      <c r="D51" s="353"/>
      <c r="E51" s="353"/>
      <c r="F51" s="353"/>
      <c r="G51" s="353"/>
      <c r="H51" s="353"/>
      <c r="I51" s="353"/>
      <c r="J51" s="353"/>
      <c r="K51" s="353"/>
      <c r="L51" s="353"/>
      <c r="M51" s="353"/>
      <c r="N51" s="353"/>
      <c r="P51" s="40"/>
    </row>
    <row r="52" spans="1:16" ht="16.5" thickTop="1" thickBot="1" x14ac:dyDescent="0.3">
      <c r="A52" s="719" t="s">
        <v>448</v>
      </c>
      <c r="B52" s="528" t="s">
        <v>364</v>
      </c>
      <c r="C52" s="531" t="s">
        <v>502</v>
      </c>
      <c r="D52" s="531"/>
      <c r="E52" s="531"/>
      <c r="F52" s="531"/>
      <c r="G52" s="526" t="s">
        <v>503</v>
      </c>
      <c r="H52" s="526"/>
      <c r="I52" s="526"/>
      <c r="J52" s="526"/>
      <c r="K52" s="527" t="s">
        <v>489</v>
      </c>
      <c r="L52" s="527"/>
      <c r="M52" s="527"/>
      <c r="N52" s="527"/>
      <c r="P52" s="40"/>
    </row>
    <row r="53" spans="1:16" ht="16.5" thickTop="1" thickBot="1" x14ac:dyDescent="0.3">
      <c r="A53" s="720"/>
      <c r="B53" s="529"/>
      <c r="C53" s="352" t="s">
        <v>491</v>
      </c>
      <c r="D53" s="352" t="s">
        <v>363</v>
      </c>
      <c r="E53" s="352" t="s">
        <v>362</v>
      </c>
      <c r="F53" s="352" t="s">
        <v>492</v>
      </c>
      <c r="G53" s="352" t="s">
        <v>491</v>
      </c>
      <c r="H53" s="352" t="s">
        <v>363</v>
      </c>
      <c r="I53" s="352" t="s">
        <v>362</v>
      </c>
      <c r="J53" s="352" t="s">
        <v>492</v>
      </c>
      <c r="K53" s="352" t="s">
        <v>491</v>
      </c>
      <c r="L53" s="352" t="s">
        <v>363</v>
      </c>
      <c r="M53" s="352" t="s">
        <v>362</v>
      </c>
      <c r="N53" s="352" t="s">
        <v>492</v>
      </c>
      <c r="P53" s="40"/>
    </row>
    <row r="54" spans="1:16" ht="16.5" thickTop="1" thickBot="1" x14ac:dyDescent="0.3">
      <c r="A54" s="376">
        <f t="shared" ref="A54:N54" si="18">AQ92</f>
        <v>2</v>
      </c>
      <c r="B54" s="31" t="str">
        <f t="shared" si="18"/>
        <v>MUT #1</v>
      </c>
      <c r="C54" s="350" t="str">
        <f t="shared" si="18"/>
        <v>na</v>
      </c>
      <c r="D54" s="372">
        <f t="shared" si="18"/>
        <v>1.5040719063828725</v>
      </c>
      <c r="E54" s="372">
        <f t="shared" si="18"/>
        <v>1.7638847318225512</v>
      </c>
      <c r="F54" s="372">
        <f t="shared" si="18"/>
        <v>0.8172732765553079</v>
      </c>
      <c r="G54" s="350" t="str">
        <f t="shared" si="18"/>
        <v>na</v>
      </c>
      <c r="H54" s="372">
        <f t="shared" si="18"/>
        <v>5.3725499032191933E-4</v>
      </c>
      <c r="I54" s="372">
        <f t="shared" si="18"/>
        <v>3.1961961790290734E-3</v>
      </c>
      <c r="J54" s="372">
        <f t="shared" si="18"/>
        <v>2.1621839013014163E-2</v>
      </c>
      <c r="K54" s="350" t="str">
        <f t="shared" si="18"/>
        <v>na</v>
      </c>
      <c r="L54" s="372">
        <f t="shared" si="18"/>
        <v>1</v>
      </c>
      <c r="M54" s="372">
        <f t="shared" si="18"/>
        <v>1.1169618055555555</v>
      </c>
      <c r="N54" s="372">
        <f t="shared" si="18"/>
        <v>1.595659722222222</v>
      </c>
      <c r="P54" s="40"/>
    </row>
    <row r="55" spans="1:16" ht="15.75" thickTop="1" x14ac:dyDescent="0.25">
      <c r="P55" s="40"/>
    </row>
    <row r="56" spans="1:16" ht="15.75" thickBot="1" x14ac:dyDescent="0.3">
      <c r="A56" s="42"/>
      <c r="B56" s="42"/>
      <c r="C56" s="42"/>
      <c r="D56" s="42"/>
      <c r="E56" s="42"/>
      <c r="F56" s="42"/>
      <c r="G56" s="42"/>
      <c r="H56" s="42"/>
      <c r="I56" s="42"/>
      <c r="J56" s="42"/>
      <c r="K56" s="42"/>
      <c r="L56" s="42"/>
      <c r="M56" s="42"/>
      <c r="N56" s="42"/>
      <c r="O56" s="42"/>
      <c r="P56" s="43"/>
    </row>
    <row r="69" spans="11:11" x14ac:dyDescent="0.25">
      <c r="K69" s="16"/>
    </row>
    <row r="70" spans="11:11" x14ac:dyDescent="0.25">
      <c r="K70" s="16"/>
    </row>
    <row r="71" spans="11:11" x14ac:dyDescent="0.25">
      <c r="K71" s="16"/>
    </row>
    <row r="72" spans="11:11" x14ac:dyDescent="0.25">
      <c r="K72" s="16"/>
    </row>
    <row r="73" spans="11:11" x14ac:dyDescent="0.25">
      <c r="K73" s="16"/>
    </row>
    <row r="74" spans="11:11" x14ac:dyDescent="0.25">
      <c r="K74" s="16"/>
    </row>
    <row r="75" spans="11:11" x14ac:dyDescent="0.25">
      <c r="K75" s="16"/>
    </row>
    <row r="76" spans="11:11" x14ac:dyDescent="0.25">
      <c r="K76" s="16"/>
    </row>
    <row r="77" spans="11:11" x14ac:dyDescent="0.25">
      <c r="K77" s="16"/>
    </row>
    <row r="78" spans="11:11" x14ac:dyDescent="0.25">
      <c r="K78" s="16"/>
    </row>
    <row r="79" spans="11:11" x14ac:dyDescent="0.25">
      <c r="K79" s="16"/>
    </row>
    <row r="80" spans="11:11" x14ac:dyDescent="0.25">
      <c r="K80" s="16"/>
    </row>
    <row r="81" spans="1:56" x14ac:dyDescent="0.25">
      <c r="K81" s="16"/>
    </row>
    <row r="82" spans="1:56" x14ac:dyDescent="0.25">
      <c r="K82" s="16"/>
    </row>
    <row r="83" spans="1:56" x14ac:dyDescent="0.25">
      <c r="A83" s="29"/>
      <c r="B83" s="30"/>
      <c r="C83" s="29"/>
      <c r="D83" s="29"/>
      <c r="E83" s="29"/>
      <c r="F83" s="29"/>
      <c r="G83" s="29"/>
      <c r="H83" s="29"/>
      <c r="I83" s="29"/>
      <c r="J83" s="29"/>
      <c r="K83" s="29"/>
      <c r="L83" s="29"/>
      <c r="M83" s="29"/>
      <c r="N83" s="29"/>
      <c r="O83" s="29"/>
      <c r="P83" s="29"/>
      <c r="Q83" s="29"/>
      <c r="R83" s="29"/>
    </row>
    <row r="84" spans="1:56" x14ac:dyDescent="0.25">
      <c r="K84" s="16"/>
    </row>
    <row r="85" spans="1:56" x14ac:dyDescent="0.25">
      <c r="K85" s="16"/>
    </row>
    <row r="86" spans="1:56" x14ac:dyDescent="0.25">
      <c r="K86" s="16"/>
    </row>
    <row r="87" spans="1:56" ht="18.75" x14ac:dyDescent="0.3">
      <c r="A87" s="29"/>
      <c r="B87" s="32"/>
      <c r="C87" s="32"/>
      <c r="I87" s="16"/>
      <c r="J87" s="23"/>
      <c r="K87" s="23"/>
      <c r="R87" s="33"/>
    </row>
    <row r="88" spans="1:56" ht="18.75" x14ac:dyDescent="0.3">
      <c r="A88" s="29"/>
      <c r="B88" s="32"/>
      <c r="C88" s="32"/>
      <c r="I88" s="16"/>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customHeight="1" thickTop="1" thickBot="1" x14ac:dyDescent="0.3">
      <c r="K90" s="16"/>
      <c r="AI90" s="773" t="s">
        <v>484</v>
      </c>
      <c r="AJ90" s="773" t="s">
        <v>364</v>
      </c>
      <c r="AK90" s="786" t="s">
        <v>485</v>
      </c>
      <c r="AL90" s="780" t="s">
        <v>486</v>
      </c>
      <c r="AM90" s="781"/>
      <c r="AN90" s="781"/>
      <c r="AO90" s="782"/>
      <c r="AP90" s="179"/>
      <c r="AQ90" s="773" t="s">
        <v>484</v>
      </c>
      <c r="AR90" s="775" t="s">
        <v>364</v>
      </c>
      <c r="AS90" s="777" t="s">
        <v>487</v>
      </c>
      <c r="AT90" s="778"/>
      <c r="AU90" s="778"/>
      <c r="AV90" s="779"/>
      <c r="AW90" s="780" t="s">
        <v>488</v>
      </c>
      <c r="AX90" s="781"/>
      <c r="AY90" s="781"/>
      <c r="AZ90" s="782"/>
      <c r="BA90" s="783" t="s">
        <v>489</v>
      </c>
      <c r="BB90" s="784"/>
      <c r="BC90" s="784"/>
      <c r="BD90" s="785"/>
    </row>
    <row r="91" spans="1:56" ht="16.5" thickTop="1" thickBot="1" x14ac:dyDescent="0.3">
      <c r="K91" s="16"/>
      <c r="AI91" s="774"/>
      <c r="AJ91" s="774"/>
      <c r="AK91" s="787"/>
      <c r="AL91" s="180" t="s">
        <v>490</v>
      </c>
      <c r="AM91" s="180" t="s">
        <v>56</v>
      </c>
      <c r="AN91" s="180" t="s">
        <v>66</v>
      </c>
      <c r="AO91" s="180" t="s">
        <v>1</v>
      </c>
      <c r="AP91" s="179"/>
      <c r="AQ91" s="774"/>
      <c r="AR91" s="776"/>
      <c r="AS91" s="180" t="s">
        <v>491</v>
      </c>
      <c r="AT91" s="180" t="s">
        <v>363</v>
      </c>
      <c r="AU91" s="180" t="s">
        <v>362</v>
      </c>
      <c r="AV91" s="180" t="s">
        <v>492</v>
      </c>
      <c r="AW91" s="180" t="s">
        <v>491</v>
      </c>
      <c r="AX91" s="180" t="s">
        <v>363</v>
      </c>
      <c r="AY91" s="180" t="s">
        <v>362</v>
      </c>
      <c r="AZ91" s="180" t="s">
        <v>492</v>
      </c>
      <c r="BA91" s="180" t="s">
        <v>491</v>
      </c>
      <c r="BB91" s="180" t="s">
        <v>363</v>
      </c>
      <c r="BC91" s="180" t="s">
        <v>362</v>
      </c>
      <c r="BD91" s="180" t="s">
        <v>492</v>
      </c>
    </row>
    <row r="92" spans="1:56" ht="15.75" thickTop="1" x14ac:dyDescent="0.25">
      <c r="K92" s="16"/>
      <c r="AI92" s="181">
        <v>2</v>
      </c>
      <c r="AJ92" s="182" t="s">
        <v>62</v>
      </c>
      <c r="AK92" s="183">
        <f>$AY$6</f>
        <v>78.761644479917535</v>
      </c>
      <c r="AL92" s="184" t="s">
        <v>493</v>
      </c>
      <c r="AM92" s="185">
        <f>$AX$6</f>
        <v>98.156453072609125</v>
      </c>
      <c r="AN92" s="185">
        <f>$AX$14</f>
        <v>96.195368420406751</v>
      </c>
      <c r="AO92" s="185">
        <f>$AX$22</f>
        <v>51.745347398274674</v>
      </c>
      <c r="AP92" s="186"/>
      <c r="AQ92" s="181">
        <f t="shared" ref="AQ92:AR92" si="19">AI92</f>
        <v>2</v>
      </c>
      <c r="AR92" s="182" t="str">
        <f t="shared" si="19"/>
        <v>MUT #1</v>
      </c>
      <c r="AS92" s="187" t="s">
        <v>494</v>
      </c>
      <c r="AT92" s="188">
        <f>$N$6/'1.Conventional'!$N$6</f>
        <v>1.5040719063828725</v>
      </c>
      <c r="AU92" s="188">
        <f>$N$14/'1.Conventional'!$N$14</f>
        <v>1.7638847318225512</v>
      </c>
      <c r="AV92" s="188">
        <f>$N$22/'1.Conventional'!$N$22</f>
        <v>0.8172732765553079</v>
      </c>
      <c r="AW92" s="187" t="s">
        <v>494</v>
      </c>
      <c r="AX92" s="188">
        <f>$W$6</f>
        <v>5.3725499032191933E-4</v>
      </c>
      <c r="AY92" s="188">
        <f>$W$14</f>
        <v>3.1961961790290734E-3</v>
      </c>
      <c r="AZ92" s="188">
        <f>$W$22</f>
        <v>2.1621839013014163E-2</v>
      </c>
      <c r="BA92" s="189" t="s">
        <v>494</v>
      </c>
      <c r="BB92" s="190">
        <f>$AO$6</f>
        <v>1</v>
      </c>
      <c r="BC92" s="190">
        <f>$AO$14</f>
        <v>1.1169618055555555</v>
      </c>
      <c r="BD92" s="190">
        <f>$AO$22</f>
        <v>1.595659722222222</v>
      </c>
    </row>
    <row r="93" spans="1:56" x14ac:dyDescent="0.25">
      <c r="H93" s="16"/>
    </row>
    <row r="94" spans="1:56" x14ac:dyDescent="0.25">
      <c r="K94" s="16"/>
    </row>
    <row r="95" spans="1:56" x14ac:dyDescent="0.25">
      <c r="K95" s="16"/>
    </row>
    <row r="96" spans="1:56" x14ac:dyDescent="0.25">
      <c r="K96" s="16"/>
    </row>
    <row r="97" spans="11:11" x14ac:dyDescent="0.25">
      <c r="K97" s="16"/>
    </row>
    <row r="98" spans="11:11" x14ac:dyDescent="0.25">
      <c r="K98" s="16"/>
    </row>
    <row r="99" spans="11:11" x14ac:dyDescent="0.25">
      <c r="K99" s="16"/>
    </row>
    <row r="100" spans="11:11" x14ac:dyDescent="0.25">
      <c r="K100" s="16"/>
    </row>
    <row r="101" spans="11:11" x14ac:dyDescent="0.25">
      <c r="K101" s="16"/>
    </row>
  </sheetData>
  <mergeCells count="60">
    <mergeCell ref="A52:A53"/>
    <mergeCell ref="AR90:AR91"/>
    <mergeCell ref="AS90:AV90"/>
    <mergeCell ref="AW90:AZ90"/>
    <mergeCell ref="BA90:BD90"/>
    <mergeCell ref="AJ90:AJ91"/>
    <mergeCell ref="AK90:AK91"/>
    <mergeCell ref="AL90:AO90"/>
    <mergeCell ref="AQ90:AQ91"/>
    <mergeCell ref="E30:I33"/>
    <mergeCell ref="C46:C47"/>
    <mergeCell ref="D46:G46"/>
    <mergeCell ref="AI90:AI91"/>
    <mergeCell ref="B52:B53"/>
    <mergeCell ref="C52:F52"/>
    <mergeCell ref="G52:J52"/>
    <mergeCell ref="K52:N52"/>
    <mergeCell ref="AY6:AY29"/>
    <mergeCell ref="N14:N21"/>
    <mergeCell ref="W14:W21"/>
    <mergeCell ref="AO14:AO21"/>
    <mergeCell ref="AW14:AW21"/>
    <mergeCell ref="AX14:AX21"/>
    <mergeCell ref="N22:N29"/>
    <mergeCell ref="W22:W29"/>
    <mergeCell ref="AO22:AO29"/>
    <mergeCell ref="AW22:AW29"/>
    <mergeCell ref="AX22:AX29"/>
    <mergeCell ref="N6:N13"/>
    <mergeCell ref="W6:W13"/>
    <mergeCell ref="AO6:AO13"/>
    <mergeCell ref="AW6:AW13"/>
    <mergeCell ref="AX6:AX13"/>
    <mergeCell ref="AE4:AF4"/>
    <mergeCell ref="AG4:AJ4"/>
    <mergeCell ref="AK4:AK5"/>
    <mergeCell ref="AL4:AL5"/>
    <mergeCell ref="AM4:AM5"/>
    <mergeCell ref="A46:A47"/>
    <mergeCell ref="B46:B47"/>
    <mergeCell ref="A21:C21"/>
    <mergeCell ref="A22:A23"/>
    <mergeCell ref="A24:A25"/>
    <mergeCell ref="B28:C28"/>
    <mergeCell ref="K2:N4"/>
    <mergeCell ref="P2:W4"/>
    <mergeCell ref="Y2:AO2"/>
    <mergeCell ref="AQ2:AY4"/>
    <mergeCell ref="A4:C4"/>
    <mergeCell ref="Y3:Y5"/>
    <mergeCell ref="Z3:Z5"/>
    <mergeCell ref="AA3:AD3"/>
    <mergeCell ref="AE3:AK3"/>
    <mergeCell ref="AL3:AM3"/>
    <mergeCell ref="AN3:AN5"/>
    <mergeCell ref="AO3:AO5"/>
    <mergeCell ref="AA4:AA5"/>
    <mergeCell ref="AB4:AB5"/>
    <mergeCell ref="AC4:AC5"/>
    <mergeCell ref="AD4:AD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BD101"/>
  <sheetViews>
    <sheetView zoomScale="55" zoomScaleNormal="55" workbookViewId="0">
      <selection activeCell="W14" sqref="W14:W21"/>
    </sheetView>
  </sheetViews>
  <sheetFormatPr defaultColWidth="9.140625" defaultRowHeight="15" x14ac:dyDescent="0.25"/>
  <cols>
    <col min="1" max="1" width="9.140625" style="9"/>
    <col min="2" max="2" width="31.28515625" style="9" customWidth="1"/>
    <col min="3" max="3" width="21" style="9" customWidth="1"/>
    <col min="4" max="4" width="18.42578125" style="9" customWidth="1"/>
    <col min="5" max="5" width="15.42578125" style="9" customWidth="1"/>
    <col min="6" max="6" width="24.5703125" style="9" customWidth="1"/>
    <col min="7" max="7" width="25.42578125" style="9" customWidth="1"/>
    <col min="8" max="8" width="19.42578125" style="9" customWidth="1"/>
    <col min="9" max="9" width="12.7109375" style="9" customWidth="1"/>
    <col min="10" max="10" width="14" style="9" customWidth="1"/>
    <col min="11" max="11" width="19.140625" style="9" bestFit="1" customWidth="1"/>
    <col min="12" max="12" width="20.140625" style="9" bestFit="1" customWidth="1"/>
    <col min="13" max="13" width="20.42578125" style="9" bestFit="1" customWidth="1"/>
    <col min="14" max="14" width="18.5703125" style="9" bestFit="1" customWidth="1"/>
    <col min="15" max="15" width="9.7109375" style="9" bestFit="1" customWidth="1"/>
    <col min="16" max="16" width="19.140625" style="9" bestFit="1" customWidth="1"/>
    <col min="17" max="17" width="9.7109375" style="9" bestFit="1" customWidth="1"/>
    <col min="18" max="18" width="9" style="9" bestFit="1" customWidth="1"/>
    <col min="19" max="19" width="10.5703125" style="9" bestFit="1" customWidth="1"/>
    <col min="20" max="22" width="16" style="9" bestFit="1" customWidth="1"/>
    <col min="23" max="23" width="20.42578125" style="9" bestFit="1" customWidth="1"/>
    <col min="24" max="24" width="9" style="9" bestFit="1" customWidth="1"/>
    <col min="25" max="25" width="19.140625" style="9" bestFit="1" customWidth="1"/>
    <col min="26" max="26" width="25.85546875" style="9" bestFit="1" customWidth="1"/>
    <col min="27" max="27" width="24.28515625" style="9" bestFit="1" customWidth="1"/>
    <col min="28" max="28" width="11" style="9" bestFit="1" customWidth="1"/>
    <col min="29" max="29" width="16.28515625" style="9" bestFit="1" customWidth="1"/>
    <col min="30" max="30" width="14.7109375" style="9" bestFit="1" customWidth="1"/>
    <col min="31" max="31" width="12.85546875" style="9" bestFit="1" customWidth="1"/>
    <col min="32" max="32" width="9.28515625" style="9" bestFit="1" customWidth="1"/>
    <col min="33" max="33" width="15.140625" style="9" bestFit="1" customWidth="1"/>
    <col min="34" max="34" width="12.140625" style="9" bestFit="1" customWidth="1"/>
    <col min="35" max="35" width="19.140625" style="9" customWidth="1"/>
    <col min="36" max="36" width="16.5703125" style="9" bestFit="1" customWidth="1"/>
    <col min="37" max="37" width="11.7109375" style="9" bestFit="1" customWidth="1"/>
    <col min="38" max="38" width="14" style="9" bestFit="1" customWidth="1"/>
    <col min="39" max="39" width="12.5703125" style="9" bestFit="1" customWidth="1"/>
    <col min="40" max="40" width="15.42578125" style="9" bestFit="1" customWidth="1"/>
    <col min="41" max="41" width="11.85546875" style="9" bestFit="1" customWidth="1"/>
    <col min="42" max="42" width="9.140625" style="9"/>
    <col min="43" max="43" width="20.42578125" style="9" bestFit="1" customWidth="1"/>
    <col min="44" max="44" width="16.5703125" style="9" bestFit="1" customWidth="1"/>
    <col min="45" max="46" width="16" style="9" bestFit="1" customWidth="1"/>
    <col min="47" max="47" width="15.42578125" style="9" bestFit="1" customWidth="1"/>
    <col min="48" max="48" width="40.7109375" style="9" customWidth="1"/>
    <col min="49" max="51" width="16" style="9" bestFit="1" customWidth="1"/>
    <col min="52" max="52" width="9.140625" style="9"/>
    <col min="53" max="53" width="23.140625" style="9" customWidth="1"/>
    <col min="54" max="54" width="15.85546875" style="9" bestFit="1" customWidth="1"/>
    <col min="55" max="16384" width="9.140625" style="9"/>
  </cols>
  <sheetData>
    <row r="1" spans="1:51" x14ac:dyDescent="0.25">
      <c r="C1" s="17" t="s">
        <v>96</v>
      </c>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51" ht="15.75" thickBot="1" x14ac:dyDescent="0.3">
      <c r="C2" s="17"/>
      <c r="K2" s="753" t="s">
        <v>344</v>
      </c>
      <c r="L2" s="753"/>
      <c r="M2" s="753"/>
      <c r="N2" s="753"/>
      <c r="P2" s="755" t="s">
        <v>400</v>
      </c>
      <c r="Q2" s="755"/>
      <c r="R2" s="755"/>
      <c r="S2" s="755"/>
      <c r="T2" s="755"/>
      <c r="U2" s="755"/>
      <c r="V2" s="755"/>
      <c r="W2" s="755"/>
      <c r="Y2" s="757" t="s">
        <v>435</v>
      </c>
      <c r="Z2" s="757"/>
      <c r="AA2" s="757"/>
      <c r="AB2" s="757"/>
      <c r="AC2" s="757"/>
      <c r="AD2" s="757"/>
      <c r="AE2" s="757"/>
      <c r="AF2" s="757"/>
      <c r="AG2" s="757"/>
      <c r="AH2" s="757"/>
      <c r="AI2" s="757"/>
      <c r="AJ2" s="757"/>
      <c r="AK2" s="757"/>
      <c r="AL2" s="757"/>
      <c r="AM2" s="757"/>
      <c r="AN2" s="757"/>
      <c r="AO2" s="757"/>
      <c r="AQ2" s="751" t="s">
        <v>431</v>
      </c>
      <c r="AR2" s="751"/>
      <c r="AS2" s="751"/>
      <c r="AT2" s="751"/>
      <c r="AU2" s="751"/>
      <c r="AV2" s="751"/>
      <c r="AW2" s="751"/>
      <c r="AX2" s="751"/>
      <c r="AY2" s="751"/>
    </row>
    <row r="3" spans="1:51" ht="16.5" customHeight="1" thickTop="1" thickBot="1" x14ac:dyDescent="0.3">
      <c r="C3" s="17"/>
      <c r="K3" s="753"/>
      <c r="L3" s="753"/>
      <c r="M3" s="753"/>
      <c r="N3" s="753"/>
      <c r="P3" s="755"/>
      <c r="Q3" s="755"/>
      <c r="R3" s="755"/>
      <c r="S3" s="755"/>
      <c r="T3" s="755"/>
      <c r="U3" s="755"/>
      <c r="V3" s="755"/>
      <c r="W3" s="755"/>
      <c r="Y3" s="599" t="s">
        <v>368</v>
      </c>
      <c r="Z3" s="599" t="s">
        <v>401</v>
      </c>
      <c r="AA3" s="734" t="s">
        <v>402</v>
      </c>
      <c r="AB3" s="734"/>
      <c r="AC3" s="734"/>
      <c r="AD3" s="734"/>
      <c r="AE3" s="583" t="s">
        <v>403</v>
      </c>
      <c r="AF3" s="584"/>
      <c r="AG3" s="584"/>
      <c r="AH3" s="584"/>
      <c r="AI3" s="584"/>
      <c r="AJ3" s="584"/>
      <c r="AK3" s="758"/>
      <c r="AL3" s="583" t="s">
        <v>404</v>
      </c>
      <c r="AM3" s="758"/>
      <c r="AN3" s="759" t="s">
        <v>426</v>
      </c>
      <c r="AO3" s="759" t="s">
        <v>406</v>
      </c>
      <c r="AQ3" s="751"/>
      <c r="AR3" s="751"/>
      <c r="AS3" s="751"/>
      <c r="AT3" s="751"/>
      <c r="AU3" s="751"/>
      <c r="AV3" s="751"/>
      <c r="AW3" s="751"/>
      <c r="AX3" s="751"/>
      <c r="AY3" s="751"/>
    </row>
    <row r="4" spans="1:51" ht="16.5" customHeight="1" thickTop="1" thickBot="1" x14ac:dyDescent="0.3">
      <c r="A4" s="728" t="s">
        <v>110</v>
      </c>
      <c r="B4" s="729"/>
      <c r="C4" s="730"/>
      <c r="K4" s="754"/>
      <c r="L4" s="754"/>
      <c r="M4" s="754"/>
      <c r="N4" s="754"/>
      <c r="P4" s="756"/>
      <c r="Q4" s="756"/>
      <c r="R4" s="756"/>
      <c r="S4" s="756"/>
      <c r="T4" s="756"/>
      <c r="U4" s="756"/>
      <c r="V4" s="756"/>
      <c r="W4" s="756"/>
      <c r="Y4" s="599"/>
      <c r="Z4" s="599"/>
      <c r="AA4" s="759" t="s">
        <v>441</v>
      </c>
      <c r="AB4" s="759" t="s">
        <v>408</v>
      </c>
      <c r="AC4" s="599" t="s">
        <v>409</v>
      </c>
      <c r="AD4" s="599" t="s">
        <v>410</v>
      </c>
      <c r="AE4" s="734" t="s">
        <v>411</v>
      </c>
      <c r="AF4" s="734"/>
      <c r="AG4" s="734" t="s">
        <v>412</v>
      </c>
      <c r="AH4" s="734"/>
      <c r="AI4" s="734"/>
      <c r="AJ4" s="734"/>
      <c r="AK4" s="599" t="s">
        <v>413</v>
      </c>
      <c r="AL4" s="734" t="s">
        <v>414</v>
      </c>
      <c r="AM4" s="734" t="s">
        <v>415</v>
      </c>
      <c r="AN4" s="760"/>
      <c r="AO4" s="760"/>
      <c r="AQ4" s="752"/>
      <c r="AR4" s="752"/>
      <c r="AS4" s="752"/>
      <c r="AT4" s="752"/>
      <c r="AU4" s="752"/>
      <c r="AV4" s="752"/>
      <c r="AW4" s="752"/>
      <c r="AX4" s="752"/>
      <c r="AY4" s="752"/>
    </row>
    <row r="5" spans="1:51" ht="31.5" thickTop="1" thickBot="1" x14ac:dyDescent="0.3">
      <c r="A5" s="72" t="s">
        <v>14</v>
      </c>
      <c r="B5" s="72" t="s">
        <v>63</v>
      </c>
      <c r="C5" s="112" t="s">
        <v>64</v>
      </c>
      <c r="E5" s="254" t="s">
        <v>71</v>
      </c>
      <c r="F5" s="255"/>
      <c r="K5" s="253" t="s">
        <v>68</v>
      </c>
      <c r="L5" s="253" t="s">
        <v>67</v>
      </c>
      <c r="M5" s="256" t="s">
        <v>344</v>
      </c>
      <c r="N5" s="257" t="s">
        <v>442</v>
      </c>
      <c r="O5" s="29"/>
      <c r="P5" s="253" t="s">
        <v>368</v>
      </c>
      <c r="Q5" s="253" t="s">
        <v>393</v>
      </c>
      <c r="R5" s="253" t="s">
        <v>394</v>
      </c>
      <c r="S5" s="253" t="s">
        <v>395</v>
      </c>
      <c r="T5" s="253" t="s">
        <v>396</v>
      </c>
      <c r="U5" s="257" t="s">
        <v>444</v>
      </c>
      <c r="V5" s="257" t="s">
        <v>443</v>
      </c>
      <c r="W5" s="253" t="s">
        <v>399</v>
      </c>
      <c r="Y5" s="599"/>
      <c r="Z5" s="599"/>
      <c r="AA5" s="762"/>
      <c r="AB5" s="762"/>
      <c r="AC5" s="734"/>
      <c r="AD5" s="734"/>
      <c r="AE5" s="257" t="s">
        <v>436</v>
      </c>
      <c r="AF5" s="257" t="s">
        <v>439</v>
      </c>
      <c r="AG5" s="253" t="s">
        <v>416</v>
      </c>
      <c r="AH5" s="257" t="s">
        <v>437</v>
      </c>
      <c r="AI5" s="257" t="s">
        <v>438</v>
      </c>
      <c r="AJ5" s="257" t="s">
        <v>440</v>
      </c>
      <c r="AK5" s="599"/>
      <c r="AL5" s="734"/>
      <c r="AM5" s="734"/>
      <c r="AN5" s="761"/>
      <c r="AO5" s="761"/>
      <c r="AQ5" s="253" t="s">
        <v>368</v>
      </c>
      <c r="AR5" s="258" t="s">
        <v>424</v>
      </c>
      <c r="AS5" s="257" t="s">
        <v>425</v>
      </c>
      <c r="AT5" s="257" t="s">
        <v>426</v>
      </c>
      <c r="AU5" s="257" t="s">
        <v>427</v>
      </c>
      <c r="AV5" s="257" t="s">
        <v>445</v>
      </c>
      <c r="AW5" s="253" t="s">
        <v>131</v>
      </c>
      <c r="AX5" s="257" t="s">
        <v>446</v>
      </c>
      <c r="AY5" s="474" t="s">
        <v>430</v>
      </c>
    </row>
    <row r="6" spans="1:51" ht="20.25" customHeight="1" thickTop="1" x14ac:dyDescent="0.3">
      <c r="A6" s="2" t="s">
        <v>15</v>
      </c>
      <c r="B6" s="5" t="s">
        <v>16</v>
      </c>
      <c r="C6" s="51">
        <f>'Input sheet'!E8</f>
        <v>1696</v>
      </c>
      <c r="E6" s="259" t="s">
        <v>69</v>
      </c>
      <c r="F6" s="260" t="s">
        <v>496</v>
      </c>
      <c r="K6" s="263" t="s">
        <v>34</v>
      </c>
      <c r="L6" s="105" t="s">
        <v>179</v>
      </c>
      <c r="M6" s="261">
        <f>C9*(C10+C11)</f>
        <v>4392588</v>
      </c>
      <c r="N6" s="516">
        <f>SUM(M6:M13)</f>
        <v>148241684</v>
      </c>
      <c r="P6" s="262" t="s">
        <v>34</v>
      </c>
      <c r="Q6" s="44">
        <f>$C$33</f>
        <v>25</v>
      </c>
      <c r="R6" s="44">
        <f>$C$33</f>
        <v>25</v>
      </c>
      <c r="S6" s="44">
        <v>10</v>
      </c>
      <c r="T6" s="44">
        <f t="shared" ref="T6:T35" si="0">SQRT(Q6^2 + R6^2 - 2 * Q6 * R6 * COS(RADIANS(S6))) / 2</f>
        <v>2.1788935686914574</v>
      </c>
      <c r="U6" s="44">
        <f t="shared" ref="U6:U35" si="1">(T6/67.29)^3.79</f>
        <v>2.2593421376807375E-6</v>
      </c>
      <c r="V6" s="44">
        <f t="shared" ref="V6:V35" si="2">(U6+U6)-(U6*U6)</f>
        <v>4.5186791707345801E-6</v>
      </c>
      <c r="W6" s="516">
        <f>AVERAGE(V6:V13)</f>
        <v>5.3918836175529642E-4</v>
      </c>
      <c r="Y6" s="263" t="s">
        <v>34</v>
      </c>
      <c r="Z6" s="379" t="s">
        <v>418</v>
      </c>
      <c r="AA6" s="265" t="s">
        <v>433</v>
      </c>
      <c r="AB6" s="265">
        <f t="shared" ref="AB6:AB35" si="3">IF(TRIM(AA6)="Permitted or yield control",1, IF(TRIM(AA6)="Protected",0.01, 1))</f>
        <v>1</v>
      </c>
      <c r="AC6" s="265">
        <v>0.5</v>
      </c>
      <c r="AD6" s="265">
        <f t="shared" ref="AD6:AD35" si="4">AB6+((1-AC6)*(1-AB6))</f>
        <v>1</v>
      </c>
      <c r="AE6" s="265" t="s">
        <v>429</v>
      </c>
      <c r="AF6" s="265">
        <f t="shared" ref="AF6:AF35" si="5">IF(ISNUMBER(SEARCH("EBT", AE6)),$C$22, 0) + IF(ISNUMBER(SEARCH("WBT", AE6)),$C$23, 0)+IF(ISNUMBER(SEARCH("NBT", AE6)),$C$24, 0) + IF(ISNUMBER(SEARCH("SBT", AE6)),$C$25, 0)</f>
        <v>0</v>
      </c>
      <c r="AG6" s="265">
        <v>0</v>
      </c>
      <c r="AH6" s="265" t="s">
        <v>429</v>
      </c>
      <c r="AI6" s="265">
        <f t="shared" ref="AI6:AI35" si="6">IF(ISNUMBER(SEARCH("EBT", AH6)),$C$22, 0) + IF(ISNUMBER(SEARCH("WBT", AH6)),$C$23, 0)+IF(ISNUMBER(SEARCH("NBT", AH6)),$C$24, 0) + IF(ISNUMBER(SEARCH("SBT", AH6)),$C$25, 0)</f>
        <v>0</v>
      </c>
      <c r="AJ6" s="265">
        <f t="shared" ref="AJ6:AJ35" si="7">IF(AG6=0, 0, IF(AI6=1, 1, IF(AI6=2, 1*(1+0.75), 1*(1+0.75+0.5*(AI6-2)))))</f>
        <v>0</v>
      </c>
      <c r="AK6" s="265">
        <f t="shared" ref="AK6:AK35" si="8">IF(Z6="D",1,AF6+AJ6)</f>
        <v>1</v>
      </c>
      <c r="AL6" s="265" t="str">
        <f t="shared" ref="AL6:AL35" si="9">IF(Z6="D","NA",$C$29)</f>
        <v>NA</v>
      </c>
      <c r="AM6" s="265">
        <f t="shared" ref="AM6:AM35" si="10">IF(Z6="D", 1, 1-(((60-AL6)/60)*(0.1/0.15)))</f>
        <v>1</v>
      </c>
      <c r="AN6" s="266">
        <f t="shared" ref="AN6:AN35" si="11">IF(Z6="D",1,AD6*AK6*AM6)</f>
        <v>1</v>
      </c>
      <c r="AO6" s="748">
        <f>AVERAGE(AN6:AN13)</f>
        <v>1</v>
      </c>
      <c r="AQ6" s="262" t="s">
        <v>34</v>
      </c>
      <c r="AR6" s="268">
        <f t="shared" ref="AR6:AR35" si="12">M6</f>
        <v>4392588</v>
      </c>
      <c r="AS6" s="268">
        <f t="shared" ref="AS6:AS35" si="13">V6</f>
        <v>4.5186791707345801E-6</v>
      </c>
      <c r="AT6" s="268">
        <f t="shared" ref="AT6:AT35" si="14">AN6</f>
        <v>1</v>
      </c>
      <c r="AU6" s="268">
        <v>1</v>
      </c>
      <c r="AV6" s="268">
        <f>AR6*AS6*AT6*AU6</f>
        <v>19.848695901218669</v>
      </c>
      <c r="AW6" s="516">
        <f>SUM(AV6:AV13)</f>
        <v>137626.58376662913</v>
      </c>
      <c r="AX6" s="516">
        <f>100*EXP((-1/13700000)*AW6)</f>
        <v>99.00045538244936</v>
      </c>
      <c r="AY6" s="714">
        <f>100*EXP((-1/13700000)*((AW14+AW22+AW6)/3))</f>
        <v>69.818294516278272</v>
      </c>
    </row>
    <row r="7" spans="1:51" ht="18.75" customHeight="1" x14ac:dyDescent="0.3">
      <c r="A7" s="3"/>
      <c r="B7" s="6" t="s">
        <v>17</v>
      </c>
      <c r="C7" s="52">
        <f>'Input sheet'!E9</f>
        <v>12742</v>
      </c>
      <c r="E7" s="111" t="s">
        <v>69</v>
      </c>
      <c r="F7" s="269" t="s">
        <v>497</v>
      </c>
      <c r="K7" s="273" t="s">
        <v>35</v>
      </c>
      <c r="L7" s="110" t="s">
        <v>180</v>
      </c>
      <c r="M7" s="271">
        <f>C10*C11</f>
        <v>3675995</v>
      </c>
      <c r="N7" s="722"/>
      <c r="P7" s="272" t="s">
        <v>35</v>
      </c>
      <c r="Q7" s="45">
        <f>$C$33</f>
        <v>25</v>
      </c>
      <c r="R7" s="45">
        <f>$C$33</f>
        <v>25</v>
      </c>
      <c r="S7" s="45">
        <v>10</v>
      </c>
      <c r="T7" s="45">
        <f t="shared" si="0"/>
        <v>2.1788935686914574</v>
      </c>
      <c r="U7" s="45">
        <f t="shared" si="1"/>
        <v>2.2593421376807375E-6</v>
      </c>
      <c r="V7" s="45">
        <f t="shared" si="2"/>
        <v>4.5186791707345801E-6</v>
      </c>
      <c r="W7" s="722"/>
      <c r="Y7" s="273" t="s">
        <v>35</v>
      </c>
      <c r="Z7" s="380" t="s">
        <v>418</v>
      </c>
      <c r="AA7" s="275" t="s">
        <v>433</v>
      </c>
      <c r="AB7" s="275">
        <f t="shared" si="3"/>
        <v>1</v>
      </c>
      <c r="AC7" s="275">
        <v>0.5</v>
      </c>
      <c r="AD7" s="275">
        <f t="shared" si="4"/>
        <v>1</v>
      </c>
      <c r="AE7" s="275" t="s">
        <v>429</v>
      </c>
      <c r="AF7" s="275">
        <f t="shared" si="5"/>
        <v>0</v>
      </c>
      <c r="AG7" s="275">
        <v>0</v>
      </c>
      <c r="AH7" s="275" t="s">
        <v>429</v>
      </c>
      <c r="AI7" s="275">
        <f t="shared" si="6"/>
        <v>0</v>
      </c>
      <c r="AJ7" s="275">
        <f t="shared" si="7"/>
        <v>0</v>
      </c>
      <c r="AK7" s="275">
        <f t="shared" si="8"/>
        <v>1</v>
      </c>
      <c r="AL7" s="275" t="str">
        <f t="shared" si="9"/>
        <v>NA</v>
      </c>
      <c r="AM7" s="275">
        <f t="shared" si="10"/>
        <v>1</v>
      </c>
      <c r="AN7" s="276">
        <f t="shared" si="11"/>
        <v>1</v>
      </c>
      <c r="AO7" s="749"/>
      <c r="AQ7" s="272" t="s">
        <v>35</v>
      </c>
      <c r="AR7" s="277">
        <f t="shared" si="12"/>
        <v>3675995</v>
      </c>
      <c r="AS7" s="277">
        <f t="shared" si="13"/>
        <v>4.5186791707345801E-6</v>
      </c>
      <c r="AT7" s="277">
        <f t="shared" si="14"/>
        <v>1</v>
      </c>
      <c r="AU7" s="277">
        <v>1</v>
      </c>
      <c r="AV7" s="277">
        <f t="shared" ref="AV7:AV35" si="15">AR7*AS7*AT7*AU7</f>
        <v>16.610642038224462</v>
      </c>
      <c r="AW7" s="722"/>
      <c r="AX7" s="722"/>
      <c r="AY7" s="715"/>
    </row>
    <row r="8" spans="1:51" ht="19.5" thickBot="1" x14ac:dyDescent="0.35">
      <c r="A8" s="4"/>
      <c r="B8" s="7" t="s">
        <v>18</v>
      </c>
      <c r="C8" s="53">
        <f>'Input sheet'!E10</f>
        <v>1696</v>
      </c>
      <c r="E8" s="278" t="s">
        <v>70</v>
      </c>
      <c r="F8" s="279" t="s">
        <v>498</v>
      </c>
      <c r="K8" s="282" t="s">
        <v>30</v>
      </c>
      <c r="L8" s="110" t="s">
        <v>261</v>
      </c>
      <c r="M8" s="271">
        <f>C12*C13</f>
        <v>40208076</v>
      </c>
      <c r="N8" s="722"/>
      <c r="P8" s="281" t="s">
        <v>30</v>
      </c>
      <c r="Q8" s="45">
        <f>$C$29</f>
        <v>35</v>
      </c>
      <c r="R8" s="45">
        <f>$C$31</f>
        <v>15</v>
      </c>
      <c r="S8" s="45">
        <v>10</v>
      </c>
      <c r="T8" s="45">
        <f t="shared" si="0"/>
        <v>10.197448937567444</v>
      </c>
      <c r="U8" s="45">
        <f t="shared" si="1"/>
        <v>7.8388153024650875E-4</v>
      </c>
      <c r="V8" s="45">
        <f t="shared" si="2"/>
        <v>1.567148590239556E-3</v>
      </c>
      <c r="W8" s="722"/>
      <c r="Y8" s="282" t="s">
        <v>30</v>
      </c>
      <c r="Z8" s="380" t="s">
        <v>418</v>
      </c>
      <c r="AA8" s="275" t="s">
        <v>433</v>
      </c>
      <c r="AB8" s="275">
        <f t="shared" si="3"/>
        <v>1</v>
      </c>
      <c r="AC8" s="275">
        <v>0.5</v>
      </c>
      <c r="AD8" s="275">
        <f t="shared" si="4"/>
        <v>1</v>
      </c>
      <c r="AE8" s="275" t="s">
        <v>429</v>
      </c>
      <c r="AF8" s="275">
        <f t="shared" si="5"/>
        <v>0</v>
      </c>
      <c r="AG8" s="275">
        <v>0</v>
      </c>
      <c r="AH8" s="275" t="s">
        <v>429</v>
      </c>
      <c r="AI8" s="275">
        <f t="shared" si="6"/>
        <v>0</v>
      </c>
      <c r="AJ8" s="275">
        <f t="shared" si="7"/>
        <v>0</v>
      </c>
      <c r="AK8" s="275">
        <f t="shared" si="8"/>
        <v>1</v>
      </c>
      <c r="AL8" s="275" t="str">
        <f t="shared" si="9"/>
        <v>NA</v>
      </c>
      <c r="AM8" s="275">
        <f t="shared" si="10"/>
        <v>1</v>
      </c>
      <c r="AN8" s="276">
        <f t="shared" si="11"/>
        <v>1</v>
      </c>
      <c r="AO8" s="749"/>
      <c r="AQ8" s="281" t="s">
        <v>30</v>
      </c>
      <c r="AR8" s="277">
        <f t="shared" si="12"/>
        <v>40208076</v>
      </c>
      <c r="AS8" s="277">
        <f t="shared" si="13"/>
        <v>1.567148590239556E-3</v>
      </c>
      <c r="AT8" s="277">
        <f t="shared" si="14"/>
        <v>1</v>
      </c>
      <c r="AU8" s="277">
        <v>1</v>
      </c>
      <c r="AV8" s="277">
        <f t="shared" si="15"/>
        <v>63012.029619644927</v>
      </c>
      <c r="AW8" s="722"/>
      <c r="AX8" s="722"/>
      <c r="AY8" s="715"/>
    </row>
    <row r="9" spans="1:51" ht="19.5" thickTop="1" x14ac:dyDescent="0.3">
      <c r="A9" s="2" t="s">
        <v>31</v>
      </c>
      <c r="B9" s="5" t="s">
        <v>22</v>
      </c>
      <c r="C9" s="54">
        <f>'Input sheet'!E11</f>
        <v>941</v>
      </c>
      <c r="K9" s="282" t="s">
        <v>28</v>
      </c>
      <c r="L9" s="110" t="s">
        <v>262</v>
      </c>
      <c r="M9" s="271">
        <f>(C12+C13)*C14</f>
        <v>45571932</v>
      </c>
      <c r="N9" s="722"/>
      <c r="P9" s="281" t="s">
        <v>28</v>
      </c>
      <c r="Q9" s="45">
        <f>$C$29</f>
        <v>35</v>
      </c>
      <c r="R9" s="45">
        <f>$C$30</f>
        <v>20</v>
      </c>
      <c r="S9" s="45">
        <v>10</v>
      </c>
      <c r="T9" s="45">
        <f t="shared" si="0"/>
        <v>7.8464824249932006</v>
      </c>
      <c r="U9" s="45">
        <f t="shared" si="1"/>
        <v>2.903258937823807E-4</v>
      </c>
      <c r="V9" s="45">
        <f t="shared" si="2"/>
        <v>5.8056749844016082E-4</v>
      </c>
      <c r="W9" s="722"/>
      <c r="Y9" s="282" t="s">
        <v>28</v>
      </c>
      <c r="Z9" s="380" t="s">
        <v>418</v>
      </c>
      <c r="AA9" s="275" t="s">
        <v>433</v>
      </c>
      <c r="AB9" s="275">
        <f t="shared" si="3"/>
        <v>1</v>
      </c>
      <c r="AC9" s="275">
        <v>0.5</v>
      </c>
      <c r="AD9" s="275">
        <f t="shared" si="4"/>
        <v>1</v>
      </c>
      <c r="AE9" s="275" t="s">
        <v>429</v>
      </c>
      <c r="AF9" s="275">
        <f t="shared" si="5"/>
        <v>0</v>
      </c>
      <c r="AG9" s="275">
        <v>0</v>
      </c>
      <c r="AH9" s="275" t="s">
        <v>429</v>
      </c>
      <c r="AI9" s="275">
        <f t="shared" si="6"/>
        <v>0</v>
      </c>
      <c r="AJ9" s="275">
        <f t="shared" si="7"/>
        <v>0</v>
      </c>
      <c r="AK9" s="275">
        <f t="shared" si="8"/>
        <v>1</v>
      </c>
      <c r="AL9" s="275" t="str">
        <f t="shared" si="9"/>
        <v>NA</v>
      </c>
      <c r="AM9" s="275">
        <f t="shared" si="10"/>
        <v>1</v>
      </c>
      <c r="AN9" s="276">
        <f t="shared" si="11"/>
        <v>1</v>
      </c>
      <c r="AO9" s="749"/>
      <c r="AQ9" s="281" t="s">
        <v>28</v>
      </c>
      <c r="AR9" s="277">
        <f t="shared" si="12"/>
        <v>45571932</v>
      </c>
      <c r="AS9" s="277">
        <f t="shared" si="13"/>
        <v>5.8056749844016082E-4</v>
      </c>
      <c r="AT9" s="277">
        <f t="shared" si="14"/>
        <v>1</v>
      </c>
      <c r="AU9" s="277">
        <v>1</v>
      </c>
      <c r="AV9" s="277">
        <f t="shared" si="15"/>
        <v>26457.582560325114</v>
      </c>
      <c r="AW9" s="722"/>
      <c r="AX9" s="722"/>
      <c r="AY9" s="715"/>
    </row>
    <row r="10" spans="1:51" ht="19.5" customHeight="1" x14ac:dyDescent="0.3">
      <c r="A10" s="3"/>
      <c r="B10" s="6" t="s">
        <v>23</v>
      </c>
      <c r="C10" s="52">
        <f>'Input sheet'!E12</f>
        <v>3665</v>
      </c>
      <c r="K10" s="282" t="s">
        <v>36</v>
      </c>
      <c r="L10" s="110" t="s">
        <v>263</v>
      </c>
      <c r="M10" s="271">
        <f>(C15+C16)*C17</f>
        <v>4619818</v>
      </c>
      <c r="N10" s="722"/>
      <c r="P10" s="281" t="s">
        <v>36</v>
      </c>
      <c r="Q10" s="45">
        <f>$C$33</f>
        <v>25</v>
      </c>
      <c r="R10" s="45">
        <f>$C$33</f>
        <v>25</v>
      </c>
      <c r="S10" s="45">
        <v>10</v>
      </c>
      <c r="T10" s="45">
        <f t="shared" si="0"/>
        <v>2.1788935686914574</v>
      </c>
      <c r="U10" s="45">
        <f t="shared" si="1"/>
        <v>2.2593421376807375E-6</v>
      </c>
      <c r="V10" s="45">
        <f t="shared" si="2"/>
        <v>4.5186791707345801E-6</v>
      </c>
      <c r="W10" s="722"/>
      <c r="Y10" s="282" t="s">
        <v>36</v>
      </c>
      <c r="Z10" s="380" t="s">
        <v>418</v>
      </c>
      <c r="AA10" s="275" t="s">
        <v>433</v>
      </c>
      <c r="AB10" s="275">
        <f t="shared" si="3"/>
        <v>1</v>
      </c>
      <c r="AC10" s="275">
        <v>0.5</v>
      </c>
      <c r="AD10" s="275">
        <f t="shared" si="4"/>
        <v>1</v>
      </c>
      <c r="AE10" s="275" t="s">
        <v>429</v>
      </c>
      <c r="AF10" s="275">
        <f t="shared" si="5"/>
        <v>0</v>
      </c>
      <c r="AG10" s="275">
        <v>0</v>
      </c>
      <c r="AH10" s="275" t="s">
        <v>429</v>
      </c>
      <c r="AI10" s="275">
        <f t="shared" si="6"/>
        <v>0</v>
      </c>
      <c r="AJ10" s="275">
        <f t="shared" si="7"/>
        <v>0</v>
      </c>
      <c r="AK10" s="275">
        <f t="shared" si="8"/>
        <v>1</v>
      </c>
      <c r="AL10" s="275" t="str">
        <f t="shared" si="9"/>
        <v>NA</v>
      </c>
      <c r="AM10" s="275">
        <f t="shared" si="10"/>
        <v>1</v>
      </c>
      <c r="AN10" s="276">
        <f t="shared" si="11"/>
        <v>1</v>
      </c>
      <c r="AO10" s="749"/>
      <c r="AQ10" s="281" t="s">
        <v>36</v>
      </c>
      <c r="AR10" s="277">
        <f t="shared" si="12"/>
        <v>4619818</v>
      </c>
      <c r="AS10" s="277">
        <f t="shared" si="13"/>
        <v>4.5186791707345801E-6</v>
      </c>
      <c r="AT10" s="277">
        <f t="shared" si="14"/>
        <v>1</v>
      </c>
      <c r="AU10" s="277">
        <v>1</v>
      </c>
      <c r="AV10" s="277">
        <f t="shared" si="15"/>
        <v>20.875475369184688</v>
      </c>
      <c r="AW10" s="722"/>
      <c r="AX10" s="722"/>
      <c r="AY10" s="715"/>
    </row>
    <row r="11" spans="1:51" ht="19.5" thickBot="1" x14ac:dyDescent="0.35">
      <c r="A11" s="4"/>
      <c r="B11" s="7" t="s">
        <v>24</v>
      </c>
      <c r="C11" s="53">
        <f>'Input sheet'!E13</f>
        <v>1003</v>
      </c>
      <c r="K11" s="282" t="s">
        <v>29</v>
      </c>
      <c r="L11" s="110" t="s">
        <v>184</v>
      </c>
      <c r="M11" s="271">
        <f>C16*C17</f>
        <v>3675995</v>
      </c>
      <c r="N11" s="722"/>
      <c r="P11" s="281" t="s">
        <v>29</v>
      </c>
      <c r="Q11" s="45">
        <f>$C$33</f>
        <v>25</v>
      </c>
      <c r="R11" s="45">
        <f>$C$33</f>
        <v>25</v>
      </c>
      <c r="S11" s="45">
        <v>10</v>
      </c>
      <c r="T11" s="45">
        <f t="shared" si="0"/>
        <v>2.1788935686914574</v>
      </c>
      <c r="U11" s="45">
        <f t="shared" si="1"/>
        <v>2.2593421376807375E-6</v>
      </c>
      <c r="V11" s="45">
        <f t="shared" si="2"/>
        <v>4.5186791707345801E-6</v>
      </c>
      <c r="W11" s="722"/>
      <c r="Y11" s="282" t="s">
        <v>29</v>
      </c>
      <c r="Z11" s="380" t="s">
        <v>418</v>
      </c>
      <c r="AA11" s="275" t="s">
        <v>433</v>
      </c>
      <c r="AB11" s="275">
        <f t="shared" si="3"/>
        <v>1</v>
      </c>
      <c r="AC11" s="275">
        <v>0.5</v>
      </c>
      <c r="AD11" s="275">
        <f t="shared" si="4"/>
        <v>1</v>
      </c>
      <c r="AE11" s="275" t="s">
        <v>429</v>
      </c>
      <c r="AF11" s="275">
        <f t="shared" si="5"/>
        <v>0</v>
      </c>
      <c r="AG11" s="275">
        <v>0</v>
      </c>
      <c r="AH11" s="275" t="s">
        <v>429</v>
      </c>
      <c r="AI11" s="275">
        <f t="shared" si="6"/>
        <v>0</v>
      </c>
      <c r="AJ11" s="275">
        <f t="shared" si="7"/>
        <v>0</v>
      </c>
      <c r="AK11" s="275">
        <f t="shared" si="8"/>
        <v>1</v>
      </c>
      <c r="AL11" s="275" t="str">
        <f t="shared" si="9"/>
        <v>NA</v>
      </c>
      <c r="AM11" s="275">
        <f t="shared" si="10"/>
        <v>1</v>
      </c>
      <c r="AN11" s="276">
        <f t="shared" si="11"/>
        <v>1</v>
      </c>
      <c r="AO11" s="749"/>
      <c r="AQ11" s="281" t="s">
        <v>29</v>
      </c>
      <c r="AR11" s="277">
        <f t="shared" si="12"/>
        <v>3675995</v>
      </c>
      <c r="AS11" s="277">
        <f t="shared" si="13"/>
        <v>4.5186791707345801E-6</v>
      </c>
      <c r="AT11" s="277">
        <f t="shared" si="14"/>
        <v>1</v>
      </c>
      <c r="AU11" s="277">
        <v>1</v>
      </c>
      <c r="AV11" s="277">
        <f t="shared" si="15"/>
        <v>16.610642038224462</v>
      </c>
      <c r="AW11" s="722"/>
      <c r="AX11" s="722"/>
      <c r="AY11" s="715"/>
    </row>
    <row r="12" spans="1:51" ht="19.5" thickTop="1" x14ac:dyDescent="0.3">
      <c r="A12" s="2" t="s">
        <v>32</v>
      </c>
      <c r="B12" s="5" t="s">
        <v>19</v>
      </c>
      <c r="C12" s="54">
        <f>'Input sheet'!E14</f>
        <v>2316</v>
      </c>
      <c r="K12" s="282" t="s">
        <v>37</v>
      </c>
      <c r="L12" s="110" t="s">
        <v>264</v>
      </c>
      <c r="M12" s="271">
        <f>C6*C7</f>
        <v>21610432</v>
      </c>
      <c r="N12" s="722"/>
      <c r="P12" s="281" t="s">
        <v>37</v>
      </c>
      <c r="Q12" s="45">
        <f>$C$29</f>
        <v>35</v>
      </c>
      <c r="R12" s="45">
        <f>$C$31</f>
        <v>15</v>
      </c>
      <c r="S12" s="45">
        <v>10</v>
      </c>
      <c r="T12" s="45">
        <f t="shared" si="0"/>
        <v>10.197448937567444</v>
      </c>
      <c r="U12" s="45">
        <f t="shared" si="1"/>
        <v>7.8388153024650875E-4</v>
      </c>
      <c r="V12" s="45">
        <f t="shared" si="2"/>
        <v>1.567148590239556E-3</v>
      </c>
      <c r="W12" s="722"/>
      <c r="Y12" s="282" t="s">
        <v>37</v>
      </c>
      <c r="Z12" s="380" t="s">
        <v>418</v>
      </c>
      <c r="AA12" s="275" t="s">
        <v>433</v>
      </c>
      <c r="AB12" s="275">
        <f t="shared" si="3"/>
        <v>1</v>
      </c>
      <c r="AC12" s="275">
        <v>0.5</v>
      </c>
      <c r="AD12" s="275">
        <f t="shared" si="4"/>
        <v>1</v>
      </c>
      <c r="AE12" s="275" t="s">
        <v>429</v>
      </c>
      <c r="AF12" s="275">
        <f t="shared" si="5"/>
        <v>0</v>
      </c>
      <c r="AG12" s="275">
        <v>0</v>
      </c>
      <c r="AH12" s="275" t="s">
        <v>429</v>
      </c>
      <c r="AI12" s="275">
        <f t="shared" si="6"/>
        <v>0</v>
      </c>
      <c r="AJ12" s="275">
        <f t="shared" si="7"/>
        <v>0</v>
      </c>
      <c r="AK12" s="275">
        <f t="shared" si="8"/>
        <v>1</v>
      </c>
      <c r="AL12" s="275" t="str">
        <f t="shared" si="9"/>
        <v>NA</v>
      </c>
      <c r="AM12" s="275">
        <f t="shared" si="10"/>
        <v>1</v>
      </c>
      <c r="AN12" s="276">
        <f t="shared" si="11"/>
        <v>1</v>
      </c>
      <c r="AO12" s="749"/>
      <c r="AQ12" s="281" t="s">
        <v>37</v>
      </c>
      <c r="AR12" s="277">
        <f t="shared" si="12"/>
        <v>21610432</v>
      </c>
      <c r="AS12" s="277">
        <f t="shared" si="13"/>
        <v>1.567148590239556E-3</v>
      </c>
      <c r="AT12" s="277">
        <f t="shared" si="14"/>
        <v>1</v>
      </c>
      <c r="AU12" s="277">
        <v>1</v>
      </c>
      <c r="AV12" s="277">
        <f t="shared" si="15"/>
        <v>33866.758043267786</v>
      </c>
      <c r="AW12" s="722"/>
      <c r="AX12" s="722"/>
      <c r="AY12" s="715"/>
    </row>
    <row r="13" spans="1:51" ht="20.25" customHeight="1" thickBot="1" x14ac:dyDescent="0.35">
      <c r="A13" s="3"/>
      <c r="B13" s="6" t="s">
        <v>20</v>
      </c>
      <c r="C13" s="52">
        <f>'Input sheet'!E15</f>
        <v>17361</v>
      </c>
      <c r="K13" s="290" t="s">
        <v>39</v>
      </c>
      <c r="L13" s="106" t="s">
        <v>266</v>
      </c>
      <c r="M13" s="288">
        <f>(C6+C7)*C8</f>
        <v>24486848</v>
      </c>
      <c r="N13" s="517"/>
      <c r="P13" s="289" t="s">
        <v>39</v>
      </c>
      <c r="Q13" s="46">
        <f>$C$29</f>
        <v>35</v>
      </c>
      <c r="R13" s="46">
        <f>$C$30</f>
        <v>20</v>
      </c>
      <c r="S13" s="46">
        <v>10</v>
      </c>
      <c r="T13" s="46">
        <f t="shared" si="0"/>
        <v>7.8464824249932006</v>
      </c>
      <c r="U13" s="46">
        <f t="shared" si="1"/>
        <v>2.903258937823807E-4</v>
      </c>
      <c r="V13" s="46">
        <f t="shared" si="2"/>
        <v>5.8056749844016082E-4</v>
      </c>
      <c r="W13" s="517"/>
      <c r="Y13" s="290" t="s">
        <v>39</v>
      </c>
      <c r="Z13" s="380" t="s">
        <v>418</v>
      </c>
      <c r="AA13" s="292" t="s">
        <v>433</v>
      </c>
      <c r="AB13" s="292">
        <f t="shared" si="3"/>
        <v>1</v>
      </c>
      <c r="AC13" s="292">
        <v>0.5</v>
      </c>
      <c r="AD13" s="292">
        <f t="shared" si="4"/>
        <v>1</v>
      </c>
      <c r="AE13" s="292" t="s">
        <v>429</v>
      </c>
      <c r="AF13" s="292">
        <f t="shared" si="5"/>
        <v>0</v>
      </c>
      <c r="AG13" s="292">
        <v>0</v>
      </c>
      <c r="AH13" s="292" t="s">
        <v>429</v>
      </c>
      <c r="AI13" s="292">
        <f t="shared" si="6"/>
        <v>0</v>
      </c>
      <c r="AJ13" s="292">
        <f t="shared" si="7"/>
        <v>0</v>
      </c>
      <c r="AK13" s="292">
        <f t="shared" si="8"/>
        <v>1</v>
      </c>
      <c r="AL13" s="292" t="str">
        <f t="shared" si="9"/>
        <v>NA</v>
      </c>
      <c r="AM13" s="292">
        <f t="shared" si="10"/>
        <v>1</v>
      </c>
      <c r="AN13" s="293">
        <f t="shared" si="11"/>
        <v>1</v>
      </c>
      <c r="AO13" s="750"/>
      <c r="AQ13" s="289" t="s">
        <v>39</v>
      </c>
      <c r="AR13" s="294">
        <f t="shared" si="12"/>
        <v>24486848</v>
      </c>
      <c r="AS13" s="294">
        <f t="shared" si="13"/>
        <v>5.8056749844016082E-4</v>
      </c>
      <c r="AT13" s="294">
        <f t="shared" si="14"/>
        <v>1</v>
      </c>
      <c r="AU13" s="294">
        <v>1</v>
      </c>
      <c r="AV13" s="294">
        <f t="shared" si="15"/>
        <v>14216.268088044455</v>
      </c>
      <c r="AW13" s="517"/>
      <c r="AX13" s="517"/>
      <c r="AY13" s="715"/>
    </row>
    <row r="14" spans="1:51" ht="20.25" thickTop="1" thickBot="1" x14ac:dyDescent="0.35">
      <c r="A14" s="4"/>
      <c r="B14" s="7" t="s">
        <v>21</v>
      </c>
      <c r="C14" s="53">
        <f>'Input sheet'!E16</f>
        <v>2316</v>
      </c>
      <c r="K14" s="382" t="s">
        <v>34</v>
      </c>
      <c r="L14" s="105" t="s">
        <v>265</v>
      </c>
      <c r="M14" s="261">
        <f>C9*(C7+C17)</f>
        <v>12934045</v>
      </c>
      <c r="N14" s="516">
        <f>SUM(M14:M21)</f>
        <v>97671710</v>
      </c>
      <c r="P14" s="297" t="s">
        <v>34</v>
      </c>
      <c r="Q14" s="44">
        <f>$C$29</f>
        <v>35</v>
      </c>
      <c r="R14" s="44">
        <f t="shared" ref="R14:R21" si="16">$C$33</f>
        <v>25</v>
      </c>
      <c r="S14" s="44">
        <v>45</v>
      </c>
      <c r="T14" s="44">
        <f t="shared" si="0"/>
        <v>12.375006393165437</v>
      </c>
      <c r="U14" s="44">
        <f t="shared" si="1"/>
        <v>1.6323552670977528E-3</v>
      </c>
      <c r="V14" s="44">
        <f t="shared" si="2"/>
        <v>3.2620459504774839E-3</v>
      </c>
      <c r="W14" s="516">
        <f>AVERAGE(V14:V21)</f>
        <v>2.1043741536089849E-3</v>
      </c>
      <c r="Y14" s="382" t="s">
        <v>34</v>
      </c>
      <c r="Z14" s="383" t="s">
        <v>419</v>
      </c>
      <c r="AA14" s="384" t="s">
        <v>382</v>
      </c>
      <c r="AB14" s="384">
        <f t="shared" si="3"/>
        <v>0.01</v>
      </c>
      <c r="AC14" s="384">
        <v>0.5</v>
      </c>
      <c r="AD14" s="384">
        <f t="shared" si="4"/>
        <v>0.505</v>
      </c>
      <c r="AE14" s="384">
        <v>0</v>
      </c>
      <c r="AF14" s="384">
        <f t="shared" si="5"/>
        <v>0</v>
      </c>
      <c r="AG14" s="384">
        <v>1</v>
      </c>
      <c r="AH14" s="384" t="s">
        <v>17</v>
      </c>
      <c r="AI14" s="384">
        <f t="shared" si="6"/>
        <v>2</v>
      </c>
      <c r="AJ14" s="384">
        <f t="shared" si="7"/>
        <v>1.75</v>
      </c>
      <c r="AK14" s="384">
        <f t="shared" si="8"/>
        <v>1.75</v>
      </c>
      <c r="AL14" s="384">
        <f t="shared" si="9"/>
        <v>35</v>
      </c>
      <c r="AM14" s="384">
        <f t="shared" si="10"/>
        <v>0.7222222222222221</v>
      </c>
      <c r="AN14" s="385">
        <f t="shared" si="11"/>
        <v>0.63826388888888885</v>
      </c>
      <c r="AO14" s="748">
        <f>AVERAGE(AN14:AN21)</f>
        <v>1.3221180555555554</v>
      </c>
      <c r="AQ14" s="297" t="s">
        <v>34</v>
      </c>
      <c r="AR14" s="268">
        <f t="shared" si="12"/>
        <v>12934045</v>
      </c>
      <c r="AS14" s="268">
        <f t="shared" si="13"/>
        <v>3.2620459504774839E-3</v>
      </c>
      <c r="AT14" s="268">
        <f t="shared" si="14"/>
        <v>0.63826388888888885</v>
      </c>
      <c r="AU14" s="268">
        <v>1</v>
      </c>
      <c r="AV14" s="268">
        <f t="shared" si="15"/>
        <v>26929.278390344494</v>
      </c>
      <c r="AW14" s="516">
        <f>SUM(AV14:AV21)</f>
        <v>285062.2211338944</v>
      </c>
      <c r="AX14" s="516">
        <f>100*EXP((-1/13700000)*AW14)</f>
        <v>97.940752017282037</v>
      </c>
      <c r="AY14" s="715"/>
    </row>
    <row r="15" spans="1:51" ht="19.5" thickTop="1" x14ac:dyDescent="0.3">
      <c r="A15" s="2" t="s">
        <v>33</v>
      </c>
      <c r="B15" s="5" t="s">
        <v>25</v>
      </c>
      <c r="C15" s="54">
        <f>'Input sheet'!E17</f>
        <v>941</v>
      </c>
      <c r="F15" s="99"/>
      <c r="K15" s="303" t="s">
        <v>35</v>
      </c>
      <c r="L15" s="110" t="s">
        <v>187</v>
      </c>
      <c r="M15" s="271">
        <f>C7*C17</f>
        <v>12780226</v>
      </c>
      <c r="N15" s="722"/>
      <c r="P15" s="302" t="s">
        <v>35</v>
      </c>
      <c r="Q15" s="45">
        <f>$C$29</f>
        <v>35</v>
      </c>
      <c r="R15" s="45">
        <f t="shared" si="16"/>
        <v>25</v>
      </c>
      <c r="S15" s="45">
        <v>45</v>
      </c>
      <c r="T15" s="45">
        <f t="shared" si="0"/>
        <v>12.375006393165437</v>
      </c>
      <c r="U15" s="45">
        <f t="shared" si="1"/>
        <v>1.6323552670977528E-3</v>
      </c>
      <c r="V15" s="45">
        <f t="shared" si="2"/>
        <v>3.2620459504774839E-3</v>
      </c>
      <c r="W15" s="722"/>
      <c r="Y15" s="303" t="s">
        <v>35</v>
      </c>
      <c r="Z15" s="386" t="s">
        <v>419</v>
      </c>
      <c r="AA15" s="275" t="s">
        <v>382</v>
      </c>
      <c r="AB15" s="275">
        <f t="shared" si="3"/>
        <v>0.01</v>
      </c>
      <c r="AC15" s="275">
        <v>0.5</v>
      </c>
      <c r="AD15" s="275">
        <f t="shared" si="4"/>
        <v>0.505</v>
      </c>
      <c r="AE15" s="275" t="s">
        <v>50</v>
      </c>
      <c r="AF15" s="275">
        <f t="shared" si="5"/>
        <v>3</v>
      </c>
      <c r="AG15" s="275">
        <v>1</v>
      </c>
      <c r="AH15" s="275" t="s">
        <v>17</v>
      </c>
      <c r="AI15" s="275">
        <f t="shared" si="6"/>
        <v>2</v>
      </c>
      <c r="AJ15" s="275">
        <f t="shared" si="7"/>
        <v>1.75</v>
      </c>
      <c r="AK15" s="275">
        <f t="shared" si="8"/>
        <v>4.75</v>
      </c>
      <c r="AL15" s="275">
        <f t="shared" si="9"/>
        <v>35</v>
      </c>
      <c r="AM15" s="275">
        <f t="shared" si="10"/>
        <v>0.7222222222222221</v>
      </c>
      <c r="AN15" s="276">
        <f t="shared" si="11"/>
        <v>1.7324305555555555</v>
      </c>
      <c r="AO15" s="749"/>
      <c r="AQ15" s="302" t="s">
        <v>35</v>
      </c>
      <c r="AR15" s="277">
        <f t="shared" si="12"/>
        <v>12780226</v>
      </c>
      <c r="AS15" s="277">
        <f t="shared" si="13"/>
        <v>3.2620459504774839E-3</v>
      </c>
      <c r="AT15" s="277">
        <f t="shared" si="14"/>
        <v>1.7324305555555555</v>
      </c>
      <c r="AU15" s="277">
        <v>1</v>
      </c>
      <c r="AV15" s="277">
        <f t="shared" si="15"/>
        <v>72224.483226409269</v>
      </c>
      <c r="AW15" s="722"/>
      <c r="AX15" s="722"/>
      <c r="AY15" s="715"/>
    </row>
    <row r="16" spans="1:51" ht="18.75" customHeight="1" x14ac:dyDescent="0.3">
      <c r="A16" s="3"/>
      <c r="B16" s="6" t="s">
        <v>26</v>
      </c>
      <c r="C16" s="52">
        <f>'Input sheet'!E18</f>
        <v>3665</v>
      </c>
      <c r="K16" s="303" t="s">
        <v>30</v>
      </c>
      <c r="L16" s="110" t="s">
        <v>229</v>
      </c>
      <c r="M16" s="271">
        <f>C8*C10</f>
        <v>6215840</v>
      </c>
      <c r="N16" s="722"/>
      <c r="P16" s="302" t="s">
        <v>30</v>
      </c>
      <c r="Q16" s="45">
        <f>$C$30</f>
        <v>20</v>
      </c>
      <c r="R16" s="45">
        <f t="shared" si="16"/>
        <v>25</v>
      </c>
      <c r="S16" s="45">
        <v>45</v>
      </c>
      <c r="T16" s="45">
        <f t="shared" si="0"/>
        <v>8.9147801264732891</v>
      </c>
      <c r="U16" s="45">
        <f t="shared" si="1"/>
        <v>4.7096302149683109E-4</v>
      </c>
      <c r="V16" s="45">
        <f t="shared" si="2"/>
        <v>9.417042368260448E-4</v>
      </c>
      <c r="W16" s="722"/>
      <c r="Y16" s="303" t="s">
        <v>30</v>
      </c>
      <c r="Z16" s="386" t="s">
        <v>419</v>
      </c>
      <c r="AA16" s="275" t="s">
        <v>382</v>
      </c>
      <c r="AB16" s="275">
        <f t="shared" si="3"/>
        <v>0.01</v>
      </c>
      <c r="AC16" s="275">
        <v>0.5</v>
      </c>
      <c r="AD16" s="275">
        <f t="shared" si="4"/>
        <v>0.505</v>
      </c>
      <c r="AE16" s="275" t="s">
        <v>420</v>
      </c>
      <c r="AF16" s="275">
        <f t="shared" si="5"/>
        <v>4</v>
      </c>
      <c r="AG16" s="275">
        <v>0</v>
      </c>
      <c r="AH16" s="275" t="s">
        <v>23</v>
      </c>
      <c r="AI16" s="275">
        <f t="shared" si="6"/>
        <v>1</v>
      </c>
      <c r="AJ16" s="275">
        <f t="shared" si="7"/>
        <v>0</v>
      </c>
      <c r="AK16" s="275">
        <f t="shared" si="8"/>
        <v>4</v>
      </c>
      <c r="AL16" s="275">
        <f t="shared" si="9"/>
        <v>35</v>
      </c>
      <c r="AM16" s="275">
        <f t="shared" si="10"/>
        <v>0.7222222222222221</v>
      </c>
      <c r="AN16" s="276">
        <f t="shared" si="11"/>
        <v>1.4588888888888887</v>
      </c>
      <c r="AO16" s="749"/>
      <c r="AQ16" s="302" t="s">
        <v>30</v>
      </c>
      <c r="AR16" s="277">
        <f t="shared" si="12"/>
        <v>6215840</v>
      </c>
      <c r="AS16" s="277">
        <f t="shared" si="13"/>
        <v>9.417042368260448E-4</v>
      </c>
      <c r="AT16" s="277">
        <f t="shared" si="14"/>
        <v>1.4588888888888887</v>
      </c>
      <c r="AU16" s="277">
        <v>1</v>
      </c>
      <c r="AV16" s="277">
        <f t="shared" si="15"/>
        <v>8539.5811107636309</v>
      </c>
      <c r="AW16" s="722"/>
      <c r="AX16" s="722"/>
      <c r="AY16" s="715"/>
    </row>
    <row r="17" spans="1:51" ht="20.25" customHeight="1" thickBot="1" x14ac:dyDescent="0.35">
      <c r="A17" s="4"/>
      <c r="B17" s="7" t="s">
        <v>27</v>
      </c>
      <c r="C17" s="53">
        <f>'Input sheet'!E19</f>
        <v>1003</v>
      </c>
      <c r="K17" s="303" t="s">
        <v>28</v>
      </c>
      <c r="L17" s="110" t="s">
        <v>267</v>
      </c>
      <c r="M17" s="271">
        <f>(C8+C10)*C12</f>
        <v>12416076</v>
      </c>
      <c r="N17" s="722"/>
      <c r="P17" s="302" t="s">
        <v>28</v>
      </c>
      <c r="Q17" s="45">
        <f>$C$31</f>
        <v>15</v>
      </c>
      <c r="R17" s="45">
        <f t="shared" si="16"/>
        <v>25</v>
      </c>
      <c r="S17" s="45">
        <v>45</v>
      </c>
      <c r="T17" s="45">
        <f t="shared" si="0"/>
        <v>8.9396576292116645</v>
      </c>
      <c r="U17" s="45">
        <f t="shared" si="1"/>
        <v>4.7596350895839364E-4</v>
      </c>
      <c r="V17" s="45">
        <f t="shared" si="2"/>
        <v>9.5170047665492732E-4</v>
      </c>
      <c r="W17" s="722"/>
      <c r="Y17" s="303" t="s">
        <v>28</v>
      </c>
      <c r="Z17" s="386" t="s">
        <v>419</v>
      </c>
      <c r="AA17" s="275" t="s">
        <v>382</v>
      </c>
      <c r="AB17" s="275">
        <f t="shared" si="3"/>
        <v>0.01</v>
      </c>
      <c r="AC17" s="275">
        <v>0.5</v>
      </c>
      <c r="AD17" s="275">
        <f t="shared" si="4"/>
        <v>0.505</v>
      </c>
      <c r="AE17" s="275" t="s">
        <v>420</v>
      </c>
      <c r="AF17" s="275">
        <f t="shared" si="5"/>
        <v>4</v>
      </c>
      <c r="AG17" s="275">
        <v>0</v>
      </c>
      <c r="AH17" s="275" t="s">
        <v>23</v>
      </c>
      <c r="AI17" s="275">
        <f t="shared" si="6"/>
        <v>1</v>
      </c>
      <c r="AJ17" s="275">
        <f t="shared" si="7"/>
        <v>0</v>
      </c>
      <c r="AK17" s="275">
        <f t="shared" si="8"/>
        <v>4</v>
      </c>
      <c r="AL17" s="275">
        <f t="shared" si="9"/>
        <v>35</v>
      </c>
      <c r="AM17" s="275">
        <f t="shared" si="10"/>
        <v>0.7222222222222221</v>
      </c>
      <c r="AN17" s="276">
        <f t="shared" si="11"/>
        <v>1.4588888888888887</v>
      </c>
      <c r="AO17" s="749"/>
      <c r="AQ17" s="302" t="s">
        <v>28</v>
      </c>
      <c r="AR17" s="277">
        <f t="shared" si="12"/>
        <v>12416076</v>
      </c>
      <c r="AS17" s="277">
        <f t="shared" si="13"/>
        <v>9.5170047665492732E-4</v>
      </c>
      <c r="AT17" s="277">
        <f t="shared" si="14"/>
        <v>1.4588888888888887</v>
      </c>
      <c r="AU17" s="277">
        <v>1</v>
      </c>
      <c r="AV17" s="277">
        <f t="shared" si="15"/>
        <v>17238.793436016593</v>
      </c>
      <c r="AW17" s="722"/>
      <c r="AX17" s="722"/>
      <c r="AY17" s="715"/>
    </row>
    <row r="18" spans="1:51" ht="20.25" customHeight="1" thickTop="1" thickBot="1" x14ac:dyDescent="0.35">
      <c r="A18" s="1"/>
      <c r="B18" s="8" t="s">
        <v>72</v>
      </c>
      <c r="C18" s="55">
        <f>'Input sheet'!E20</f>
        <v>49345</v>
      </c>
      <c r="K18" s="303" t="s">
        <v>36</v>
      </c>
      <c r="L18" s="110" t="s">
        <v>268</v>
      </c>
      <c r="M18" s="271">
        <f>C15*(C13+C11)</f>
        <v>17280524</v>
      </c>
      <c r="N18" s="722"/>
      <c r="P18" s="302" t="s">
        <v>36</v>
      </c>
      <c r="Q18" s="45">
        <f>$C$29</f>
        <v>35</v>
      </c>
      <c r="R18" s="45">
        <f t="shared" si="16"/>
        <v>25</v>
      </c>
      <c r="S18" s="45">
        <v>45</v>
      </c>
      <c r="T18" s="45">
        <f t="shared" si="0"/>
        <v>12.375006393165437</v>
      </c>
      <c r="U18" s="45">
        <f t="shared" si="1"/>
        <v>1.6323552670977528E-3</v>
      </c>
      <c r="V18" s="45">
        <f t="shared" si="2"/>
        <v>3.2620459504774839E-3</v>
      </c>
      <c r="W18" s="722"/>
      <c r="Y18" s="303" t="s">
        <v>36</v>
      </c>
      <c r="Z18" s="386" t="s">
        <v>419</v>
      </c>
      <c r="AA18" s="275" t="s">
        <v>382</v>
      </c>
      <c r="AB18" s="275">
        <f t="shared" si="3"/>
        <v>0.01</v>
      </c>
      <c r="AC18" s="275">
        <v>0.5</v>
      </c>
      <c r="AD18" s="275">
        <f t="shared" si="4"/>
        <v>0.505</v>
      </c>
      <c r="AE18" s="275">
        <v>0</v>
      </c>
      <c r="AF18" s="275">
        <f t="shared" si="5"/>
        <v>0</v>
      </c>
      <c r="AG18" s="275">
        <v>1</v>
      </c>
      <c r="AH18" s="275" t="s">
        <v>20</v>
      </c>
      <c r="AI18" s="275">
        <f t="shared" si="6"/>
        <v>2</v>
      </c>
      <c r="AJ18" s="275">
        <f t="shared" si="7"/>
        <v>1.75</v>
      </c>
      <c r="AK18" s="275">
        <f t="shared" si="8"/>
        <v>1.75</v>
      </c>
      <c r="AL18" s="275">
        <f t="shared" si="9"/>
        <v>35</v>
      </c>
      <c r="AM18" s="275">
        <f t="shared" si="10"/>
        <v>0.7222222222222221</v>
      </c>
      <c r="AN18" s="276">
        <f t="shared" si="11"/>
        <v>0.63826388888888885</v>
      </c>
      <c r="AO18" s="749"/>
      <c r="AQ18" s="302" t="s">
        <v>36</v>
      </c>
      <c r="AR18" s="277">
        <f t="shared" si="12"/>
        <v>17280524</v>
      </c>
      <c r="AS18" s="277">
        <f t="shared" si="13"/>
        <v>3.2620459504774839E-3</v>
      </c>
      <c r="AT18" s="277">
        <f t="shared" si="14"/>
        <v>0.63826388888888885</v>
      </c>
      <c r="AU18" s="277">
        <v>1</v>
      </c>
      <c r="AV18" s="277">
        <f t="shared" si="15"/>
        <v>35978.84818918052</v>
      </c>
      <c r="AW18" s="722"/>
      <c r="AX18" s="722"/>
      <c r="AY18" s="715"/>
    </row>
    <row r="19" spans="1:51" ht="19.5" customHeight="1" thickTop="1" x14ac:dyDescent="0.3">
      <c r="B19" s="29"/>
      <c r="C19" s="99"/>
      <c r="K19" s="303" t="s">
        <v>29</v>
      </c>
      <c r="L19" s="110" t="s">
        <v>191</v>
      </c>
      <c r="M19" s="271">
        <f>C13*C11</f>
        <v>17413083</v>
      </c>
      <c r="N19" s="722"/>
      <c r="P19" s="302" t="s">
        <v>29</v>
      </c>
      <c r="Q19" s="45">
        <f>$C$29</f>
        <v>35</v>
      </c>
      <c r="R19" s="45">
        <f t="shared" si="16"/>
        <v>25</v>
      </c>
      <c r="S19" s="45">
        <v>45</v>
      </c>
      <c r="T19" s="45">
        <f t="shared" si="0"/>
        <v>12.375006393165437</v>
      </c>
      <c r="U19" s="45">
        <f t="shared" si="1"/>
        <v>1.6323552670977528E-3</v>
      </c>
      <c r="V19" s="45">
        <f t="shared" si="2"/>
        <v>3.2620459504774839E-3</v>
      </c>
      <c r="W19" s="722"/>
      <c r="Y19" s="303" t="s">
        <v>29</v>
      </c>
      <c r="Z19" s="386" t="s">
        <v>419</v>
      </c>
      <c r="AA19" s="275" t="s">
        <v>382</v>
      </c>
      <c r="AB19" s="275">
        <f t="shared" si="3"/>
        <v>0.01</v>
      </c>
      <c r="AC19" s="275">
        <v>0.5</v>
      </c>
      <c r="AD19" s="275">
        <f t="shared" si="4"/>
        <v>0.505</v>
      </c>
      <c r="AE19" s="275" t="s">
        <v>51</v>
      </c>
      <c r="AF19" s="275">
        <f t="shared" si="5"/>
        <v>3</v>
      </c>
      <c r="AG19" s="275">
        <v>1</v>
      </c>
      <c r="AH19" s="275" t="s">
        <v>20</v>
      </c>
      <c r="AI19" s="275">
        <f t="shared" si="6"/>
        <v>2</v>
      </c>
      <c r="AJ19" s="275">
        <f t="shared" si="7"/>
        <v>1.75</v>
      </c>
      <c r="AK19" s="275">
        <f t="shared" si="8"/>
        <v>4.75</v>
      </c>
      <c r="AL19" s="275">
        <f t="shared" si="9"/>
        <v>35</v>
      </c>
      <c r="AM19" s="275">
        <f t="shared" si="10"/>
        <v>0.7222222222222221</v>
      </c>
      <c r="AN19" s="276">
        <f t="shared" si="11"/>
        <v>1.7324305555555555</v>
      </c>
      <c r="AO19" s="749"/>
      <c r="AQ19" s="302" t="s">
        <v>29</v>
      </c>
      <c r="AR19" s="277">
        <f t="shared" si="12"/>
        <v>17413083</v>
      </c>
      <c r="AS19" s="277">
        <f t="shared" si="13"/>
        <v>3.2620459504774839E-3</v>
      </c>
      <c r="AT19" s="277">
        <f t="shared" si="14"/>
        <v>1.7324305555555555</v>
      </c>
      <c r="AU19" s="277">
        <v>1</v>
      </c>
      <c r="AV19" s="277">
        <f t="shared" si="15"/>
        <v>98406.000101529688</v>
      </c>
      <c r="AW19" s="722"/>
      <c r="AX19" s="722"/>
      <c r="AY19" s="715"/>
    </row>
    <row r="20" spans="1:51" ht="19.5" thickBot="1" x14ac:dyDescent="0.35">
      <c r="K20" s="303" t="s">
        <v>37</v>
      </c>
      <c r="L20" s="110" t="s">
        <v>230</v>
      </c>
      <c r="M20" s="271">
        <f>C14*C16</f>
        <v>8488140</v>
      </c>
      <c r="N20" s="722"/>
      <c r="P20" s="302" t="s">
        <v>37</v>
      </c>
      <c r="Q20" s="45">
        <f>$C$30</f>
        <v>20</v>
      </c>
      <c r="R20" s="45">
        <f t="shared" si="16"/>
        <v>25</v>
      </c>
      <c r="S20" s="45">
        <v>45</v>
      </c>
      <c r="T20" s="45">
        <f t="shared" si="0"/>
        <v>8.9147801264732891</v>
      </c>
      <c r="U20" s="45">
        <f t="shared" si="1"/>
        <v>4.7096302149683109E-4</v>
      </c>
      <c r="V20" s="45">
        <f t="shared" si="2"/>
        <v>9.417042368260448E-4</v>
      </c>
      <c r="W20" s="722"/>
      <c r="Y20" s="303" t="s">
        <v>37</v>
      </c>
      <c r="Z20" s="386" t="s">
        <v>419</v>
      </c>
      <c r="AA20" s="275" t="s">
        <v>382</v>
      </c>
      <c r="AB20" s="275">
        <f t="shared" si="3"/>
        <v>0.01</v>
      </c>
      <c r="AC20" s="275">
        <v>0.5</v>
      </c>
      <c r="AD20" s="275">
        <f t="shared" si="4"/>
        <v>0.505</v>
      </c>
      <c r="AE20" s="275" t="s">
        <v>421</v>
      </c>
      <c r="AF20" s="275">
        <f t="shared" si="5"/>
        <v>4</v>
      </c>
      <c r="AG20" s="275">
        <v>0</v>
      </c>
      <c r="AH20" s="275" t="s">
        <v>26</v>
      </c>
      <c r="AI20" s="275">
        <f t="shared" si="6"/>
        <v>1</v>
      </c>
      <c r="AJ20" s="275">
        <f t="shared" si="7"/>
        <v>0</v>
      </c>
      <c r="AK20" s="275">
        <f t="shared" si="8"/>
        <v>4</v>
      </c>
      <c r="AL20" s="275">
        <f t="shared" si="9"/>
        <v>35</v>
      </c>
      <c r="AM20" s="275">
        <f t="shared" si="10"/>
        <v>0.7222222222222221</v>
      </c>
      <c r="AN20" s="276">
        <f t="shared" si="11"/>
        <v>1.4588888888888887</v>
      </c>
      <c r="AO20" s="749"/>
      <c r="AQ20" s="302" t="s">
        <v>37</v>
      </c>
      <c r="AR20" s="277">
        <f t="shared" si="12"/>
        <v>8488140</v>
      </c>
      <c r="AS20" s="277">
        <f t="shared" si="13"/>
        <v>9.417042368260448E-4</v>
      </c>
      <c r="AT20" s="277">
        <f t="shared" si="14"/>
        <v>1.4588888888888887</v>
      </c>
      <c r="AU20" s="277">
        <v>1</v>
      </c>
      <c r="AV20" s="277">
        <f t="shared" si="15"/>
        <v>11661.361941349393</v>
      </c>
      <c r="AW20" s="722"/>
      <c r="AX20" s="722"/>
      <c r="AY20" s="715"/>
    </row>
    <row r="21" spans="1:51" ht="20.25" thickTop="1" thickBot="1" x14ac:dyDescent="0.35">
      <c r="A21" s="731" t="s">
        <v>432</v>
      </c>
      <c r="B21" s="732"/>
      <c r="C21" s="733"/>
      <c r="K21" s="307" t="s">
        <v>39</v>
      </c>
      <c r="L21" s="106" t="s">
        <v>243</v>
      </c>
      <c r="M21" s="288">
        <f>(C14+C16)*C6</f>
        <v>10143776</v>
      </c>
      <c r="N21" s="517"/>
      <c r="P21" s="306" t="s">
        <v>39</v>
      </c>
      <c r="Q21" s="46">
        <f>$C$31</f>
        <v>15</v>
      </c>
      <c r="R21" s="46">
        <f t="shared" si="16"/>
        <v>25</v>
      </c>
      <c r="S21" s="46">
        <v>45</v>
      </c>
      <c r="T21" s="46">
        <f t="shared" si="0"/>
        <v>8.9396576292116645</v>
      </c>
      <c r="U21" s="46">
        <f t="shared" si="1"/>
        <v>4.7596350895839364E-4</v>
      </c>
      <c r="V21" s="46">
        <f t="shared" si="2"/>
        <v>9.5170047665492732E-4</v>
      </c>
      <c r="W21" s="517"/>
      <c r="Y21" s="307" t="s">
        <v>39</v>
      </c>
      <c r="Z21" s="386" t="s">
        <v>419</v>
      </c>
      <c r="AA21" s="387" t="s">
        <v>382</v>
      </c>
      <c r="AB21" s="387">
        <f t="shared" si="3"/>
        <v>0.01</v>
      </c>
      <c r="AC21" s="387">
        <v>0.5</v>
      </c>
      <c r="AD21" s="387">
        <f t="shared" si="4"/>
        <v>0.505</v>
      </c>
      <c r="AE21" s="387" t="s">
        <v>421</v>
      </c>
      <c r="AF21" s="387">
        <f t="shared" si="5"/>
        <v>4</v>
      </c>
      <c r="AG21" s="387">
        <v>0</v>
      </c>
      <c r="AH21" s="387" t="s">
        <v>26</v>
      </c>
      <c r="AI21" s="387">
        <f t="shared" si="6"/>
        <v>1</v>
      </c>
      <c r="AJ21" s="387">
        <f t="shared" si="7"/>
        <v>0</v>
      </c>
      <c r="AK21" s="387">
        <f t="shared" si="8"/>
        <v>4</v>
      </c>
      <c r="AL21" s="387">
        <f t="shared" si="9"/>
        <v>35</v>
      </c>
      <c r="AM21" s="387">
        <f t="shared" si="10"/>
        <v>0.7222222222222221</v>
      </c>
      <c r="AN21" s="388">
        <f t="shared" si="11"/>
        <v>1.4588888888888887</v>
      </c>
      <c r="AO21" s="750"/>
      <c r="AQ21" s="306" t="s">
        <v>39</v>
      </c>
      <c r="AR21" s="294">
        <f t="shared" si="12"/>
        <v>10143776</v>
      </c>
      <c r="AS21" s="294">
        <f t="shared" si="13"/>
        <v>9.5170047665492732E-4</v>
      </c>
      <c r="AT21" s="294">
        <f t="shared" si="14"/>
        <v>1.4588888888888887</v>
      </c>
      <c r="AU21" s="294">
        <v>1</v>
      </c>
      <c r="AV21" s="294">
        <f t="shared" si="15"/>
        <v>14083.874738300783</v>
      </c>
      <c r="AW21" s="517"/>
      <c r="AX21" s="517"/>
      <c r="AY21" s="715"/>
    </row>
    <row r="22" spans="1:51" ht="19.5" thickTop="1" x14ac:dyDescent="0.3">
      <c r="A22" s="516" t="s">
        <v>378</v>
      </c>
      <c r="B22" s="105" t="s">
        <v>17</v>
      </c>
      <c r="C22" s="94">
        <f>'Input sheet'!E38</f>
        <v>2</v>
      </c>
      <c r="K22" s="390" t="s">
        <v>34</v>
      </c>
      <c r="L22" s="105" t="s">
        <v>195</v>
      </c>
      <c r="M22" s="261">
        <f>C10*C7</f>
        <v>46699430</v>
      </c>
      <c r="N22" s="516">
        <f>SUM(M22:M35)</f>
        <v>339907069</v>
      </c>
      <c r="P22" s="389" t="s">
        <v>34</v>
      </c>
      <c r="Q22" s="311">
        <f>$C$29</f>
        <v>35</v>
      </c>
      <c r="R22" s="311">
        <f>$C$32</f>
        <v>15</v>
      </c>
      <c r="S22" s="311">
        <v>270</v>
      </c>
      <c r="T22" s="311">
        <f t="shared" si="0"/>
        <v>19.039432764659772</v>
      </c>
      <c r="U22" s="311">
        <f t="shared" si="1"/>
        <v>8.3551870766805716E-3</v>
      </c>
      <c r="V22" s="311">
        <f t="shared" si="2"/>
        <v>1.6640565002274812E-2</v>
      </c>
      <c r="W22" s="516">
        <f>AVERAGE(V22:V35)</f>
        <v>2.2892131828308404E-2</v>
      </c>
      <c r="Y22" s="390" t="s">
        <v>34</v>
      </c>
      <c r="Z22" s="383" t="s">
        <v>422</v>
      </c>
      <c r="AA22" s="265" t="s">
        <v>434</v>
      </c>
      <c r="AB22" s="265">
        <f t="shared" si="3"/>
        <v>0.01</v>
      </c>
      <c r="AC22" s="265">
        <v>0.5</v>
      </c>
      <c r="AD22" s="265">
        <f t="shared" si="4"/>
        <v>0.505</v>
      </c>
      <c r="AE22" s="265" t="s">
        <v>420</v>
      </c>
      <c r="AF22" s="265">
        <f t="shared" si="5"/>
        <v>4</v>
      </c>
      <c r="AG22" s="265">
        <v>0</v>
      </c>
      <c r="AH22" s="265" t="s">
        <v>23</v>
      </c>
      <c r="AI22" s="265">
        <f t="shared" si="6"/>
        <v>1</v>
      </c>
      <c r="AJ22" s="265">
        <f t="shared" si="7"/>
        <v>0</v>
      </c>
      <c r="AK22" s="265">
        <f t="shared" si="8"/>
        <v>4</v>
      </c>
      <c r="AL22" s="265">
        <f t="shared" si="9"/>
        <v>35</v>
      </c>
      <c r="AM22" s="265">
        <f t="shared" si="10"/>
        <v>0.7222222222222221</v>
      </c>
      <c r="AN22" s="266">
        <f t="shared" si="11"/>
        <v>1.4588888888888887</v>
      </c>
      <c r="AO22" s="748">
        <f>AVERAGE(AN22:AN35)</f>
        <v>1.4849404761904761</v>
      </c>
      <c r="AQ22" s="389" t="s">
        <v>34</v>
      </c>
      <c r="AR22" s="268">
        <f t="shared" si="12"/>
        <v>46699430</v>
      </c>
      <c r="AS22" s="268">
        <f t="shared" si="13"/>
        <v>1.6640565002274812E-2</v>
      </c>
      <c r="AT22" s="268">
        <f t="shared" si="14"/>
        <v>1.4588888888888887</v>
      </c>
      <c r="AU22" s="268">
        <v>1</v>
      </c>
      <c r="AV22" s="268">
        <f t="shared" si="15"/>
        <v>1133709.7048174792</v>
      </c>
      <c r="AW22" s="516">
        <f>SUM(AV22:AV35)</f>
        <v>14343477.17670753</v>
      </c>
      <c r="AX22" s="516">
        <f>100*EXP((-1/13700000)*AW22)</f>
        <v>35.099997140414359</v>
      </c>
      <c r="AY22" s="715"/>
    </row>
    <row r="23" spans="1:51" ht="19.5" thickBot="1" x14ac:dyDescent="0.35">
      <c r="A23" s="517"/>
      <c r="B23" s="106" t="s">
        <v>20</v>
      </c>
      <c r="C23" s="95">
        <f>'Input sheet'!E39</f>
        <v>2</v>
      </c>
      <c r="K23" s="392" t="s">
        <v>35</v>
      </c>
      <c r="L23" s="110" t="s">
        <v>269</v>
      </c>
      <c r="M23" s="271">
        <f>C10*C13</f>
        <v>63628065</v>
      </c>
      <c r="N23" s="722"/>
      <c r="P23" s="391" t="s">
        <v>35</v>
      </c>
      <c r="Q23" s="45">
        <f>$C$29</f>
        <v>35</v>
      </c>
      <c r="R23" s="45">
        <f>$C$33</f>
        <v>25</v>
      </c>
      <c r="S23" s="45">
        <v>270</v>
      </c>
      <c r="T23" s="45">
        <f t="shared" si="0"/>
        <v>21.505813167606568</v>
      </c>
      <c r="U23" s="45">
        <f t="shared" si="1"/>
        <v>1.3257274218598319E-2</v>
      </c>
      <c r="V23" s="45">
        <f t="shared" si="2"/>
        <v>2.6338793117489528E-2</v>
      </c>
      <c r="W23" s="722"/>
      <c r="Y23" s="392" t="s">
        <v>35</v>
      </c>
      <c r="Z23" s="386" t="s">
        <v>422</v>
      </c>
      <c r="AA23" s="275" t="s">
        <v>434</v>
      </c>
      <c r="AB23" s="275">
        <f t="shared" si="3"/>
        <v>0.01</v>
      </c>
      <c r="AC23" s="275">
        <v>0.5</v>
      </c>
      <c r="AD23" s="275">
        <f t="shared" si="4"/>
        <v>0.505</v>
      </c>
      <c r="AE23" s="275" t="s">
        <v>420</v>
      </c>
      <c r="AF23" s="275">
        <f t="shared" si="5"/>
        <v>4</v>
      </c>
      <c r="AG23" s="275">
        <v>0</v>
      </c>
      <c r="AH23" s="275" t="s">
        <v>23</v>
      </c>
      <c r="AI23" s="275">
        <f t="shared" si="6"/>
        <v>1</v>
      </c>
      <c r="AJ23" s="275">
        <f t="shared" si="7"/>
        <v>0</v>
      </c>
      <c r="AK23" s="275">
        <f t="shared" si="8"/>
        <v>4</v>
      </c>
      <c r="AL23" s="275">
        <f t="shared" si="9"/>
        <v>35</v>
      </c>
      <c r="AM23" s="275">
        <f t="shared" si="10"/>
        <v>0.7222222222222221</v>
      </c>
      <c r="AN23" s="276">
        <f t="shared" si="11"/>
        <v>1.4588888888888887</v>
      </c>
      <c r="AO23" s="749"/>
      <c r="AQ23" s="391" t="s">
        <v>35</v>
      </c>
      <c r="AR23" s="277">
        <f t="shared" si="12"/>
        <v>63628065</v>
      </c>
      <c r="AS23" s="277">
        <f t="shared" si="13"/>
        <v>2.6338793117489528E-2</v>
      </c>
      <c r="AT23" s="277">
        <f t="shared" si="14"/>
        <v>1.4588888888888887</v>
      </c>
      <c r="AU23" s="277">
        <v>1</v>
      </c>
      <c r="AV23" s="277">
        <f t="shared" si="15"/>
        <v>2444932.1070867158</v>
      </c>
      <c r="AW23" s="722"/>
      <c r="AX23" s="722"/>
      <c r="AY23" s="715"/>
    </row>
    <row r="24" spans="1:51" ht="19.5" thickTop="1" x14ac:dyDescent="0.3">
      <c r="A24" s="516" t="s">
        <v>379</v>
      </c>
      <c r="B24" s="105" t="s">
        <v>23</v>
      </c>
      <c r="C24" s="94">
        <f>'Input sheet'!E40</f>
        <v>1</v>
      </c>
      <c r="F24" s="99"/>
      <c r="K24" s="392" t="s">
        <v>30</v>
      </c>
      <c r="L24" s="110" t="s">
        <v>270</v>
      </c>
      <c r="M24" s="271">
        <f>C16*C13</f>
        <v>63628065</v>
      </c>
      <c r="N24" s="722"/>
      <c r="P24" s="391" t="s">
        <v>30</v>
      </c>
      <c r="Q24" s="45">
        <f>$C$29</f>
        <v>35</v>
      </c>
      <c r="R24" s="45">
        <f>$C$33</f>
        <v>25</v>
      </c>
      <c r="S24" s="45">
        <v>270</v>
      </c>
      <c r="T24" s="45">
        <f t="shared" si="0"/>
        <v>21.505813167606568</v>
      </c>
      <c r="U24" s="45">
        <f t="shared" si="1"/>
        <v>1.3257274218598319E-2</v>
      </c>
      <c r="V24" s="45">
        <f t="shared" si="2"/>
        <v>2.6338793117489528E-2</v>
      </c>
      <c r="W24" s="722"/>
      <c r="Y24" s="392" t="s">
        <v>30</v>
      </c>
      <c r="Z24" s="386" t="s">
        <v>422</v>
      </c>
      <c r="AA24" s="275" t="s">
        <v>434</v>
      </c>
      <c r="AB24" s="275">
        <f t="shared" si="3"/>
        <v>0.01</v>
      </c>
      <c r="AC24" s="275">
        <v>0.5</v>
      </c>
      <c r="AD24" s="275">
        <f t="shared" si="4"/>
        <v>0.505</v>
      </c>
      <c r="AE24" s="275" t="s">
        <v>421</v>
      </c>
      <c r="AF24" s="275">
        <f t="shared" si="5"/>
        <v>4</v>
      </c>
      <c r="AG24" s="275">
        <v>0</v>
      </c>
      <c r="AH24" s="275" t="s">
        <v>26</v>
      </c>
      <c r="AI24" s="275">
        <f t="shared" si="6"/>
        <v>1</v>
      </c>
      <c r="AJ24" s="275">
        <f t="shared" si="7"/>
        <v>0</v>
      </c>
      <c r="AK24" s="275">
        <f t="shared" si="8"/>
        <v>4</v>
      </c>
      <c r="AL24" s="275">
        <f t="shared" si="9"/>
        <v>35</v>
      </c>
      <c r="AM24" s="275">
        <f t="shared" si="10"/>
        <v>0.7222222222222221</v>
      </c>
      <c r="AN24" s="276">
        <f t="shared" si="11"/>
        <v>1.4588888888888887</v>
      </c>
      <c r="AO24" s="749"/>
      <c r="AQ24" s="391" t="s">
        <v>30</v>
      </c>
      <c r="AR24" s="277">
        <f t="shared" si="12"/>
        <v>63628065</v>
      </c>
      <c r="AS24" s="277">
        <f t="shared" si="13"/>
        <v>2.6338793117489528E-2</v>
      </c>
      <c r="AT24" s="277">
        <f t="shared" si="14"/>
        <v>1.4588888888888887</v>
      </c>
      <c r="AU24" s="277">
        <v>1</v>
      </c>
      <c r="AV24" s="277">
        <f t="shared" si="15"/>
        <v>2444932.1070867158</v>
      </c>
      <c r="AW24" s="722"/>
      <c r="AX24" s="722"/>
      <c r="AY24" s="715"/>
    </row>
    <row r="25" spans="1:51" ht="18.75" customHeight="1" thickBot="1" x14ac:dyDescent="0.35">
      <c r="A25" s="517"/>
      <c r="B25" s="106" t="s">
        <v>26</v>
      </c>
      <c r="C25" s="95">
        <f>'Input sheet'!E41</f>
        <v>1</v>
      </c>
      <c r="K25" s="392" t="s">
        <v>28</v>
      </c>
      <c r="L25" s="110" t="s">
        <v>271</v>
      </c>
      <c r="M25" s="271">
        <f>C7*C16</f>
        <v>46699430</v>
      </c>
      <c r="N25" s="722"/>
      <c r="P25" s="391" t="s">
        <v>28</v>
      </c>
      <c r="Q25" s="45">
        <f>$C$29</f>
        <v>35</v>
      </c>
      <c r="R25" s="45">
        <f>$C$33</f>
        <v>25</v>
      </c>
      <c r="S25" s="45">
        <v>270</v>
      </c>
      <c r="T25" s="45">
        <f t="shared" si="0"/>
        <v>21.505813167606568</v>
      </c>
      <c r="U25" s="45">
        <f t="shared" si="1"/>
        <v>1.3257274218598319E-2</v>
      </c>
      <c r="V25" s="45">
        <f t="shared" si="2"/>
        <v>2.6338793117489528E-2</v>
      </c>
      <c r="W25" s="722"/>
      <c r="Y25" s="392" t="s">
        <v>28</v>
      </c>
      <c r="Z25" s="386" t="s">
        <v>422</v>
      </c>
      <c r="AA25" s="275" t="s">
        <v>434</v>
      </c>
      <c r="AB25" s="275">
        <f t="shared" si="3"/>
        <v>0.01</v>
      </c>
      <c r="AC25" s="275">
        <v>0.5</v>
      </c>
      <c r="AD25" s="275">
        <f t="shared" si="4"/>
        <v>0.505</v>
      </c>
      <c r="AE25" s="275" t="s">
        <v>421</v>
      </c>
      <c r="AF25" s="275">
        <f t="shared" si="5"/>
        <v>4</v>
      </c>
      <c r="AG25" s="275">
        <v>0</v>
      </c>
      <c r="AH25" s="275" t="s">
        <v>26</v>
      </c>
      <c r="AI25" s="275">
        <f t="shared" si="6"/>
        <v>1</v>
      </c>
      <c r="AJ25" s="275">
        <f t="shared" si="7"/>
        <v>0</v>
      </c>
      <c r="AK25" s="275">
        <f t="shared" si="8"/>
        <v>4</v>
      </c>
      <c r="AL25" s="275">
        <f t="shared" si="9"/>
        <v>35</v>
      </c>
      <c r="AM25" s="275">
        <f t="shared" si="10"/>
        <v>0.7222222222222221</v>
      </c>
      <c r="AN25" s="276">
        <f t="shared" si="11"/>
        <v>1.4588888888888887</v>
      </c>
      <c r="AO25" s="749"/>
      <c r="AQ25" s="391" t="s">
        <v>28</v>
      </c>
      <c r="AR25" s="277">
        <f t="shared" si="12"/>
        <v>46699430</v>
      </c>
      <c r="AS25" s="277">
        <f t="shared" si="13"/>
        <v>2.6338793117489528E-2</v>
      </c>
      <c r="AT25" s="277">
        <f t="shared" si="14"/>
        <v>1.4588888888888887</v>
      </c>
      <c r="AU25" s="277">
        <v>1</v>
      </c>
      <c r="AV25" s="277">
        <f t="shared" si="15"/>
        <v>1794442.9991647331</v>
      </c>
      <c r="AW25" s="722"/>
      <c r="AX25" s="722"/>
      <c r="AY25" s="715"/>
    </row>
    <row r="26" spans="1:51" ht="19.5" thickTop="1" x14ac:dyDescent="0.3">
      <c r="G26" s="100"/>
      <c r="K26" s="392" t="s">
        <v>36</v>
      </c>
      <c r="L26" s="110" t="s">
        <v>211</v>
      </c>
      <c r="M26" s="271">
        <f>C11*C16</f>
        <v>3675995</v>
      </c>
      <c r="N26" s="722"/>
      <c r="P26" s="391" t="s">
        <v>36</v>
      </c>
      <c r="Q26" s="45">
        <f>$C$32</f>
        <v>15</v>
      </c>
      <c r="R26" s="45">
        <f>$C$33</f>
        <v>25</v>
      </c>
      <c r="S26" s="45">
        <v>230</v>
      </c>
      <c r="T26" s="45">
        <f t="shared" si="0"/>
        <v>18.248908921254063</v>
      </c>
      <c r="U26" s="45">
        <f t="shared" si="1"/>
        <v>7.1146798558078322E-3</v>
      </c>
      <c r="V26" s="45">
        <f t="shared" si="2"/>
        <v>1.4178741042165027E-2</v>
      </c>
      <c r="W26" s="722"/>
      <c r="Y26" s="392" t="s">
        <v>36</v>
      </c>
      <c r="Z26" s="386" t="s">
        <v>422</v>
      </c>
      <c r="AA26" s="275" t="s">
        <v>434</v>
      </c>
      <c r="AB26" s="275">
        <f t="shared" si="3"/>
        <v>0.01</v>
      </c>
      <c r="AC26" s="275">
        <v>0.5</v>
      </c>
      <c r="AD26" s="275">
        <f t="shared" si="4"/>
        <v>0.505</v>
      </c>
      <c r="AE26" s="275" t="s">
        <v>51</v>
      </c>
      <c r="AF26" s="275">
        <f t="shared" si="5"/>
        <v>3</v>
      </c>
      <c r="AG26" s="275">
        <v>1</v>
      </c>
      <c r="AH26" s="275" t="s">
        <v>20</v>
      </c>
      <c r="AI26" s="275">
        <f t="shared" si="6"/>
        <v>2</v>
      </c>
      <c r="AJ26" s="275">
        <f t="shared" si="7"/>
        <v>1.75</v>
      </c>
      <c r="AK26" s="275">
        <f t="shared" si="8"/>
        <v>4.75</v>
      </c>
      <c r="AL26" s="275">
        <f t="shared" si="9"/>
        <v>35</v>
      </c>
      <c r="AM26" s="275">
        <f t="shared" si="10"/>
        <v>0.7222222222222221</v>
      </c>
      <c r="AN26" s="276">
        <f t="shared" si="11"/>
        <v>1.7324305555555555</v>
      </c>
      <c r="AO26" s="749"/>
      <c r="AQ26" s="391" t="s">
        <v>36</v>
      </c>
      <c r="AR26" s="277">
        <f t="shared" si="12"/>
        <v>3675995</v>
      </c>
      <c r="AS26" s="277">
        <f t="shared" si="13"/>
        <v>1.4178741042165027E-2</v>
      </c>
      <c r="AT26" s="277">
        <f t="shared" si="14"/>
        <v>1.7324305555555555</v>
      </c>
      <c r="AU26" s="277">
        <v>1</v>
      </c>
      <c r="AV26" s="277">
        <f t="shared" si="15"/>
        <v>90295.980377079104</v>
      </c>
      <c r="AW26" s="722"/>
      <c r="AX26" s="722"/>
      <c r="AY26" s="715"/>
    </row>
    <row r="27" spans="1:51" ht="19.5" thickBot="1" x14ac:dyDescent="0.35">
      <c r="G27" s="100"/>
      <c r="K27" s="392" t="s">
        <v>29</v>
      </c>
      <c r="L27" s="110" t="s">
        <v>272</v>
      </c>
      <c r="M27" s="271">
        <f>C11*C7</f>
        <v>12780226</v>
      </c>
      <c r="N27" s="722"/>
      <c r="P27" s="391" t="s">
        <v>29</v>
      </c>
      <c r="Q27" s="45">
        <f>$C$29</f>
        <v>35</v>
      </c>
      <c r="R27" s="45">
        <f>$C$32</f>
        <v>15</v>
      </c>
      <c r="S27" s="45">
        <v>230</v>
      </c>
      <c r="T27" s="45">
        <f t="shared" si="0"/>
        <v>23.0484651884397</v>
      </c>
      <c r="U27" s="45">
        <f t="shared" si="1"/>
        <v>1.7237755582630576E-2</v>
      </c>
      <c r="V27" s="45">
        <f t="shared" si="2"/>
        <v>3.417837094773464E-2</v>
      </c>
      <c r="W27" s="722"/>
      <c r="Y27" s="392" t="s">
        <v>29</v>
      </c>
      <c r="Z27" s="386" t="s">
        <v>422</v>
      </c>
      <c r="AA27" s="275" t="s">
        <v>434</v>
      </c>
      <c r="AB27" s="275">
        <f t="shared" si="3"/>
        <v>0.01</v>
      </c>
      <c r="AC27" s="275">
        <v>0.5</v>
      </c>
      <c r="AD27" s="275">
        <f t="shared" si="4"/>
        <v>0.505</v>
      </c>
      <c r="AE27" s="275" t="s">
        <v>51</v>
      </c>
      <c r="AF27" s="275">
        <f t="shared" si="5"/>
        <v>3</v>
      </c>
      <c r="AG27" s="275">
        <v>1</v>
      </c>
      <c r="AH27" s="275" t="s">
        <v>20</v>
      </c>
      <c r="AI27" s="275">
        <f t="shared" si="6"/>
        <v>2</v>
      </c>
      <c r="AJ27" s="275">
        <f t="shared" si="7"/>
        <v>1.75</v>
      </c>
      <c r="AK27" s="275">
        <f t="shared" si="8"/>
        <v>4.75</v>
      </c>
      <c r="AL27" s="275">
        <f t="shared" si="9"/>
        <v>35</v>
      </c>
      <c r="AM27" s="275">
        <f t="shared" si="10"/>
        <v>0.7222222222222221</v>
      </c>
      <c r="AN27" s="276">
        <f t="shared" si="11"/>
        <v>1.7324305555555555</v>
      </c>
      <c r="AO27" s="749"/>
      <c r="AQ27" s="391" t="s">
        <v>29</v>
      </c>
      <c r="AR27" s="277">
        <f t="shared" si="12"/>
        <v>12780226</v>
      </c>
      <c r="AS27" s="277">
        <f t="shared" si="13"/>
        <v>3.417837094773464E-2</v>
      </c>
      <c r="AT27" s="277">
        <f t="shared" si="14"/>
        <v>1.7324305555555555</v>
      </c>
      <c r="AU27" s="277">
        <v>1</v>
      </c>
      <c r="AV27" s="277">
        <f t="shared" si="15"/>
        <v>756738.32211325038</v>
      </c>
      <c r="AW27" s="722"/>
      <c r="AX27" s="722"/>
      <c r="AY27" s="715"/>
    </row>
    <row r="28" spans="1:51" ht="20.25" thickTop="1" thickBot="1" x14ac:dyDescent="0.35">
      <c r="B28" s="726" t="s">
        <v>386</v>
      </c>
      <c r="C28" s="727"/>
      <c r="K28" s="392" t="s">
        <v>37</v>
      </c>
      <c r="L28" s="110" t="s">
        <v>273</v>
      </c>
      <c r="M28" s="271">
        <f>C17*C10</f>
        <v>3675995</v>
      </c>
      <c r="N28" s="722"/>
      <c r="P28" s="391" t="s">
        <v>37</v>
      </c>
      <c r="Q28" s="45">
        <f>$C$32</f>
        <v>15</v>
      </c>
      <c r="R28" s="45">
        <f>$C$33</f>
        <v>25</v>
      </c>
      <c r="S28" s="45">
        <v>230</v>
      </c>
      <c r="T28" s="45">
        <f t="shared" si="0"/>
        <v>18.248908921254063</v>
      </c>
      <c r="U28" s="45">
        <f t="shared" si="1"/>
        <v>7.1146798558078322E-3</v>
      </c>
      <c r="V28" s="45">
        <f t="shared" si="2"/>
        <v>1.4178741042165027E-2</v>
      </c>
      <c r="W28" s="722"/>
      <c r="Y28" s="392" t="s">
        <v>37</v>
      </c>
      <c r="Z28" s="386" t="s">
        <v>422</v>
      </c>
      <c r="AA28" s="275" t="s">
        <v>434</v>
      </c>
      <c r="AB28" s="275">
        <f t="shared" si="3"/>
        <v>0.01</v>
      </c>
      <c r="AC28" s="275">
        <v>0.5</v>
      </c>
      <c r="AD28" s="275">
        <f t="shared" si="4"/>
        <v>0.505</v>
      </c>
      <c r="AE28" s="275" t="s">
        <v>50</v>
      </c>
      <c r="AF28" s="275">
        <f t="shared" si="5"/>
        <v>3</v>
      </c>
      <c r="AG28" s="275">
        <v>1</v>
      </c>
      <c r="AH28" s="275" t="s">
        <v>17</v>
      </c>
      <c r="AI28" s="275">
        <f t="shared" si="6"/>
        <v>2</v>
      </c>
      <c r="AJ28" s="275">
        <f t="shared" si="7"/>
        <v>1.75</v>
      </c>
      <c r="AK28" s="275">
        <f t="shared" si="8"/>
        <v>4.75</v>
      </c>
      <c r="AL28" s="275">
        <f t="shared" si="9"/>
        <v>35</v>
      </c>
      <c r="AM28" s="275">
        <f t="shared" si="10"/>
        <v>0.7222222222222221</v>
      </c>
      <c r="AN28" s="276">
        <f t="shared" si="11"/>
        <v>1.7324305555555555</v>
      </c>
      <c r="AO28" s="749"/>
      <c r="AQ28" s="391" t="s">
        <v>37</v>
      </c>
      <c r="AR28" s="277">
        <f t="shared" si="12"/>
        <v>3675995</v>
      </c>
      <c r="AS28" s="277">
        <f t="shared" si="13"/>
        <v>1.4178741042165027E-2</v>
      </c>
      <c r="AT28" s="277">
        <f t="shared" si="14"/>
        <v>1.7324305555555555</v>
      </c>
      <c r="AU28" s="277">
        <v>1</v>
      </c>
      <c r="AV28" s="277">
        <f t="shared" si="15"/>
        <v>90295.980377079104</v>
      </c>
      <c r="AW28" s="722"/>
      <c r="AX28" s="722"/>
      <c r="AY28" s="715"/>
    </row>
    <row r="29" spans="1:51" ht="20.25" thickTop="1" thickBot="1" x14ac:dyDescent="0.35">
      <c r="B29" s="107" t="s">
        <v>387</v>
      </c>
      <c r="C29" s="60">
        <f>'Input sheet'!D27</f>
        <v>35</v>
      </c>
      <c r="K29" s="396" t="s">
        <v>39</v>
      </c>
      <c r="L29" s="397" t="s">
        <v>274</v>
      </c>
      <c r="M29" s="398">
        <f>C17*C13</f>
        <v>17413083</v>
      </c>
      <c r="N29" s="722"/>
      <c r="P29" s="399" t="s">
        <v>39</v>
      </c>
      <c r="Q29" s="45">
        <f>$C$29</f>
        <v>35</v>
      </c>
      <c r="R29" s="45">
        <f>$C$32</f>
        <v>15</v>
      </c>
      <c r="S29" s="45">
        <v>230</v>
      </c>
      <c r="T29" s="45">
        <f t="shared" si="0"/>
        <v>23.0484651884397</v>
      </c>
      <c r="U29" s="45">
        <f t="shared" si="1"/>
        <v>1.7237755582630576E-2</v>
      </c>
      <c r="V29" s="45">
        <f t="shared" si="2"/>
        <v>3.417837094773464E-2</v>
      </c>
      <c r="W29" s="722"/>
      <c r="Y29" s="396" t="s">
        <v>39</v>
      </c>
      <c r="Z29" s="386" t="s">
        <v>422</v>
      </c>
      <c r="AA29" s="275" t="s">
        <v>434</v>
      </c>
      <c r="AB29" s="275">
        <f t="shared" si="3"/>
        <v>0.01</v>
      </c>
      <c r="AC29" s="275">
        <v>0.5</v>
      </c>
      <c r="AD29" s="275">
        <f t="shared" si="4"/>
        <v>0.505</v>
      </c>
      <c r="AE29" s="275" t="s">
        <v>49</v>
      </c>
      <c r="AF29" s="275">
        <f t="shared" si="5"/>
        <v>3</v>
      </c>
      <c r="AG29" s="275">
        <v>1</v>
      </c>
      <c r="AH29" s="275" t="s">
        <v>17</v>
      </c>
      <c r="AI29" s="275">
        <f t="shared" si="6"/>
        <v>2</v>
      </c>
      <c r="AJ29" s="275">
        <f t="shared" si="7"/>
        <v>1.75</v>
      </c>
      <c r="AK29" s="275">
        <f t="shared" si="8"/>
        <v>4.75</v>
      </c>
      <c r="AL29" s="275">
        <f t="shared" si="9"/>
        <v>35</v>
      </c>
      <c r="AM29" s="275">
        <f t="shared" si="10"/>
        <v>0.7222222222222221</v>
      </c>
      <c r="AN29" s="276">
        <f t="shared" si="11"/>
        <v>1.7324305555555555</v>
      </c>
      <c r="AO29" s="749"/>
      <c r="AQ29" s="399" t="s">
        <v>39</v>
      </c>
      <c r="AR29" s="400">
        <f t="shared" si="12"/>
        <v>17413083</v>
      </c>
      <c r="AS29" s="400">
        <f t="shared" si="13"/>
        <v>3.417837094773464E-2</v>
      </c>
      <c r="AT29" s="400">
        <f t="shared" si="14"/>
        <v>1.7324305555555555</v>
      </c>
      <c r="AU29" s="400">
        <v>1</v>
      </c>
      <c r="AV29" s="400">
        <f t="shared" si="15"/>
        <v>1031057.448611532</v>
      </c>
      <c r="AW29" s="722"/>
      <c r="AX29" s="722"/>
      <c r="AY29" s="715"/>
    </row>
    <row r="30" spans="1:51" ht="20.25" customHeight="1" x14ac:dyDescent="0.3">
      <c r="B30" s="108" t="s">
        <v>388</v>
      </c>
      <c r="C30" s="61">
        <f>'Input sheet'!D28</f>
        <v>20</v>
      </c>
      <c r="E30" s="764" t="s">
        <v>138</v>
      </c>
      <c r="F30" s="765"/>
      <c r="G30" s="765"/>
      <c r="H30" s="765"/>
      <c r="I30" s="766"/>
      <c r="K30" s="392" t="s">
        <v>40</v>
      </c>
      <c r="L30" s="110" t="s">
        <v>204</v>
      </c>
      <c r="M30" s="271">
        <f>C16*C8</f>
        <v>6215840</v>
      </c>
      <c r="N30" s="722"/>
      <c r="P30" s="391" t="s">
        <v>40</v>
      </c>
      <c r="Q30" s="45">
        <f>$C$30</f>
        <v>20</v>
      </c>
      <c r="R30" s="45">
        <f>$C$32</f>
        <v>15</v>
      </c>
      <c r="S30" s="45">
        <v>230</v>
      </c>
      <c r="T30" s="45">
        <f t="shared" si="0"/>
        <v>15.895538413434787</v>
      </c>
      <c r="U30" s="45">
        <f t="shared" si="1"/>
        <v>4.2160006424573982E-3</v>
      </c>
      <c r="V30" s="45">
        <f t="shared" si="2"/>
        <v>8.4142266234975959E-3</v>
      </c>
      <c r="W30" s="722"/>
      <c r="Y30" s="392" t="s">
        <v>40</v>
      </c>
      <c r="Z30" s="386" t="s">
        <v>422</v>
      </c>
      <c r="AA30" s="275" t="s">
        <v>434</v>
      </c>
      <c r="AB30" s="275">
        <f t="shared" si="3"/>
        <v>0.01</v>
      </c>
      <c r="AC30" s="275">
        <v>0.5</v>
      </c>
      <c r="AD30" s="275">
        <f t="shared" si="4"/>
        <v>0.505</v>
      </c>
      <c r="AE30" s="275" t="s">
        <v>421</v>
      </c>
      <c r="AF30" s="275">
        <f t="shared" si="5"/>
        <v>4</v>
      </c>
      <c r="AG30" s="275">
        <v>0</v>
      </c>
      <c r="AH30" s="275" t="s">
        <v>26</v>
      </c>
      <c r="AI30" s="275">
        <f t="shared" si="6"/>
        <v>1</v>
      </c>
      <c r="AJ30" s="275">
        <f t="shared" si="7"/>
        <v>0</v>
      </c>
      <c r="AK30" s="275">
        <f t="shared" si="8"/>
        <v>4</v>
      </c>
      <c r="AL30" s="275">
        <f t="shared" si="9"/>
        <v>35</v>
      </c>
      <c r="AM30" s="275">
        <f t="shared" si="10"/>
        <v>0.7222222222222221</v>
      </c>
      <c r="AN30" s="276">
        <f t="shared" si="11"/>
        <v>1.4588888888888887</v>
      </c>
      <c r="AO30" s="749"/>
      <c r="AQ30" s="391" t="s">
        <v>40</v>
      </c>
      <c r="AR30" s="277">
        <f t="shared" si="12"/>
        <v>6215840</v>
      </c>
      <c r="AS30" s="277">
        <f t="shared" si="13"/>
        <v>8.4142266234975959E-3</v>
      </c>
      <c r="AT30" s="277">
        <f t="shared" si="14"/>
        <v>1.4588888888888887</v>
      </c>
      <c r="AU30" s="277">
        <v>1</v>
      </c>
      <c r="AV30" s="277">
        <f t="shared" si="15"/>
        <v>76302.0574038021</v>
      </c>
      <c r="AW30" s="722"/>
      <c r="AX30" s="722"/>
      <c r="AY30" s="715"/>
    </row>
    <row r="31" spans="1:51" ht="20.25" customHeight="1" x14ac:dyDescent="0.3">
      <c r="B31" s="108" t="s">
        <v>389</v>
      </c>
      <c r="C31" s="61">
        <f>'Input sheet'!D29</f>
        <v>15</v>
      </c>
      <c r="E31" s="767"/>
      <c r="F31" s="768"/>
      <c r="G31" s="768"/>
      <c r="H31" s="768"/>
      <c r="I31" s="769"/>
      <c r="K31" s="392" t="s">
        <v>41</v>
      </c>
      <c r="L31" s="110" t="s">
        <v>207</v>
      </c>
      <c r="M31" s="271">
        <f>C17*C8</f>
        <v>1701088</v>
      </c>
      <c r="N31" s="722"/>
      <c r="P31" s="391" t="s">
        <v>41</v>
      </c>
      <c r="Q31" s="45">
        <f>$C$30</f>
        <v>20</v>
      </c>
      <c r="R31" s="45">
        <f>$C$32</f>
        <v>15</v>
      </c>
      <c r="S31" s="45">
        <v>230</v>
      </c>
      <c r="T31" s="45">
        <f t="shared" si="0"/>
        <v>15.895538413434787</v>
      </c>
      <c r="U31" s="45">
        <f t="shared" si="1"/>
        <v>4.2160006424573982E-3</v>
      </c>
      <c r="V31" s="45">
        <f t="shared" si="2"/>
        <v>8.4142266234975959E-3</v>
      </c>
      <c r="W31" s="722"/>
      <c r="Y31" s="392" t="s">
        <v>41</v>
      </c>
      <c r="Z31" s="386" t="s">
        <v>422</v>
      </c>
      <c r="AA31" s="275" t="s">
        <v>434</v>
      </c>
      <c r="AB31" s="275">
        <f t="shared" si="3"/>
        <v>0.01</v>
      </c>
      <c r="AC31" s="275">
        <v>0.5</v>
      </c>
      <c r="AD31" s="275">
        <f t="shared" si="4"/>
        <v>0.505</v>
      </c>
      <c r="AE31" s="275" t="s">
        <v>50</v>
      </c>
      <c r="AF31" s="275">
        <f t="shared" si="5"/>
        <v>3</v>
      </c>
      <c r="AG31" s="275">
        <v>0</v>
      </c>
      <c r="AH31" s="275" t="s">
        <v>17</v>
      </c>
      <c r="AI31" s="275">
        <f t="shared" si="6"/>
        <v>2</v>
      </c>
      <c r="AJ31" s="275">
        <f t="shared" si="7"/>
        <v>0</v>
      </c>
      <c r="AK31" s="275">
        <f t="shared" si="8"/>
        <v>3</v>
      </c>
      <c r="AL31" s="275">
        <f t="shared" si="9"/>
        <v>35</v>
      </c>
      <c r="AM31" s="275">
        <f t="shared" si="10"/>
        <v>0.7222222222222221</v>
      </c>
      <c r="AN31" s="276">
        <f t="shared" si="11"/>
        <v>1.0941666666666665</v>
      </c>
      <c r="AO31" s="749"/>
      <c r="AQ31" s="391" t="s">
        <v>41</v>
      </c>
      <c r="AR31" s="277">
        <f t="shared" si="12"/>
        <v>1701088</v>
      </c>
      <c r="AS31" s="277">
        <f t="shared" si="13"/>
        <v>8.4142266234975959E-3</v>
      </c>
      <c r="AT31" s="277">
        <f t="shared" si="14"/>
        <v>1.0941666666666665</v>
      </c>
      <c r="AU31" s="277">
        <v>1</v>
      </c>
      <c r="AV31" s="277">
        <f t="shared" si="15"/>
        <v>15661.17944938885</v>
      </c>
      <c r="AW31" s="722"/>
      <c r="AX31" s="722"/>
      <c r="AY31" s="715"/>
    </row>
    <row r="32" spans="1:51" ht="18.75" x14ac:dyDescent="0.3">
      <c r="B32" s="110" t="s">
        <v>390</v>
      </c>
      <c r="C32" s="109">
        <f>'Input sheet'!D30</f>
        <v>15</v>
      </c>
      <c r="E32" s="767"/>
      <c r="F32" s="768"/>
      <c r="G32" s="768"/>
      <c r="H32" s="768"/>
      <c r="I32" s="769"/>
      <c r="K32" s="392" t="s">
        <v>42</v>
      </c>
      <c r="L32" s="110" t="s">
        <v>200</v>
      </c>
      <c r="M32" s="271">
        <f>C10*C14</f>
        <v>8488140</v>
      </c>
      <c r="N32" s="722"/>
      <c r="P32" s="391" t="s">
        <v>42</v>
      </c>
      <c r="Q32" s="45">
        <f>$C$30</f>
        <v>20</v>
      </c>
      <c r="R32" s="45">
        <f>$C$32</f>
        <v>15</v>
      </c>
      <c r="S32" s="45">
        <v>230</v>
      </c>
      <c r="T32" s="45">
        <f t="shared" si="0"/>
        <v>15.895538413434787</v>
      </c>
      <c r="U32" s="45">
        <f t="shared" si="1"/>
        <v>4.2160006424573982E-3</v>
      </c>
      <c r="V32" s="45">
        <f t="shared" si="2"/>
        <v>8.4142266234975959E-3</v>
      </c>
      <c r="W32" s="722"/>
      <c r="Y32" s="392" t="s">
        <v>42</v>
      </c>
      <c r="Z32" s="386" t="s">
        <v>422</v>
      </c>
      <c r="AA32" s="275" t="s">
        <v>434</v>
      </c>
      <c r="AB32" s="275">
        <f t="shared" si="3"/>
        <v>0.01</v>
      </c>
      <c r="AC32" s="275">
        <v>0.5</v>
      </c>
      <c r="AD32" s="275">
        <f t="shared" si="4"/>
        <v>0.505</v>
      </c>
      <c r="AE32" s="275" t="s">
        <v>420</v>
      </c>
      <c r="AF32" s="275">
        <f t="shared" si="5"/>
        <v>4</v>
      </c>
      <c r="AG32" s="275">
        <v>0</v>
      </c>
      <c r="AH32" s="275" t="s">
        <v>23</v>
      </c>
      <c r="AI32" s="275">
        <f t="shared" si="6"/>
        <v>1</v>
      </c>
      <c r="AJ32" s="275">
        <f t="shared" si="7"/>
        <v>0</v>
      </c>
      <c r="AK32" s="275">
        <f t="shared" si="8"/>
        <v>4</v>
      </c>
      <c r="AL32" s="275">
        <f t="shared" si="9"/>
        <v>35</v>
      </c>
      <c r="AM32" s="275">
        <f t="shared" si="10"/>
        <v>0.7222222222222221</v>
      </c>
      <c r="AN32" s="276">
        <f t="shared" si="11"/>
        <v>1.4588888888888887</v>
      </c>
      <c r="AO32" s="749"/>
      <c r="AQ32" s="391" t="s">
        <v>42</v>
      </c>
      <c r="AR32" s="277">
        <f t="shared" si="12"/>
        <v>8488140</v>
      </c>
      <c r="AS32" s="277">
        <f t="shared" si="13"/>
        <v>8.4142266234975959E-3</v>
      </c>
      <c r="AT32" s="277">
        <f t="shared" si="14"/>
        <v>1.4588888888888887</v>
      </c>
      <c r="AU32" s="277">
        <v>1</v>
      </c>
      <c r="AV32" s="277">
        <f t="shared" si="15"/>
        <v>104195.49820000335</v>
      </c>
      <c r="AW32" s="722"/>
      <c r="AX32" s="722"/>
      <c r="AY32" s="715"/>
    </row>
    <row r="33" spans="1:51" ht="19.5" thickBot="1" x14ac:dyDescent="0.35">
      <c r="B33" s="106" t="s">
        <v>391</v>
      </c>
      <c r="C33" s="95">
        <f>'Input sheet'!D31</f>
        <v>25</v>
      </c>
      <c r="E33" s="770"/>
      <c r="F33" s="771"/>
      <c r="G33" s="771"/>
      <c r="H33" s="771"/>
      <c r="I33" s="772"/>
      <c r="K33" s="392" t="s">
        <v>43</v>
      </c>
      <c r="L33" s="110" t="s">
        <v>209</v>
      </c>
      <c r="M33" s="271">
        <f>C11*C14</f>
        <v>2322948</v>
      </c>
      <c r="N33" s="722"/>
      <c r="P33" s="391" t="s">
        <v>43</v>
      </c>
      <c r="Q33" s="45">
        <f>$C$30</f>
        <v>20</v>
      </c>
      <c r="R33" s="45">
        <f>$C$32</f>
        <v>15</v>
      </c>
      <c r="S33" s="45">
        <v>230</v>
      </c>
      <c r="T33" s="45">
        <f t="shared" si="0"/>
        <v>15.895538413434787</v>
      </c>
      <c r="U33" s="45">
        <f t="shared" si="1"/>
        <v>4.2160006424573982E-3</v>
      </c>
      <c r="V33" s="45">
        <f t="shared" si="2"/>
        <v>8.4142266234975959E-3</v>
      </c>
      <c r="W33" s="722"/>
      <c r="Y33" s="392" t="s">
        <v>43</v>
      </c>
      <c r="Z33" s="386" t="s">
        <v>422</v>
      </c>
      <c r="AA33" s="275" t="s">
        <v>434</v>
      </c>
      <c r="AB33" s="275">
        <f t="shared" si="3"/>
        <v>0.01</v>
      </c>
      <c r="AC33" s="275">
        <v>0.5</v>
      </c>
      <c r="AD33" s="275">
        <f t="shared" si="4"/>
        <v>0.505</v>
      </c>
      <c r="AE33" s="275" t="s">
        <v>51</v>
      </c>
      <c r="AF33" s="275">
        <f t="shared" si="5"/>
        <v>3</v>
      </c>
      <c r="AG33" s="275">
        <v>0</v>
      </c>
      <c r="AH33" s="275" t="s">
        <v>20</v>
      </c>
      <c r="AI33" s="275">
        <f t="shared" si="6"/>
        <v>2</v>
      </c>
      <c r="AJ33" s="275">
        <f t="shared" si="7"/>
        <v>0</v>
      </c>
      <c r="AK33" s="275">
        <f t="shared" si="8"/>
        <v>3</v>
      </c>
      <c r="AL33" s="275">
        <f t="shared" si="9"/>
        <v>35</v>
      </c>
      <c r="AM33" s="275">
        <f t="shared" si="10"/>
        <v>0.7222222222222221</v>
      </c>
      <c r="AN33" s="276">
        <f t="shared" si="11"/>
        <v>1.0941666666666665</v>
      </c>
      <c r="AO33" s="749"/>
      <c r="AQ33" s="391" t="s">
        <v>43</v>
      </c>
      <c r="AR33" s="277">
        <f t="shared" si="12"/>
        <v>2322948</v>
      </c>
      <c r="AS33" s="277">
        <f t="shared" si="13"/>
        <v>8.4142266234975959E-3</v>
      </c>
      <c r="AT33" s="277">
        <f t="shared" si="14"/>
        <v>1.0941666666666665</v>
      </c>
      <c r="AU33" s="277">
        <v>1</v>
      </c>
      <c r="AV33" s="277">
        <f t="shared" si="15"/>
        <v>21386.37476697204</v>
      </c>
      <c r="AW33" s="722"/>
      <c r="AX33" s="722"/>
      <c r="AY33" s="715"/>
    </row>
    <row r="34" spans="1:51" ht="19.5" customHeight="1" thickTop="1" x14ac:dyDescent="0.3">
      <c r="K34" s="392" t="s">
        <v>44</v>
      </c>
      <c r="L34" s="110" t="s">
        <v>246</v>
      </c>
      <c r="M34" s="271">
        <f>C8*(C13+C11)</f>
        <v>31145344</v>
      </c>
      <c r="N34" s="722"/>
      <c r="P34" s="391" t="s">
        <v>44</v>
      </c>
      <c r="Q34" s="45">
        <f>$C$29</f>
        <v>35</v>
      </c>
      <c r="R34" s="45">
        <f>$C$30</f>
        <v>20</v>
      </c>
      <c r="S34" s="45">
        <v>230</v>
      </c>
      <c r="T34" s="45">
        <f t="shared" si="0"/>
        <v>25.12420473149924</v>
      </c>
      <c r="U34" s="45">
        <f t="shared" si="1"/>
        <v>2.3901073345479126E-2</v>
      </c>
      <c r="V34" s="45">
        <f t="shared" si="2"/>
        <v>4.7230885383892279E-2</v>
      </c>
      <c r="W34" s="722"/>
      <c r="Y34" s="392" t="s">
        <v>44</v>
      </c>
      <c r="Z34" s="386" t="s">
        <v>422</v>
      </c>
      <c r="AA34" s="275" t="s">
        <v>434</v>
      </c>
      <c r="AB34" s="275">
        <f t="shared" si="3"/>
        <v>0.01</v>
      </c>
      <c r="AC34" s="275">
        <v>0.5</v>
      </c>
      <c r="AD34" s="275">
        <f t="shared" si="4"/>
        <v>0.505</v>
      </c>
      <c r="AE34" s="275" t="s">
        <v>55</v>
      </c>
      <c r="AF34" s="275">
        <f t="shared" si="5"/>
        <v>3</v>
      </c>
      <c r="AG34" s="275">
        <v>1</v>
      </c>
      <c r="AH34" s="275" t="s">
        <v>23</v>
      </c>
      <c r="AI34" s="275">
        <f t="shared" si="6"/>
        <v>1</v>
      </c>
      <c r="AJ34" s="275">
        <f t="shared" si="7"/>
        <v>1</v>
      </c>
      <c r="AK34" s="275">
        <f t="shared" si="8"/>
        <v>4</v>
      </c>
      <c r="AL34" s="275">
        <f t="shared" si="9"/>
        <v>35</v>
      </c>
      <c r="AM34" s="275">
        <f t="shared" si="10"/>
        <v>0.7222222222222221</v>
      </c>
      <c r="AN34" s="276">
        <f t="shared" si="11"/>
        <v>1.4588888888888887</v>
      </c>
      <c r="AO34" s="749"/>
      <c r="AQ34" s="391" t="s">
        <v>44</v>
      </c>
      <c r="AR34" s="277">
        <f t="shared" si="12"/>
        <v>31145344</v>
      </c>
      <c r="AS34" s="277">
        <f t="shared" si="13"/>
        <v>4.7230885383892279E-2</v>
      </c>
      <c r="AT34" s="277">
        <f t="shared" si="14"/>
        <v>1.4588888888888887</v>
      </c>
      <c r="AU34" s="277">
        <v>1</v>
      </c>
      <c r="AV34" s="277">
        <f t="shared" si="15"/>
        <v>2146057.9030698254</v>
      </c>
      <c r="AW34" s="722"/>
      <c r="AX34" s="722"/>
      <c r="AY34" s="715"/>
    </row>
    <row r="35" spans="1:51" ht="19.5" thickBot="1" x14ac:dyDescent="0.35">
      <c r="K35" s="394" t="s">
        <v>45</v>
      </c>
      <c r="L35" s="106" t="s">
        <v>248</v>
      </c>
      <c r="M35" s="288">
        <f>C14*(C7+C17)</f>
        <v>31833420</v>
      </c>
      <c r="N35" s="517"/>
      <c r="P35" s="393" t="s">
        <v>45</v>
      </c>
      <c r="Q35" s="46">
        <f>$C$29</f>
        <v>35</v>
      </c>
      <c r="R35" s="46">
        <f>$C$30</f>
        <v>20</v>
      </c>
      <c r="S35" s="46">
        <v>230</v>
      </c>
      <c r="T35" s="46">
        <f t="shared" si="0"/>
        <v>25.12420473149924</v>
      </c>
      <c r="U35" s="46">
        <f t="shared" si="1"/>
        <v>2.3901073345479126E-2</v>
      </c>
      <c r="V35" s="46">
        <f t="shared" si="2"/>
        <v>4.7230885383892279E-2</v>
      </c>
      <c r="W35" s="517"/>
      <c r="Y35" s="394" t="s">
        <v>45</v>
      </c>
      <c r="Z35" s="386" t="s">
        <v>422</v>
      </c>
      <c r="AA35" s="292" t="s">
        <v>434</v>
      </c>
      <c r="AB35" s="292">
        <f t="shared" si="3"/>
        <v>0.01</v>
      </c>
      <c r="AC35" s="292">
        <v>0.5</v>
      </c>
      <c r="AD35" s="292">
        <f t="shared" si="4"/>
        <v>0.505</v>
      </c>
      <c r="AE35" s="292" t="s">
        <v>423</v>
      </c>
      <c r="AF35" s="292">
        <f t="shared" si="5"/>
        <v>3</v>
      </c>
      <c r="AG35" s="292">
        <v>1</v>
      </c>
      <c r="AH35" s="292" t="s">
        <v>26</v>
      </c>
      <c r="AI35" s="292">
        <f t="shared" si="6"/>
        <v>1</v>
      </c>
      <c r="AJ35" s="292">
        <f t="shared" si="7"/>
        <v>1</v>
      </c>
      <c r="AK35" s="292">
        <f t="shared" si="8"/>
        <v>4</v>
      </c>
      <c r="AL35" s="292">
        <f t="shared" si="9"/>
        <v>35</v>
      </c>
      <c r="AM35" s="292">
        <f t="shared" si="10"/>
        <v>0.7222222222222221</v>
      </c>
      <c r="AN35" s="293">
        <f t="shared" si="11"/>
        <v>1.4588888888888887</v>
      </c>
      <c r="AO35" s="750"/>
      <c r="AQ35" s="393" t="s">
        <v>45</v>
      </c>
      <c r="AR35" s="294">
        <f t="shared" si="12"/>
        <v>31833420</v>
      </c>
      <c r="AS35" s="294">
        <f t="shared" si="13"/>
        <v>4.7230885383892279E-2</v>
      </c>
      <c r="AT35" s="294">
        <f t="shared" si="14"/>
        <v>1.4588888888888887</v>
      </c>
      <c r="AU35" s="294">
        <v>1</v>
      </c>
      <c r="AV35" s="294">
        <f t="shared" si="15"/>
        <v>2193469.5141829555</v>
      </c>
      <c r="AW35" s="517"/>
      <c r="AX35" s="517"/>
      <c r="AY35" s="716"/>
    </row>
    <row r="36" spans="1:51" ht="15.75" customHeight="1" thickTop="1" x14ac:dyDescent="0.25">
      <c r="D36" s="32"/>
      <c r="K36" s="32"/>
    </row>
    <row r="37" spans="1:51" ht="15.75" customHeight="1" x14ac:dyDescent="0.25"/>
    <row r="38" spans="1:51" ht="15.75" thickBot="1" x14ac:dyDescent="0.3">
      <c r="D38" s="99"/>
      <c r="E38" s="99"/>
      <c r="P38" s="99"/>
    </row>
    <row r="39" spans="1:51" ht="18.75" x14ac:dyDescent="0.3">
      <c r="A39" s="34" t="s">
        <v>65</v>
      </c>
      <c r="B39" s="34"/>
      <c r="C39" s="34"/>
      <c r="D39" s="34"/>
      <c r="E39" s="34"/>
      <c r="F39" s="34"/>
      <c r="G39" s="34"/>
      <c r="H39" s="34"/>
      <c r="I39" s="35"/>
      <c r="J39" s="35"/>
      <c r="K39" s="36"/>
      <c r="L39" s="37"/>
      <c r="M39" s="37"/>
      <c r="N39" s="35"/>
      <c r="O39" s="35"/>
      <c r="P39" s="38"/>
      <c r="Q39" s="39"/>
      <c r="T39" s="33"/>
    </row>
    <row r="40" spans="1:51" ht="15.75" thickBot="1" x14ac:dyDescent="0.3">
      <c r="B40" s="17" t="s">
        <v>109</v>
      </c>
      <c r="K40" s="16"/>
      <c r="P40" s="40"/>
      <c r="Q40" s="39"/>
    </row>
    <row r="41" spans="1:51" ht="16.5" thickTop="1" thickBot="1" x14ac:dyDescent="0.3">
      <c r="A41" s="377" t="s">
        <v>3</v>
      </c>
      <c r="B41" s="19" t="s">
        <v>13</v>
      </c>
      <c r="C41" s="20" t="s">
        <v>48</v>
      </c>
      <c r="D41" s="21" t="s">
        <v>66</v>
      </c>
      <c r="E41" s="22" t="s">
        <v>58</v>
      </c>
      <c r="F41" s="18" t="s">
        <v>2</v>
      </c>
      <c r="K41" s="16"/>
      <c r="P41" s="40"/>
      <c r="Q41" s="39"/>
    </row>
    <row r="42" spans="1:51" ht="16.5" thickTop="1" thickBot="1" x14ac:dyDescent="0.3">
      <c r="A42" s="374">
        <f>A48</f>
        <v>3</v>
      </c>
      <c r="B42" s="24" t="str">
        <f>B48</f>
        <v>Partial CFI</v>
      </c>
      <c r="C42" s="25">
        <v>8</v>
      </c>
      <c r="D42" s="26">
        <v>8</v>
      </c>
      <c r="E42" s="27">
        <v>14</v>
      </c>
      <c r="F42" s="28">
        <f>SUM(C42:E42)</f>
        <v>30</v>
      </c>
      <c r="K42" s="16"/>
      <c r="P42" s="40"/>
      <c r="Q42" s="39"/>
    </row>
    <row r="43" spans="1:51" ht="15.75" thickTop="1" x14ac:dyDescent="0.25">
      <c r="A43" s="375"/>
      <c r="B43" s="355"/>
      <c r="C43" s="373"/>
      <c r="D43" s="373"/>
      <c r="E43" s="373"/>
      <c r="F43" s="373"/>
      <c r="K43" s="16"/>
      <c r="P43" s="40"/>
      <c r="Q43" s="39"/>
    </row>
    <row r="44" spans="1:51" x14ac:dyDescent="0.25">
      <c r="K44" s="16"/>
      <c r="P44" s="40"/>
      <c r="Q44" s="39"/>
    </row>
    <row r="45" spans="1:51" ht="15.75" thickBot="1" x14ac:dyDescent="0.3">
      <c r="B45" s="353" t="s">
        <v>504</v>
      </c>
      <c r="C45" s="353"/>
      <c r="D45" s="353"/>
      <c r="E45" s="353"/>
      <c r="F45" s="353"/>
      <c r="G45" s="353"/>
      <c r="P45" s="40"/>
      <c r="Q45" s="39"/>
    </row>
    <row r="46" spans="1:51" ht="16.5" thickTop="1" thickBot="1" x14ac:dyDescent="0.3">
      <c r="A46" s="719" t="s">
        <v>448</v>
      </c>
      <c r="B46" s="528" t="s">
        <v>364</v>
      </c>
      <c r="C46" s="527" t="s">
        <v>485</v>
      </c>
      <c r="D46" s="526" t="s">
        <v>486</v>
      </c>
      <c r="E46" s="526"/>
      <c r="F46" s="526"/>
      <c r="G46" s="526"/>
      <c r="P46" s="40"/>
      <c r="Q46" s="39"/>
    </row>
    <row r="47" spans="1:51" ht="16.5" thickTop="1" thickBot="1" x14ac:dyDescent="0.3">
      <c r="A47" s="720"/>
      <c r="B47" s="529"/>
      <c r="C47" s="530"/>
      <c r="D47" s="320" t="s">
        <v>501</v>
      </c>
      <c r="E47" s="320" t="s">
        <v>56</v>
      </c>
      <c r="F47" s="320" t="s">
        <v>66</v>
      </c>
      <c r="G47" s="320" t="s">
        <v>1</v>
      </c>
      <c r="P47" s="40"/>
      <c r="Q47" s="39"/>
    </row>
    <row r="48" spans="1:51" ht="16.5" thickTop="1" thickBot="1" x14ac:dyDescent="0.3">
      <c r="A48" s="376">
        <f t="shared" ref="A48:G48" si="17">AI92</f>
        <v>3</v>
      </c>
      <c r="B48" s="31" t="str">
        <f t="shared" si="17"/>
        <v>Partial CFI</v>
      </c>
      <c r="C48" s="356">
        <f t="shared" si="17"/>
        <v>69.818294516278272</v>
      </c>
      <c r="D48" s="356" t="str">
        <f t="shared" si="17"/>
        <v xml:space="preserve">na </v>
      </c>
      <c r="E48" s="356">
        <f t="shared" si="17"/>
        <v>99.00045538244936</v>
      </c>
      <c r="F48" s="356">
        <f t="shared" si="17"/>
        <v>97.940752017282037</v>
      </c>
      <c r="G48" s="356">
        <f t="shared" si="17"/>
        <v>35.099997140414359</v>
      </c>
      <c r="P48" s="40"/>
    </row>
    <row r="49" spans="1:16" ht="15.75" thickTop="1" x14ac:dyDescent="0.25">
      <c r="P49" s="40"/>
    </row>
    <row r="50" spans="1:16" x14ac:dyDescent="0.25">
      <c r="P50" s="40"/>
    </row>
    <row r="51" spans="1:16" ht="15.75" thickBot="1" x14ac:dyDescent="0.3">
      <c r="B51" s="353" t="s">
        <v>505</v>
      </c>
      <c r="C51" s="353"/>
      <c r="D51" s="353"/>
      <c r="E51" s="353"/>
      <c r="F51" s="353"/>
      <c r="G51" s="353"/>
      <c r="H51" s="353"/>
      <c r="I51" s="353"/>
      <c r="J51" s="353"/>
      <c r="K51" s="353"/>
      <c r="L51" s="353"/>
      <c r="M51" s="353"/>
      <c r="N51" s="353"/>
      <c r="P51" s="40"/>
    </row>
    <row r="52" spans="1:16" ht="16.5" thickTop="1" thickBot="1" x14ac:dyDescent="0.3">
      <c r="A52" s="719" t="s">
        <v>448</v>
      </c>
      <c r="B52" s="528" t="s">
        <v>364</v>
      </c>
      <c r="C52" s="531" t="s">
        <v>502</v>
      </c>
      <c r="D52" s="531"/>
      <c r="E52" s="531"/>
      <c r="F52" s="531"/>
      <c r="G52" s="526" t="s">
        <v>503</v>
      </c>
      <c r="H52" s="526"/>
      <c r="I52" s="526"/>
      <c r="J52" s="526"/>
      <c r="K52" s="527" t="s">
        <v>489</v>
      </c>
      <c r="L52" s="527"/>
      <c r="M52" s="527"/>
      <c r="N52" s="527"/>
      <c r="P52" s="40"/>
    </row>
    <row r="53" spans="1:16" ht="25.5" customHeight="1" thickTop="1" thickBot="1" x14ac:dyDescent="0.3">
      <c r="A53" s="720"/>
      <c r="B53" s="529"/>
      <c r="C53" s="352" t="s">
        <v>491</v>
      </c>
      <c r="D53" s="352" t="s">
        <v>363</v>
      </c>
      <c r="E53" s="352" t="s">
        <v>362</v>
      </c>
      <c r="F53" s="352" t="s">
        <v>492</v>
      </c>
      <c r="G53" s="352" t="s">
        <v>491</v>
      </c>
      <c r="H53" s="352" t="s">
        <v>363</v>
      </c>
      <c r="I53" s="352" t="s">
        <v>362</v>
      </c>
      <c r="J53" s="352" t="s">
        <v>492</v>
      </c>
      <c r="K53" s="352" t="s">
        <v>491</v>
      </c>
      <c r="L53" s="352" t="s">
        <v>363</v>
      </c>
      <c r="M53" s="352" t="s">
        <v>362</v>
      </c>
      <c r="N53" s="352" t="s">
        <v>492</v>
      </c>
      <c r="P53" s="40"/>
    </row>
    <row r="54" spans="1:16" ht="16.5" thickTop="1" thickBot="1" x14ac:dyDescent="0.3">
      <c r="A54" s="376">
        <f t="shared" ref="A54:N54" si="18">AQ92</f>
        <v>3</v>
      </c>
      <c r="B54" s="31" t="str">
        <f t="shared" si="18"/>
        <v>Partial CFI</v>
      </c>
      <c r="C54" s="350" t="str">
        <f t="shared" si="18"/>
        <v>na</v>
      </c>
      <c r="D54" s="372">
        <f t="shared" si="18"/>
        <v>1.0015351879080674</v>
      </c>
      <c r="E54" s="372">
        <f t="shared" si="18"/>
        <v>1</v>
      </c>
      <c r="F54" s="372">
        <f t="shared" si="18"/>
        <v>0.95255902139209703</v>
      </c>
      <c r="G54" s="350" t="str">
        <f t="shared" si="18"/>
        <v>na</v>
      </c>
      <c r="H54" s="372">
        <f t="shared" si="18"/>
        <v>5.3918836175529642E-4</v>
      </c>
      <c r="I54" s="372">
        <f t="shared" si="18"/>
        <v>2.1043741536089849E-3</v>
      </c>
      <c r="J54" s="372">
        <f t="shared" si="18"/>
        <v>2.2892131828308404E-2</v>
      </c>
      <c r="K54" s="350" t="str">
        <f t="shared" si="18"/>
        <v>na</v>
      </c>
      <c r="L54" s="372">
        <f t="shared" si="18"/>
        <v>1</v>
      </c>
      <c r="M54" s="372">
        <f t="shared" si="18"/>
        <v>1.3221180555555554</v>
      </c>
      <c r="N54" s="372">
        <f t="shared" si="18"/>
        <v>1.4849404761904761</v>
      </c>
      <c r="P54" s="40"/>
    </row>
    <row r="55" spans="1:16" ht="15.75" thickTop="1" x14ac:dyDescent="0.25">
      <c r="P55" s="40"/>
    </row>
    <row r="56" spans="1:16" ht="15.75" thickBot="1" x14ac:dyDescent="0.3">
      <c r="A56" s="42"/>
      <c r="B56" s="42"/>
      <c r="C56" s="42"/>
      <c r="D56" s="42"/>
      <c r="E56" s="42"/>
      <c r="F56" s="42"/>
      <c r="G56" s="42"/>
      <c r="H56" s="42"/>
      <c r="I56" s="42"/>
      <c r="J56" s="42"/>
      <c r="K56" s="42"/>
      <c r="L56" s="42"/>
      <c r="M56" s="42"/>
      <c r="N56" s="42"/>
      <c r="O56" s="42"/>
      <c r="P56" s="43"/>
    </row>
    <row r="66" spans="11:11" ht="45.75" customHeight="1" x14ac:dyDescent="0.25"/>
    <row r="69" spans="11:11" x14ac:dyDescent="0.25">
      <c r="K69" s="16"/>
    </row>
    <row r="70" spans="11:11" x14ac:dyDescent="0.25">
      <c r="K70" s="16"/>
    </row>
    <row r="71" spans="11:11" x14ac:dyDescent="0.25">
      <c r="K71" s="16"/>
    </row>
    <row r="72" spans="11:11" x14ac:dyDescent="0.25">
      <c r="K72" s="16"/>
    </row>
    <row r="73" spans="11:11" x14ac:dyDescent="0.25">
      <c r="K73" s="16"/>
    </row>
    <row r="74" spans="11:11" x14ac:dyDescent="0.25">
      <c r="K74" s="16"/>
    </row>
    <row r="75" spans="11:11" x14ac:dyDescent="0.25">
      <c r="K75" s="16"/>
    </row>
    <row r="76" spans="11:11" x14ac:dyDescent="0.25">
      <c r="K76" s="16"/>
    </row>
    <row r="77" spans="11:11" x14ac:dyDescent="0.25">
      <c r="K77" s="16"/>
    </row>
    <row r="78" spans="11:11" x14ac:dyDescent="0.25">
      <c r="K78" s="16"/>
    </row>
    <row r="79" spans="11:11" x14ac:dyDescent="0.25">
      <c r="K79" s="16"/>
    </row>
    <row r="80" spans="11:11" x14ac:dyDescent="0.25">
      <c r="K80" s="16"/>
    </row>
    <row r="81" spans="1:56" x14ac:dyDescent="0.25">
      <c r="K81" s="16"/>
    </row>
    <row r="82" spans="1:56" x14ac:dyDescent="0.25">
      <c r="K82" s="16"/>
    </row>
    <row r="83" spans="1:56" x14ac:dyDescent="0.25">
      <c r="A83" s="29"/>
      <c r="B83" s="30"/>
      <c r="C83" s="29"/>
      <c r="D83" s="29"/>
      <c r="E83" s="29"/>
      <c r="F83" s="29"/>
      <c r="G83" s="29"/>
      <c r="H83" s="29"/>
      <c r="I83" s="29"/>
      <c r="J83" s="29"/>
      <c r="K83" s="29"/>
      <c r="L83" s="29"/>
      <c r="M83" s="29"/>
      <c r="N83" s="29"/>
      <c r="O83" s="29"/>
      <c r="P83" s="29"/>
      <c r="Q83" s="29"/>
      <c r="R83" s="29"/>
    </row>
    <row r="84" spans="1:56" x14ac:dyDescent="0.25">
      <c r="K84" s="16"/>
    </row>
    <row r="85" spans="1:56" x14ac:dyDescent="0.25">
      <c r="K85" s="16"/>
    </row>
    <row r="86" spans="1:56" x14ac:dyDescent="0.25">
      <c r="K86" s="16"/>
    </row>
    <row r="87" spans="1:56" ht="18.75" x14ac:dyDescent="0.3">
      <c r="A87" s="29"/>
      <c r="B87" s="32"/>
      <c r="C87" s="32"/>
      <c r="I87" s="16"/>
      <c r="J87" s="23"/>
      <c r="K87" s="23"/>
      <c r="R87" s="33"/>
    </row>
    <row r="88" spans="1:56" ht="18.75" x14ac:dyDescent="0.3">
      <c r="A88" s="29"/>
      <c r="B88" s="32"/>
      <c r="C88" s="32"/>
      <c r="I88" s="16"/>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thickTop="1" thickBot="1" x14ac:dyDescent="0.3">
      <c r="K90" s="16"/>
      <c r="AI90" s="737" t="s">
        <v>484</v>
      </c>
      <c r="AJ90" s="737" t="s">
        <v>364</v>
      </c>
      <c r="AK90" s="738" t="s">
        <v>485</v>
      </c>
      <c r="AL90" s="737" t="s">
        <v>486</v>
      </c>
      <c r="AM90" s="737"/>
      <c r="AN90" s="737"/>
      <c r="AO90" s="737"/>
      <c r="AP90" s="179"/>
      <c r="AQ90" s="737" t="s">
        <v>484</v>
      </c>
      <c r="AR90" s="735" t="s">
        <v>364</v>
      </c>
      <c r="AS90" s="736" t="s">
        <v>487</v>
      </c>
      <c r="AT90" s="736"/>
      <c r="AU90" s="736"/>
      <c r="AV90" s="736"/>
      <c r="AW90" s="737" t="s">
        <v>488</v>
      </c>
      <c r="AX90" s="737"/>
      <c r="AY90" s="737"/>
      <c r="AZ90" s="737"/>
      <c r="BA90" s="738" t="s">
        <v>489</v>
      </c>
      <c r="BB90" s="738"/>
      <c r="BC90" s="738"/>
      <c r="BD90" s="738"/>
    </row>
    <row r="91" spans="1:56" ht="16.5" thickTop="1" thickBot="1" x14ac:dyDescent="0.3">
      <c r="K91" s="16"/>
      <c r="AI91" s="737"/>
      <c r="AJ91" s="737"/>
      <c r="AK91" s="738"/>
      <c r="AL91" s="180" t="s">
        <v>490</v>
      </c>
      <c r="AM91" s="180" t="s">
        <v>56</v>
      </c>
      <c r="AN91" s="180" t="s">
        <v>66</v>
      </c>
      <c r="AO91" s="180" t="s">
        <v>1</v>
      </c>
      <c r="AP91" s="179"/>
      <c r="AQ91" s="737"/>
      <c r="AR91" s="735"/>
      <c r="AS91" s="180" t="s">
        <v>491</v>
      </c>
      <c r="AT91" s="180" t="s">
        <v>363</v>
      </c>
      <c r="AU91" s="180" t="s">
        <v>362</v>
      </c>
      <c r="AV91" s="180" t="s">
        <v>492</v>
      </c>
      <c r="AW91" s="180" t="s">
        <v>491</v>
      </c>
      <c r="AX91" s="180" t="s">
        <v>363</v>
      </c>
      <c r="AY91" s="180" t="s">
        <v>362</v>
      </c>
      <c r="AZ91" s="180" t="s">
        <v>492</v>
      </c>
      <c r="BA91" s="180" t="s">
        <v>491</v>
      </c>
      <c r="BB91" s="180" t="s">
        <v>363</v>
      </c>
      <c r="BC91" s="180" t="s">
        <v>362</v>
      </c>
      <c r="BD91" s="180" t="s">
        <v>492</v>
      </c>
    </row>
    <row r="92" spans="1:56" ht="15.75" thickTop="1" x14ac:dyDescent="0.25">
      <c r="K92" s="16"/>
      <c r="AI92" s="181">
        <v>3</v>
      </c>
      <c r="AJ92" s="182" t="s">
        <v>4</v>
      </c>
      <c r="AK92" s="183">
        <f>$AY$6</f>
        <v>69.818294516278272</v>
      </c>
      <c r="AL92" s="184" t="s">
        <v>493</v>
      </c>
      <c r="AM92" s="185">
        <f>$AX$6</f>
        <v>99.00045538244936</v>
      </c>
      <c r="AN92" s="185">
        <f>$AX$14</f>
        <v>97.940752017282037</v>
      </c>
      <c r="AO92" s="185">
        <f>$AX$22</f>
        <v>35.099997140414359</v>
      </c>
      <c r="AP92" s="186"/>
      <c r="AQ92" s="181">
        <f t="shared" ref="AQ92:AR92" si="19">AI92</f>
        <v>3</v>
      </c>
      <c r="AR92" s="182" t="str">
        <f t="shared" si="19"/>
        <v>Partial CFI</v>
      </c>
      <c r="AS92" s="187" t="s">
        <v>494</v>
      </c>
      <c r="AT92" s="188">
        <f>$N$6/'1.Conventional'!$N$6</f>
        <v>1.0015351879080674</v>
      </c>
      <c r="AU92" s="188">
        <f>$N$14/'1.Conventional'!$N$14</f>
        <v>1</v>
      </c>
      <c r="AV92" s="188">
        <f>$N$22/'1.Conventional'!$N$22</f>
        <v>0.95255902139209703</v>
      </c>
      <c r="AW92" s="187" t="s">
        <v>494</v>
      </c>
      <c r="AX92" s="188">
        <f>$W$6</f>
        <v>5.3918836175529642E-4</v>
      </c>
      <c r="AY92" s="188">
        <f>$W$14</f>
        <v>2.1043741536089849E-3</v>
      </c>
      <c r="AZ92" s="188">
        <f>$W$22</f>
        <v>2.2892131828308404E-2</v>
      </c>
      <c r="BA92" s="189" t="s">
        <v>494</v>
      </c>
      <c r="BB92" s="190">
        <f>$AO$6</f>
        <v>1</v>
      </c>
      <c r="BC92" s="190">
        <f>$AO$14</f>
        <v>1.3221180555555554</v>
      </c>
      <c r="BD92" s="190">
        <f>$AO$22</f>
        <v>1.4849404761904761</v>
      </c>
    </row>
    <row r="93" spans="1:56" x14ac:dyDescent="0.25">
      <c r="H93" s="16"/>
    </row>
    <row r="94" spans="1:56" x14ac:dyDescent="0.25">
      <c r="K94" s="16"/>
    </row>
    <row r="95" spans="1:56" x14ac:dyDescent="0.25">
      <c r="K95" s="16"/>
    </row>
    <row r="96" spans="1:56" x14ac:dyDescent="0.25">
      <c r="K96" s="16"/>
    </row>
    <row r="97" spans="11:11" x14ac:dyDescent="0.25">
      <c r="K97" s="16"/>
    </row>
    <row r="98" spans="11:11" x14ac:dyDescent="0.25">
      <c r="K98" s="16"/>
    </row>
    <row r="99" spans="11:11" x14ac:dyDescent="0.25">
      <c r="K99" s="16"/>
    </row>
    <row r="100" spans="11:11" x14ac:dyDescent="0.25">
      <c r="K100" s="16"/>
    </row>
    <row r="101" spans="11:11" x14ac:dyDescent="0.25">
      <c r="K101" s="16"/>
    </row>
  </sheetData>
  <mergeCells count="60">
    <mergeCell ref="AS90:AV90"/>
    <mergeCell ref="AW90:AZ90"/>
    <mergeCell ref="BA90:BD90"/>
    <mergeCell ref="E30:I33"/>
    <mergeCell ref="C46:C47"/>
    <mergeCell ref="D46:G46"/>
    <mergeCell ref="AJ90:AJ91"/>
    <mergeCell ref="AK90:AK91"/>
    <mergeCell ref="AL90:AO90"/>
    <mergeCell ref="AQ90:AQ91"/>
    <mergeCell ref="AR90:AR91"/>
    <mergeCell ref="AW22:AW35"/>
    <mergeCell ref="AX22:AX35"/>
    <mergeCell ref="AY6:AY35"/>
    <mergeCell ref="AI90:AI91"/>
    <mergeCell ref="K52:N52"/>
    <mergeCell ref="A52:A53"/>
    <mergeCell ref="B28:C28"/>
    <mergeCell ref="B52:B53"/>
    <mergeCell ref="C52:F52"/>
    <mergeCell ref="G52:J52"/>
    <mergeCell ref="N6:N13"/>
    <mergeCell ref="W6:W13"/>
    <mergeCell ref="AO6:AO13"/>
    <mergeCell ref="A21:C21"/>
    <mergeCell ref="A22:A23"/>
    <mergeCell ref="N22:N35"/>
    <mergeCell ref="W22:W35"/>
    <mergeCell ref="AO22:AO35"/>
    <mergeCell ref="N14:N21"/>
    <mergeCell ref="W14:W21"/>
    <mergeCell ref="AO14:AO21"/>
    <mergeCell ref="A24:A25"/>
    <mergeCell ref="AX14:AX21"/>
    <mergeCell ref="AL4:AL5"/>
    <mergeCell ref="AM4:AM5"/>
    <mergeCell ref="AW6:AW13"/>
    <mergeCell ref="AX6:AX13"/>
    <mergeCell ref="AQ2:AY4"/>
    <mergeCell ref="AD4:AD5"/>
    <mergeCell ref="AE4:AF4"/>
    <mergeCell ref="AG4:AJ4"/>
    <mergeCell ref="AK4:AK5"/>
    <mergeCell ref="AW14:AW21"/>
    <mergeCell ref="A4:C4"/>
    <mergeCell ref="A46:A47"/>
    <mergeCell ref="B46:B47"/>
    <mergeCell ref="Y3:Y5"/>
    <mergeCell ref="Z3:Z5"/>
    <mergeCell ref="K2:N4"/>
    <mergeCell ref="P2:W4"/>
    <mergeCell ref="Y2:AO2"/>
    <mergeCell ref="AA3:AD3"/>
    <mergeCell ref="AE3:AK3"/>
    <mergeCell ref="AL3:AM3"/>
    <mergeCell ref="AN3:AN5"/>
    <mergeCell ref="AO3:AO5"/>
    <mergeCell ref="AA4:AA5"/>
    <mergeCell ref="AB4:AB5"/>
    <mergeCell ref="AC4:AC5"/>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05FCD022C13A458179560F1B98FB6E" ma:contentTypeVersion="17" ma:contentTypeDescription="Create a new document." ma:contentTypeScope="" ma:versionID="a621a444c8df309fd3ba4a17b4fc699a">
  <xsd:schema xmlns:xsd="http://www.w3.org/2001/XMLSchema" xmlns:xs="http://www.w3.org/2001/XMLSchema" xmlns:p="http://schemas.microsoft.com/office/2006/metadata/properties" xmlns:ns1="http://schemas.microsoft.com/sharepoint/v3" xmlns:ns2="16f00c2e-ac5c-418b-9f13-a0771dbd417d" xmlns:ns3="0bcbbd52-669d-4bfe-a9ed-8f88704bdd13" targetNamespace="http://schemas.microsoft.com/office/2006/metadata/properties" ma:root="true" ma:fieldsID="821003ad59b3ff1858127d6cb3c43185" ns1:_="" ns2:_="" ns3:_="">
    <xsd:import namespace="http://schemas.microsoft.com/sharepoint/v3"/>
    <xsd:import namespace="16f00c2e-ac5c-418b-9f13-a0771dbd417d"/>
    <xsd:import namespace="0bcbbd52-669d-4bfe-a9ed-8f88704bdd13"/>
    <xsd:element name="properties">
      <xsd:complexType>
        <xsd:sequence>
          <xsd:element name="documentManagement">
            <xsd:complexType>
              <xsd:all>
                <xsd:element ref="ns2:_dlc_DocId" minOccurs="0"/>
                <xsd:element ref="ns2:_dlc_DocIdUrl" minOccurs="0"/>
                <xsd:element ref="ns2:_dlc_DocIdPersistId" minOccurs="0"/>
                <xsd:element ref="ns3:Type_x0020_of_x0020_Doc" minOccurs="0"/>
                <xsd:element ref="ns1:URL" minOccurs="0"/>
                <xsd:element ref="ns3:Year" minOccurs="0"/>
                <xsd:element ref="ns3:SortOrder"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8"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bcbbd52-669d-4bfe-a9ed-8f88704bdd13" elementFormDefault="qualified">
    <xsd:import namespace="http://schemas.microsoft.com/office/2006/documentManagement/types"/>
    <xsd:import namespace="http://schemas.microsoft.com/office/infopath/2007/PartnerControls"/>
    <xsd:element name="Type_x0020_of_x0020_Doc" ma:index="7" nillable="true" ma:displayName="Type of Doc" ma:internalName="Type_x0020_of_x0020_Doc" ma:readOnly="false">
      <xsd:simpleType>
        <xsd:restriction base="dms:Text">
          <xsd:maxLength value="255"/>
        </xsd:restriction>
      </xsd:simpleType>
    </xsd:element>
    <xsd:element name="Year" ma:index="13" nillable="true" ma:displayName="Year" ma:internalName="Year">
      <xsd:simpleType>
        <xsd:restriction base="dms:Text">
          <xsd:maxLength value="255"/>
        </xsd:restriction>
      </xsd:simpleType>
    </xsd:element>
    <xsd:element name="SortOrder" ma:index="14" nillable="true" ma:displayName="SortOrder" ma:decimals="0" ma:internalName="SortOrder">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Year xmlns="0bcbbd52-669d-4bfe-a9ed-8f88704bdd13" xsi:nil="true"/>
    <URL xmlns="http://schemas.microsoft.com/sharepoint/v3">
      <Url xsi:nil="true"/>
      <Description xsi:nil="true"/>
    </URL>
    <SortOrder xmlns="0bcbbd52-669d-4bfe-a9ed-8f88704bdd13" xsi:nil="true"/>
    <Type_x0020_of_x0020_Doc xmlns="0bcbbd52-669d-4bfe-a9ed-8f88704bdd13" xsi:nil="true"/>
  </documentManagement>
</p:properties>
</file>

<file path=customXml/itemProps1.xml><?xml version="1.0" encoding="utf-8"?>
<ds:datastoreItem xmlns:ds="http://schemas.openxmlformats.org/officeDocument/2006/customXml" ds:itemID="{EC71E6F7-2A10-4C18-8623-71DB947ECBC8}"/>
</file>

<file path=customXml/itemProps2.xml><?xml version="1.0" encoding="utf-8"?>
<ds:datastoreItem xmlns:ds="http://schemas.openxmlformats.org/officeDocument/2006/customXml" ds:itemID="{29BD88D9-DD76-4263-A9AD-5FE4E8978639}"/>
</file>

<file path=customXml/itemProps3.xml><?xml version="1.0" encoding="utf-8"?>
<ds:datastoreItem xmlns:ds="http://schemas.openxmlformats.org/officeDocument/2006/customXml" ds:itemID="{087E264A-3E23-432F-99CC-8B401E94AC2F}"/>
</file>

<file path=customXml/itemProps4.xml><?xml version="1.0" encoding="utf-8"?>
<ds:datastoreItem xmlns:ds="http://schemas.openxmlformats.org/officeDocument/2006/customXml" ds:itemID="{DB3E3AA2-9BA5-4C32-BEB5-9849FECA197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Instructions</vt:lpstr>
      <vt:lpstr>Intersections Included</vt:lpstr>
      <vt:lpstr>Input sheet</vt:lpstr>
      <vt:lpstr>Results</vt:lpstr>
      <vt:lpstr>Equations and Assumptions</vt:lpstr>
      <vt:lpstr>SSI_Calculation</vt:lpstr>
      <vt:lpstr>1.Conventional</vt:lpstr>
      <vt:lpstr>2.MUT#1</vt:lpstr>
      <vt:lpstr>3.Partial CFI</vt:lpstr>
      <vt:lpstr>4.CFIMUTCOMBO</vt:lpstr>
      <vt:lpstr>5.Thru-cut</vt:lpstr>
      <vt:lpstr>6.Reverse RCI</vt:lpstr>
      <vt:lpstr>7.Redirect 2L&amp;T</vt:lpstr>
      <vt:lpstr>8.Redirect L&amp;T</vt:lpstr>
      <vt:lpstr>9.Seven Phase</vt:lpstr>
      <vt:lpstr>10.Offset Thru-cut</vt:lpstr>
      <vt:lpstr>11.Offset T</vt:lpstr>
      <vt:lpstr>12.MUT#2</vt:lpstr>
      <vt:lpstr>13.Single Quadrant</vt:lpstr>
      <vt:lpstr>14.RCI</vt:lpstr>
      <vt:lpstr>15.Two-Phase MUT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Gaurav Aryal</dc:creator>
  <cp:lastModifiedBy>Gaurav Aryal Aryal</cp:lastModifiedBy>
  <cp:lastPrinted>2024-06-01T17:25:26Z</cp:lastPrinted>
  <dcterms:created xsi:type="dcterms:W3CDTF">2024-03-02T18:31:08Z</dcterms:created>
  <dcterms:modified xsi:type="dcterms:W3CDTF">2024-08-28T00:10:05Z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0x010100AF05FCD022C13A458179560F1B98FB6E</vt:lpwstr>
  </property>
  <property fmtid="{D5CDD505-2E9C-101B-9397-08002B2CF9AE}" pid="3" name="Order">
    <vt:r8>17200</vt:r8>
  </property>
</Properties>
</file>